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3795" windowHeight="2460" activeTab="1"/>
  </bookViews>
  <sheets>
    <sheet name="Controle atividades " sheetId="1" r:id="rId1"/>
    <sheet name="Activities Control" sheetId="3" r:id="rId2"/>
    <sheet name="Activity Julia" sheetId="2" r:id="rId3"/>
  </sheets>
  <definedNames>
    <definedName name="_xlnm._FilterDatabase" localSheetId="1" hidden="1">'Activities Control'!$A$13:$K$55</definedName>
    <definedName name="_xlnm._FilterDatabase" localSheetId="0" hidden="1">'Controle atividades '!$A$13:$K$56</definedName>
  </definedNames>
  <calcPr calcId="125725"/>
</workbook>
</file>

<file path=xl/calcChain.xml><?xml version="1.0" encoding="utf-8"?>
<calcChain xmlns="http://schemas.openxmlformats.org/spreadsheetml/2006/main">
  <c r="G76" i="3"/>
  <c r="G56" i="1"/>
  <c r="E45" i="3"/>
  <c r="H45" s="1"/>
  <c r="B45"/>
  <c r="E44"/>
  <c r="H44" s="1"/>
  <c r="B44"/>
  <c r="E43"/>
  <c r="H43" s="1"/>
  <c r="B43"/>
  <c r="E42"/>
  <c r="H42" s="1"/>
  <c r="B42"/>
  <c r="E41"/>
  <c r="G41" s="1"/>
  <c r="B41"/>
  <c r="E40"/>
  <c r="H40" s="1"/>
  <c r="B40"/>
  <c r="E39"/>
  <c r="H39" s="1"/>
  <c r="B39"/>
  <c r="B46"/>
  <c r="E46"/>
  <c r="H46" s="1"/>
  <c r="E38"/>
  <c r="H38" s="1"/>
  <c r="E37"/>
  <c r="G37" s="1"/>
  <c r="E36"/>
  <c r="H36" s="1"/>
  <c r="E35"/>
  <c r="H35" s="1"/>
  <c r="E34"/>
  <c r="H34" s="1"/>
  <c r="E33"/>
  <c r="G33" s="1"/>
  <c r="E32"/>
  <c r="H32" s="1"/>
  <c r="E31"/>
  <c r="H31" s="1"/>
  <c r="E30"/>
  <c r="H30" s="1"/>
  <c r="E26"/>
  <c r="H26" s="1"/>
  <c r="G34" l="1"/>
  <c r="G42"/>
  <c r="H41"/>
  <c r="H37"/>
  <c r="H33"/>
  <c r="G38"/>
  <c r="G30"/>
  <c r="G26"/>
  <c r="G43"/>
  <c r="G39"/>
  <c r="G35"/>
  <c r="G31"/>
  <c r="G46"/>
  <c r="G40"/>
  <c r="G36"/>
  <c r="G32"/>
  <c r="G45"/>
  <c r="G44"/>
  <c r="E25" l="1"/>
  <c r="E24"/>
  <c r="E23"/>
  <c r="E54"/>
  <c r="E53"/>
  <c r="E52"/>
  <c r="E51"/>
  <c r="E50"/>
  <c r="E49"/>
  <c r="E48"/>
  <c r="E47"/>
  <c r="E22"/>
  <c r="B22"/>
  <c r="B14"/>
  <c r="G75"/>
  <c r="G74"/>
  <c r="G73"/>
  <c r="G72"/>
  <c r="G71"/>
  <c r="G70"/>
  <c r="G69"/>
  <c r="G68"/>
  <c r="G67"/>
  <c r="G66"/>
  <c r="G65"/>
  <c r="G64"/>
  <c r="G63"/>
  <c r="G62"/>
  <c r="G61"/>
  <c r="G60"/>
  <c r="B54"/>
  <c r="B53"/>
  <c r="B52"/>
  <c r="B51"/>
  <c r="B50"/>
  <c r="B49"/>
  <c r="B48"/>
  <c r="B47"/>
  <c r="B38"/>
  <c r="B37"/>
  <c r="B36"/>
  <c r="B35"/>
  <c r="B34"/>
  <c r="B33"/>
  <c r="B32"/>
  <c r="B31"/>
  <c r="B30"/>
  <c r="E29"/>
  <c r="B29"/>
  <c r="E28"/>
  <c r="B28"/>
  <c r="E27"/>
  <c r="B27"/>
  <c r="B26"/>
  <c r="B25"/>
  <c r="B24"/>
  <c r="B23"/>
  <c r="E21"/>
  <c r="B21"/>
  <c r="E20"/>
  <c r="B20"/>
  <c r="E19"/>
  <c r="B19"/>
  <c r="E18"/>
  <c r="B18"/>
  <c r="E17"/>
  <c r="B17"/>
  <c r="E16"/>
  <c r="B16"/>
  <c r="E15"/>
  <c r="B15"/>
  <c r="E14"/>
  <c r="H14" s="1"/>
  <c r="B9"/>
  <c r="B8"/>
  <c r="B7"/>
  <c r="G72" i="1"/>
  <c r="G73"/>
  <c r="G74"/>
  <c r="G75"/>
  <c r="G76"/>
  <c r="G77"/>
  <c r="G78"/>
  <c r="G79"/>
  <c r="G80"/>
  <c r="G81"/>
  <c r="G82"/>
  <c r="G69"/>
  <c r="G70"/>
  <c r="G71"/>
  <c r="E34"/>
  <c r="G34" s="1"/>
  <c r="B34"/>
  <c r="B49"/>
  <c r="E49"/>
  <c r="G49" s="1"/>
  <c r="E50"/>
  <c r="H50" s="1"/>
  <c r="E51"/>
  <c r="G51" s="1"/>
  <c r="H81" s="1"/>
  <c r="E52"/>
  <c r="H52" s="1"/>
  <c r="E53"/>
  <c r="H53" s="1"/>
  <c r="E54"/>
  <c r="G54" s="1"/>
  <c r="B54"/>
  <c r="G68"/>
  <c r="E21"/>
  <c r="H21" s="1"/>
  <c r="B21"/>
  <c r="H18" i="3" l="1"/>
  <c r="G18"/>
  <c r="G29"/>
  <c r="H29"/>
  <c r="G51"/>
  <c r="H51"/>
  <c r="H50"/>
  <c r="G50"/>
  <c r="G17"/>
  <c r="H17"/>
  <c r="G21"/>
  <c r="H66" s="1"/>
  <c r="H21"/>
  <c r="H28"/>
  <c r="G28"/>
  <c r="H70" s="1"/>
  <c r="H49"/>
  <c r="G49"/>
  <c r="G25"/>
  <c r="H25"/>
  <c r="H48"/>
  <c r="G48"/>
  <c r="H24"/>
  <c r="G24"/>
  <c r="H16"/>
  <c r="G16"/>
  <c r="H20"/>
  <c r="G20"/>
  <c r="H76" s="1"/>
  <c r="H27"/>
  <c r="G27"/>
  <c r="H69" s="1"/>
  <c r="G47"/>
  <c r="H47"/>
  <c r="H23"/>
  <c r="G23"/>
  <c r="H22"/>
  <c r="G22"/>
  <c r="H54"/>
  <c r="G54"/>
  <c r="H52"/>
  <c r="G52"/>
  <c r="H15"/>
  <c r="G15"/>
  <c r="H19"/>
  <c r="G19"/>
  <c r="H53"/>
  <c r="G53"/>
  <c r="H75" s="1"/>
  <c r="G14"/>
  <c r="H73"/>
  <c r="H65"/>
  <c r="G52" i="1"/>
  <c r="G53"/>
  <c r="I53" s="1"/>
  <c r="H51"/>
  <c r="H54"/>
  <c r="I54" s="1"/>
  <c r="H34"/>
  <c r="I34" s="1"/>
  <c r="G21"/>
  <c r="I21" s="1"/>
  <c r="H49"/>
  <c r="I49" s="1"/>
  <c r="G50"/>
  <c r="H71" i="3" l="1"/>
  <c r="H61"/>
  <c r="H60"/>
  <c r="H62"/>
  <c r="H55"/>
  <c r="G55"/>
  <c r="H74"/>
  <c r="H63"/>
  <c r="H68"/>
  <c r="H72"/>
  <c r="H67"/>
  <c r="H64"/>
  <c r="B53" i="1"/>
  <c r="B55"/>
  <c r="E55"/>
  <c r="E48"/>
  <c r="E32"/>
  <c r="B32"/>
  <c r="H77" i="3" l="1"/>
  <c r="G48" i="1"/>
  <c r="H48"/>
  <c r="G32"/>
  <c r="H32"/>
  <c r="G55"/>
  <c r="H55"/>
  <c r="I76" i="3" l="1"/>
  <c r="I64"/>
  <c r="I72"/>
  <c r="I63"/>
  <c r="I67"/>
  <c r="I69"/>
  <c r="I73"/>
  <c r="I70"/>
  <c r="I61"/>
  <c r="I75"/>
  <c r="I60"/>
  <c r="I62"/>
  <c r="I66"/>
  <c r="I65"/>
  <c r="I71"/>
  <c r="I68"/>
  <c r="I74"/>
  <c r="I48" i="1"/>
  <c r="I55"/>
  <c r="I32"/>
  <c r="I77" i="3" l="1"/>
  <c r="B48" i="1"/>
  <c r="B16"/>
  <c r="E16"/>
  <c r="G66"/>
  <c r="G67"/>
  <c r="E47"/>
  <c r="B47"/>
  <c r="E15"/>
  <c r="H15" s="1"/>
  <c r="B15"/>
  <c r="E25"/>
  <c r="B50"/>
  <c r="B51"/>
  <c r="B52"/>
  <c r="E46"/>
  <c r="E40"/>
  <c r="E30"/>
  <c r="G62"/>
  <c r="G47" l="1"/>
  <c r="H47"/>
  <c r="G40"/>
  <c r="H40"/>
  <c r="H25"/>
  <c r="G25"/>
  <c r="H16"/>
  <c r="I16" s="1"/>
  <c r="G16"/>
  <c r="H46"/>
  <c r="G46"/>
  <c r="H30"/>
  <c r="G30"/>
  <c r="G15"/>
  <c r="I51"/>
  <c r="I52"/>
  <c r="I50"/>
  <c r="E17"/>
  <c r="E18"/>
  <c r="E19"/>
  <c r="E20"/>
  <c r="E22"/>
  <c r="E23"/>
  <c r="E24"/>
  <c r="E26"/>
  <c r="E27"/>
  <c r="E28"/>
  <c r="E29"/>
  <c r="E31"/>
  <c r="E33"/>
  <c r="E35"/>
  <c r="E36"/>
  <c r="E37"/>
  <c r="E38"/>
  <c r="E39"/>
  <c r="E41"/>
  <c r="E42"/>
  <c r="E43"/>
  <c r="E44"/>
  <c r="E45"/>
  <c r="G64"/>
  <c r="I47" l="1"/>
  <c r="H36"/>
  <c r="G36"/>
  <c r="H45"/>
  <c r="G45"/>
  <c r="H75" s="1"/>
  <c r="H38"/>
  <c r="G38"/>
  <c r="H80" s="1"/>
  <c r="G27"/>
  <c r="H27"/>
  <c r="H39"/>
  <c r="G39"/>
  <c r="H18"/>
  <c r="G18"/>
  <c r="H74" s="1"/>
  <c r="H24"/>
  <c r="G24"/>
  <c r="H29"/>
  <c r="G29"/>
  <c r="H76" s="1"/>
  <c r="H17"/>
  <c r="G17"/>
  <c r="H28"/>
  <c r="G28"/>
  <c r="H79" s="1"/>
  <c r="G31"/>
  <c r="H31"/>
  <c r="G20"/>
  <c r="H78" s="1"/>
  <c r="H20"/>
  <c r="H37"/>
  <c r="G37"/>
  <c r="H26"/>
  <c r="G26"/>
  <c r="H41"/>
  <c r="G41"/>
  <c r="H77" s="1"/>
  <c r="H19"/>
  <c r="G19"/>
  <c r="H71" s="1"/>
  <c r="H42"/>
  <c r="G42"/>
  <c r="G43"/>
  <c r="H43"/>
  <c r="H33"/>
  <c r="G33"/>
  <c r="H70" s="1"/>
  <c r="H22"/>
  <c r="G22"/>
  <c r="I15"/>
  <c r="H44"/>
  <c r="G44"/>
  <c r="G35"/>
  <c r="H35"/>
  <c r="G23"/>
  <c r="H82" s="1"/>
  <c r="H23"/>
  <c r="B7"/>
  <c r="H72" l="1"/>
  <c r="H73"/>
  <c r="I28"/>
  <c r="I24"/>
  <c r="I25"/>
  <c r="I26" l="1"/>
  <c r="I27"/>
  <c r="G65"/>
  <c r="G63"/>
  <c r="G61"/>
  <c r="B17" l="1"/>
  <c r="B18"/>
  <c r="B19"/>
  <c r="B20"/>
  <c r="B22"/>
  <c r="B23"/>
  <c r="B24"/>
  <c r="B25"/>
  <c r="B26"/>
  <c r="B27"/>
  <c r="B28"/>
  <c r="B29"/>
  <c r="B30"/>
  <c r="B31"/>
  <c r="B33"/>
  <c r="B35"/>
  <c r="B36"/>
  <c r="B37"/>
  <c r="B38"/>
  <c r="B39"/>
  <c r="B40"/>
  <c r="B41"/>
  <c r="B42"/>
  <c r="B43"/>
  <c r="B44"/>
  <c r="B45"/>
  <c r="B46"/>
  <c r="B14"/>
  <c r="E14" l="1"/>
  <c r="B9"/>
  <c r="B8"/>
  <c r="H66"/>
  <c r="H67"/>
  <c r="H68" l="1"/>
  <c r="H64"/>
  <c r="H65"/>
  <c r="G14"/>
  <c r="H14"/>
  <c r="I17"/>
  <c r="I18"/>
  <c r="I19"/>
  <c r="I20"/>
  <c r="I22"/>
  <c r="I23"/>
  <c r="I29"/>
  <c r="I30"/>
  <c r="I31"/>
  <c r="I33"/>
  <c r="I36"/>
  <c r="I38"/>
  <c r="I40"/>
  <c r="I42"/>
  <c r="I43"/>
  <c r="I45"/>
  <c r="I46"/>
  <c r="I37"/>
  <c r="I39"/>
  <c r="I41"/>
  <c r="I44"/>
  <c r="I35"/>
  <c r="H69" l="1"/>
  <c r="I14"/>
  <c r="I56" s="1"/>
  <c r="H63"/>
  <c r="H62"/>
  <c r="H56"/>
  <c r="H61"/>
  <c r="H83" l="1"/>
  <c r="I73" l="1"/>
  <c r="I81"/>
  <c r="I80"/>
  <c r="I77"/>
  <c r="I74"/>
  <c r="I75"/>
  <c r="I78"/>
  <c r="I76"/>
  <c r="I82"/>
  <c r="I72"/>
  <c r="I79"/>
  <c r="I70"/>
  <c r="I69"/>
  <c r="I71"/>
  <c r="I68"/>
  <c r="I62"/>
  <c r="I67"/>
  <c r="I66"/>
  <c r="I65"/>
  <c r="I63"/>
  <c r="I61"/>
  <c r="I64"/>
  <c r="I83" l="1"/>
</calcChain>
</file>

<file path=xl/sharedStrings.xml><?xml version="1.0" encoding="utf-8"?>
<sst xmlns="http://schemas.openxmlformats.org/spreadsheetml/2006/main" count="290" uniqueCount="122">
  <si>
    <t>Data</t>
  </si>
  <si>
    <t>Total:</t>
  </si>
  <si>
    <t>Resumo de atividades</t>
  </si>
  <si>
    <t>horas utilizadas</t>
  </si>
  <si>
    <t>Area:</t>
  </si>
  <si>
    <t>Week Day</t>
  </si>
  <si>
    <t>Start</t>
  </si>
  <si>
    <t>End</t>
  </si>
  <si>
    <t>Total Time</t>
  </si>
  <si>
    <t>Activities</t>
  </si>
  <si>
    <t>Number of Hours</t>
  </si>
  <si>
    <t>Number of Minutes</t>
  </si>
  <si>
    <t>$ of Hours</t>
  </si>
  <si>
    <t>Cost per Hour:</t>
  </si>
  <si>
    <t>Time:</t>
  </si>
  <si>
    <t>Created Day:</t>
  </si>
  <si>
    <t>Month:</t>
  </si>
  <si>
    <t>Name:</t>
  </si>
  <si>
    <t>Back up:</t>
  </si>
  <si>
    <t>Activity &amp; Time Tracking - IDL Administrative</t>
  </si>
  <si>
    <t>Atividades diárias:</t>
  </si>
  <si>
    <t>Emails</t>
  </si>
  <si>
    <t>Análise shortage L06 e L10</t>
  </si>
  <si>
    <t>Atualização Tracking (Produtivo / Improdutivo / Locais)</t>
  </si>
  <si>
    <t>Autorização embarques: GL -&gt;  checar se todos os ítens da invoice estão na BOM e possuem cadastro (NCM e descrição)</t>
  </si>
  <si>
    <t>Colocação PO/ Envio SISFAC para Logística</t>
  </si>
  <si>
    <t>FUP dos embarques Importados junto à Logística</t>
  </si>
  <si>
    <t>Análise ítens PPB</t>
  </si>
  <si>
    <t>Envio POs Locais todo início de mês de acordo com a Cotação enviada pela Asus</t>
  </si>
  <si>
    <t>Aprovação POs Locais com o Depto de Custos</t>
  </si>
  <si>
    <t>Acompanhamento entrega fornecedores Locais</t>
  </si>
  <si>
    <t>Aprovação das NFs Locais na ZM335</t>
  </si>
  <si>
    <t>Resolução de problemas das NFs Locais com junto ao time do Fiscal</t>
  </si>
  <si>
    <t>Desenvolvimento e acompanhamento de novos ítens Locais</t>
  </si>
  <si>
    <t>Atividades semanais fixas:</t>
  </si>
  <si>
    <t>Segunda-feira -&gt; Local Material Status</t>
  </si>
  <si>
    <t>Terça-feira -&gt; Checar datas dos pedidos locais na ZM95 (se possível 2x na semana)</t>
  </si>
  <si>
    <t xml:space="preserve">      -&gt; Atualização datas chegada de material e envio para a Asus (Shipping Status)</t>
  </si>
  <si>
    <t>Quarta-feira -&gt; Call Semanal / Envio resposta dos assuntos Call</t>
  </si>
  <si>
    <t>Quinta-Feira -&gt; Report Divergência Recebimento</t>
  </si>
  <si>
    <t>Reunião EOL</t>
  </si>
  <si>
    <t>Reunião ECN</t>
  </si>
  <si>
    <t>Outras Atividades:</t>
  </si>
  <si>
    <t>Análise e envio do CTB Report nos dias 05 e 20 de cada mês</t>
  </si>
  <si>
    <r>
      <t>DPK</t>
    </r>
    <r>
      <rPr>
        <sz val="11"/>
        <rFont val="Calibri"/>
        <family val="2"/>
      </rPr>
      <t>:  Preenchimento da Planilha e criação  DPK no E-Fox. Informar a Asus do Call-ID</t>
    </r>
  </si>
  <si>
    <t>Conferência BOM x Invoice (Para os modelos novos - NPI)</t>
  </si>
  <si>
    <t>Análise e envio de Listas de Rebalance / LTB, conforme datas enviadas pela Asus</t>
  </si>
  <si>
    <t>Controle e atualização das Listas de Rebalance / LTB</t>
  </si>
  <si>
    <t>Preencher Controle de PO fake</t>
  </si>
  <si>
    <t>Solicitação e acompanhamento de retificação de DI junto à Logística</t>
  </si>
  <si>
    <t>FUP Shipments</t>
  </si>
  <si>
    <t>Tracking Local / Imported</t>
  </si>
  <si>
    <t>GL / PO line / SISFAC</t>
  </si>
  <si>
    <t>Daily activities:</t>
  </si>
  <si>
    <t>Weekly activities:</t>
  </si>
  <si>
    <t>Other activities:</t>
  </si>
  <si>
    <t>EOL Meeting</t>
  </si>
  <si>
    <t>ECN Meeting</t>
  </si>
  <si>
    <t>BOM x Invoice Conference (New Models - NPI)</t>
  </si>
  <si>
    <t>Rebalance Lists / LTB control and update with the received invoices</t>
  </si>
  <si>
    <t>Divergence Report</t>
  </si>
  <si>
    <t>PO fake control</t>
  </si>
  <si>
    <t>Request and monitoring of DI rectification with Logistics</t>
  </si>
  <si>
    <t>Shortage Report analysis (L06 and L10)</t>
  </si>
  <si>
    <t>Júlia</t>
  </si>
  <si>
    <t>Monday -&gt; Local Material Status</t>
  </si>
  <si>
    <t>Analysis and submission of Rebalance Lists / LTB according to dates sent by Asus</t>
  </si>
  <si>
    <t>Thursday -&gt; Receiving Divergence Report</t>
  </si>
  <si>
    <t>Reportar Divergência Recebimento para Asus, checar/conferir arquivo WH e atualização Report</t>
  </si>
  <si>
    <t>Divergence Report (Check the file sent by FBR WH / Report to Asus / 
Charge quote approval</t>
  </si>
  <si>
    <t>Analysis of the CTB Report file, sent on the 5th and 20th of each month</t>
  </si>
  <si>
    <t>DPK: Fill spreadsheet and creating DPK in E-Fox. Inform Asus of Call-ID</t>
  </si>
  <si>
    <t>Asus - NB Con-call Meeting</t>
  </si>
  <si>
    <t>PPB File Analysis</t>
  </si>
  <si>
    <t>Shipping Status update</t>
  </si>
  <si>
    <t>Shortage Report</t>
  </si>
  <si>
    <t>Shortage Analysis L06 e L10</t>
  </si>
  <si>
    <t>Container Info</t>
  </si>
  <si>
    <t>Commit Analysis - Local Vendor (NB + MB)</t>
  </si>
  <si>
    <t>Update Tracking (Productive / Non-productive / Local)</t>
  </si>
  <si>
    <t>GL process + Eng -&gt; Check if all items from Invoice are include in BOM / NCM / Description</t>
  </si>
  <si>
    <t>Create PO / SISFAC to Logistic team</t>
  </si>
  <si>
    <t>FUP shipments with Logistic team</t>
  </si>
  <si>
    <t>Submit Local Orders every month according to the Quotation sent by Asus</t>
  </si>
  <si>
    <t>Approval of Local POs with the Cost Department</t>
  </si>
  <si>
    <t>Salvar no Drive para o time do WH, as POs aprovadas pelo Depto de Custos</t>
  </si>
  <si>
    <t>Save to the WH team, the POs approved by the Cost Department</t>
  </si>
  <si>
    <t>Approval of Local NFs in ZM335</t>
  </si>
  <si>
    <t>Monitoring of deliveries by Local suppliers</t>
  </si>
  <si>
    <t>Development and monitoring of new Local items</t>
  </si>
  <si>
    <t>Troubleshooting Local NFs with the Tax team</t>
  </si>
  <si>
    <t>Wednesday -&gt; Con-call Meeting / Email with discussed topics</t>
  </si>
  <si>
    <t>Update material arrival and shipping dates to Asus (Shipping Status File)</t>
  </si>
  <si>
    <t>Tuesday -&gt; Check local order dates at ZM95 (if possible twice a week)</t>
  </si>
  <si>
    <t>CTB Report</t>
  </si>
  <si>
    <t xml:space="preserve">                        -&gt; Atualização e envio FCST Fornecedores Locais</t>
  </si>
  <si>
    <t xml:space="preserve">                       -&gt; Análise PPB</t>
  </si>
  <si>
    <t xml:space="preserve">                      -&gt; PPB File Analysis</t>
  </si>
  <si>
    <t>Local PO approval (CM)</t>
  </si>
  <si>
    <t>Minutes meeting - NB Con-Call</t>
  </si>
  <si>
    <t>Report ZM95</t>
  </si>
  <si>
    <t>Local FCST / Commit (NB +MB)</t>
  </si>
  <si>
    <t>Report to Asus: Local Material Status (NB + MB)</t>
  </si>
  <si>
    <t>DPK: Fill report / creating DPK in E-Fox. Inform Asus of Call-ID</t>
  </si>
  <si>
    <t>Purchasing</t>
  </si>
  <si>
    <t>Betania/Guilherme</t>
  </si>
  <si>
    <t xml:space="preserve">Shortage Analysis Tplink </t>
  </si>
  <si>
    <t xml:space="preserve">Shortage Analysis AsRock </t>
  </si>
  <si>
    <t>ZM95 Analyzes</t>
  </si>
  <si>
    <t>Shipping Status Analysis</t>
  </si>
  <si>
    <t>Shipping Status Update</t>
  </si>
  <si>
    <t>Report Eng. Team - MO's Update</t>
  </si>
  <si>
    <t>FUP Process - Resupply (TPLink), MO's Update, Invoices Divergence</t>
  </si>
  <si>
    <t>PO's Asrock - BOM x Invoice Comparison</t>
  </si>
  <si>
    <t>Callendar Update</t>
  </si>
  <si>
    <t>Python &amp; Automation Process</t>
  </si>
  <si>
    <t>TP Link -MO's Analyzes</t>
  </si>
  <si>
    <t>PO's Tplink + Update Shipment Status</t>
  </si>
  <si>
    <t>Tracking Asrock - Update</t>
  </si>
  <si>
    <t>Tracking TP - Update</t>
  </si>
  <si>
    <t>Renan</t>
  </si>
  <si>
    <t>Milana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</si>
</sst>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_-* #,##0.0_-;\-* #,##0.0_-;_-* &quot;-&quot;?_-;_-@_-"/>
    <numFmt numFmtId="169" formatCode="dddd"/>
    <numFmt numFmtId="170" formatCode="[$-416]mmm\-yy;@"/>
    <numFmt numFmtId="171" formatCode="[h]:mm:ss;@"/>
  </numFmts>
  <fonts count="1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5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2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/>
    </xf>
    <xf numFmtId="166" fontId="6" fillId="3" borderId="1" xfId="1" applyNumberFormat="1" applyFont="1" applyFill="1" applyBorder="1"/>
    <xf numFmtId="0" fontId="6" fillId="0" borderId="1" xfId="0" applyFont="1" applyBorder="1"/>
    <xf numFmtId="164" fontId="6" fillId="0" borderId="1" xfId="0" applyNumberFormat="1" applyFont="1" applyBorder="1"/>
    <xf numFmtId="0" fontId="7" fillId="4" borderId="1" xfId="0" applyFont="1" applyFill="1" applyBorder="1"/>
    <xf numFmtId="164" fontId="7" fillId="4" borderId="1" xfId="0" applyNumberFormat="1" applyFont="1" applyFill="1" applyBorder="1"/>
    <xf numFmtId="164" fontId="4" fillId="0" borderId="0" xfId="0" applyNumberFormat="1" applyFont="1"/>
    <xf numFmtId="167" fontId="6" fillId="3" borderId="1" xfId="1" applyNumberFormat="1" applyFont="1" applyFill="1" applyBorder="1"/>
    <xf numFmtId="168" fontId="4" fillId="0" borderId="0" xfId="0" applyNumberFormat="1" applyFont="1"/>
    <xf numFmtId="165" fontId="4" fillId="0" borderId="0" xfId="0" applyNumberFormat="1" applyFont="1"/>
    <xf numFmtId="165" fontId="4" fillId="0" borderId="0" xfId="1" applyFont="1"/>
    <xf numFmtId="0" fontId="10" fillId="0" borderId="0" xfId="0" applyFont="1" applyAlignment="1"/>
    <xf numFmtId="0" fontId="11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4" fillId="5" borderId="0" xfId="0" applyFont="1" applyFill="1"/>
    <xf numFmtId="169" fontId="6" fillId="3" borderId="1" xfId="0" applyNumberFormat="1" applyFont="1" applyFill="1" applyBorder="1"/>
    <xf numFmtId="165" fontId="7" fillId="4" borderId="1" xfId="0" applyNumberFormat="1" applyFont="1" applyFill="1" applyBorder="1"/>
    <xf numFmtId="14" fontId="6" fillId="5" borderId="1" xfId="0" applyNumberFormat="1" applyFont="1" applyFill="1" applyBorder="1"/>
    <xf numFmtId="171" fontId="6" fillId="3" borderId="1" xfId="0" applyNumberFormat="1" applyFont="1" applyFill="1" applyBorder="1"/>
    <xf numFmtId="165" fontId="4" fillId="0" borderId="2" xfId="1" applyFont="1" applyBorder="1"/>
    <xf numFmtId="10" fontId="4" fillId="0" borderId="3" xfId="3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1" applyFont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0" xfId="0" applyFont="1" applyFill="1"/>
    <xf numFmtId="0" fontId="4" fillId="6" borderId="1" xfId="0" applyFont="1" applyFill="1" applyBorder="1"/>
    <xf numFmtId="164" fontId="11" fillId="6" borderId="1" xfId="2" applyFont="1" applyFill="1" applyBorder="1"/>
    <xf numFmtId="0" fontId="3" fillId="8" borderId="1" xfId="0" applyFont="1" applyFill="1" applyBorder="1" applyAlignment="1">
      <alignment horizontal="center"/>
    </xf>
    <xf numFmtId="14" fontId="4" fillId="7" borderId="1" xfId="0" applyNumberFormat="1" applyFont="1" applyFill="1" applyBorder="1"/>
    <xf numFmtId="20" fontId="4" fillId="6" borderId="1" xfId="0" applyNumberFormat="1" applyFont="1" applyFill="1" applyBorder="1"/>
    <xf numFmtId="0" fontId="13" fillId="8" borderId="0" xfId="0" applyFont="1" applyFill="1" applyAlignment="1"/>
    <xf numFmtId="0" fontId="0" fillId="8" borderId="0" xfId="0" applyFill="1"/>
    <xf numFmtId="0" fontId="4" fillId="8" borderId="0" xfId="0" applyFont="1" applyFill="1"/>
    <xf numFmtId="170" fontId="3" fillId="8" borderId="1" xfId="1" applyNumberFormat="1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7" xfId="0" applyFont="1" applyBorder="1"/>
    <xf numFmtId="0" fontId="4" fillId="0" borderId="8" xfId="0" applyFont="1" applyBorder="1" applyAlignment="1">
      <alignment horizontal="center"/>
    </xf>
    <xf numFmtId="165" fontId="4" fillId="0" borderId="8" xfId="1" applyFont="1" applyBorder="1"/>
    <xf numFmtId="9" fontId="4" fillId="0" borderId="9" xfId="3" applyFont="1" applyBorder="1" applyAlignment="1">
      <alignment horizontal="center"/>
    </xf>
    <xf numFmtId="0" fontId="9" fillId="0" borderId="10" xfId="0" applyFont="1" applyBorder="1"/>
    <xf numFmtId="9" fontId="4" fillId="0" borderId="11" xfId="3" applyFont="1" applyBorder="1" applyAlignment="1">
      <alignment horizontal="center"/>
    </xf>
    <xf numFmtId="0" fontId="9" fillId="0" borderId="12" xfId="0" applyFont="1" applyBorder="1"/>
    <xf numFmtId="0" fontId="4" fillId="0" borderId="13" xfId="0" applyFont="1" applyBorder="1" applyAlignment="1">
      <alignment horizontal="center"/>
    </xf>
    <xf numFmtId="165" fontId="4" fillId="0" borderId="13" xfId="1" applyFont="1" applyBorder="1"/>
    <xf numFmtId="9" fontId="4" fillId="0" borderId="14" xfId="3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4" fontId="14" fillId="9" borderId="1" xfId="0" applyNumberFormat="1" applyFont="1" applyFill="1" applyBorder="1"/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6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 sz="1600"/>
              <a:t>Most Performed Activities</a:t>
            </a:r>
          </a:p>
        </c:rich>
      </c:tx>
      <c:layout>
        <c:manualLayout>
          <c:xMode val="edge"/>
          <c:yMode val="edge"/>
          <c:x val="0.14432330994759726"/>
          <c:y val="1.7311692270045594E-2"/>
        </c:manualLayout>
      </c:layout>
    </c:title>
    <c:plotArea>
      <c:layout>
        <c:manualLayout>
          <c:layoutTarget val="inner"/>
          <c:xMode val="edge"/>
          <c:yMode val="edge"/>
          <c:x val="0.27930604236573098"/>
          <c:y val="6.878776706281188E-2"/>
          <c:w val="0.4276225395187947"/>
          <c:h val="0.36402388705951844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'Controle atividades '!$F$61:$F$82</c:f>
              <c:strCache>
                <c:ptCount val="22"/>
                <c:pt idx="0">
                  <c:v>Approval of Local NFs in ZM335</c:v>
                </c:pt>
                <c:pt idx="1">
                  <c:v>Asus - NB Con-call Meeting</c:v>
                </c:pt>
                <c:pt idx="2">
                  <c:v>Commit Analysis - Local Vendor (NB + MB)</c:v>
                </c:pt>
                <c:pt idx="3">
                  <c:v>Container Info</c:v>
                </c:pt>
                <c:pt idx="4">
                  <c:v>CTB Report</c:v>
                </c:pt>
                <c:pt idx="5">
                  <c:v>Divergence Report</c:v>
                </c:pt>
                <c:pt idx="6">
                  <c:v>DPK: Fill report / creating DPK in E-Fox. Inform Asus of Call-ID</c:v>
                </c:pt>
                <c:pt idx="7">
                  <c:v>ECN Meeting</c:v>
                </c:pt>
                <c:pt idx="8">
                  <c:v>Emails</c:v>
                </c:pt>
                <c:pt idx="9">
                  <c:v>EOL Meeting</c:v>
                </c:pt>
                <c:pt idx="10">
                  <c:v>FUP Shipments</c:v>
                </c:pt>
                <c:pt idx="11">
                  <c:v>GL / PO line / SISFAC</c:v>
                </c:pt>
                <c:pt idx="12">
                  <c:v>Local FCST / Commit (NB +MB)</c:v>
                </c:pt>
                <c:pt idx="13">
                  <c:v>Report to Asus: Local Material Status (NB + MB)</c:v>
                </c:pt>
                <c:pt idx="14">
                  <c:v>Local PO approval (CM)</c:v>
                </c:pt>
                <c:pt idx="15">
                  <c:v>Minutes meeting - NB Con-Call</c:v>
                </c:pt>
                <c:pt idx="16">
                  <c:v>PPB File Analysis</c:v>
                </c:pt>
                <c:pt idx="17">
                  <c:v>Report ZM95</c:v>
                </c:pt>
                <c:pt idx="18">
                  <c:v>Shipping Status update</c:v>
                </c:pt>
                <c:pt idx="19">
                  <c:v>Shortage Analysis L06 e L10</c:v>
                </c:pt>
                <c:pt idx="20">
                  <c:v>Shortage Report</c:v>
                </c:pt>
                <c:pt idx="21">
                  <c:v>Tracking Local / Imported</c:v>
                </c:pt>
              </c:strCache>
            </c:strRef>
          </c:cat>
          <c:val>
            <c:numRef>
              <c:f>'Controle atividades '!$G$61:$G$82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"/>
          <c:y val="0.42143684820393978"/>
          <c:w val="0.99040397243253731"/>
          <c:h val="0.57516710877871702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Time vs Activities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'Controle atividades '!$F$61:$F$82</c:f>
              <c:strCache>
                <c:ptCount val="22"/>
                <c:pt idx="0">
                  <c:v>Approval of Local NFs in ZM335</c:v>
                </c:pt>
                <c:pt idx="1">
                  <c:v>Asus - NB Con-call Meeting</c:v>
                </c:pt>
                <c:pt idx="2">
                  <c:v>Commit Analysis - Local Vendor (NB + MB)</c:v>
                </c:pt>
                <c:pt idx="3">
                  <c:v>Container Info</c:v>
                </c:pt>
                <c:pt idx="4">
                  <c:v>CTB Report</c:v>
                </c:pt>
                <c:pt idx="5">
                  <c:v>Divergence Report</c:v>
                </c:pt>
                <c:pt idx="6">
                  <c:v>DPK: Fill report / creating DPK in E-Fox. Inform Asus of Call-ID</c:v>
                </c:pt>
                <c:pt idx="7">
                  <c:v>ECN Meeting</c:v>
                </c:pt>
                <c:pt idx="8">
                  <c:v>Emails</c:v>
                </c:pt>
                <c:pt idx="9">
                  <c:v>EOL Meeting</c:v>
                </c:pt>
                <c:pt idx="10">
                  <c:v>FUP Shipments</c:v>
                </c:pt>
                <c:pt idx="11">
                  <c:v>GL / PO line / SISFAC</c:v>
                </c:pt>
                <c:pt idx="12">
                  <c:v>Local FCST / Commit (NB +MB)</c:v>
                </c:pt>
                <c:pt idx="13">
                  <c:v>Report to Asus: Local Material Status (NB + MB)</c:v>
                </c:pt>
                <c:pt idx="14">
                  <c:v>Local PO approval (CM)</c:v>
                </c:pt>
                <c:pt idx="15">
                  <c:v>Minutes meeting - NB Con-Call</c:v>
                </c:pt>
                <c:pt idx="16">
                  <c:v>PPB File Analysis</c:v>
                </c:pt>
                <c:pt idx="17">
                  <c:v>Report ZM95</c:v>
                </c:pt>
                <c:pt idx="18">
                  <c:v>Shipping Status update</c:v>
                </c:pt>
                <c:pt idx="19">
                  <c:v>Shortage Analysis L06 e L10</c:v>
                </c:pt>
                <c:pt idx="20">
                  <c:v>Shortage Report</c:v>
                </c:pt>
                <c:pt idx="21">
                  <c:v>Tracking Local / Imported</c:v>
                </c:pt>
              </c:strCache>
            </c:strRef>
          </c:cat>
          <c:val>
            <c:numRef>
              <c:f>'Controle atividades '!$I$61:$I$82</c:f>
              <c:numCache>
                <c:formatCode>0%</c:formatCode>
                <c:ptCount val="22"/>
                <c:pt idx="0">
                  <c:v>5.6265984654731468E-2</c:v>
                </c:pt>
                <c:pt idx="1">
                  <c:v>4.6035805626598474E-2</c:v>
                </c:pt>
                <c:pt idx="2">
                  <c:v>3.0690537084398981E-2</c:v>
                </c:pt>
                <c:pt idx="3">
                  <c:v>0</c:v>
                </c:pt>
                <c:pt idx="4">
                  <c:v>6.240409207161126E-2</c:v>
                </c:pt>
                <c:pt idx="5">
                  <c:v>3.120204603580563E-2</c:v>
                </c:pt>
                <c:pt idx="6">
                  <c:v>3.120204603580563E-2</c:v>
                </c:pt>
                <c:pt idx="7">
                  <c:v>0</c:v>
                </c:pt>
                <c:pt idx="8">
                  <c:v>0.21636828644501283</c:v>
                </c:pt>
                <c:pt idx="9">
                  <c:v>0</c:v>
                </c:pt>
                <c:pt idx="10">
                  <c:v>3.0690537084398981E-2</c:v>
                </c:pt>
                <c:pt idx="11">
                  <c:v>0.15498721227621484</c:v>
                </c:pt>
                <c:pt idx="12">
                  <c:v>0.12378516624040922</c:v>
                </c:pt>
                <c:pt idx="13">
                  <c:v>6.1381074168797962E-2</c:v>
                </c:pt>
                <c:pt idx="14">
                  <c:v>0</c:v>
                </c:pt>
                <c:pt idx="15">
                  <c:v>0</c:v>
                </c:pt>
                <c:pt idx="16">
                  <c:v>3.120204603580563E-2</c:v>
                </c:pt>
                <c:pt idx="17">
                  <c:v>0</c:v>
                </c:pt>
                <c:pt idx="18">
                  <c:v>3.0690537084398981E-2</c:v>
                </c:pt>
                <c:pt idx="19">
                  <c:v>6.240409207161126E-2</c:v>
                </c:pt>
                <c:pt idx="20">
                  <c:v>0</c:v>
                </c:pt>
                <c:pt idx="21">
                  <c:v>3.0690537084398981E-2</c:v>
                </c:pt>
              </c:numCache>
            </c:numRef>
          </c:val>
        </c:ser>
        <c:gapWidth val="75"/>
        <c:shape val="cylinder"/>
        <c:axId val="141383936"/>
        <c:axId val="166670336"/>
        <c:axId val="0"/>
      </c:bar3DChart>
      <c:catAx>
        <c:axId val="14138393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66670336"/>
        <c:crosses val="autoZero"/>
        <c:auto val="1"/>
        <c:lblAlgn val="ctr"/>
        <c:lblOffset val="100"/>
      </c:catAx>
      <c:valAx>
        <c:axId val="16667033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41383936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 sz="1600"/>
              <a:t>Most Performed Activities</a:t>
            </a:r>
          </a:p>
        </c:rich>
      </c:tx>
      <c:layout>
        <c:manualLayout>
          <c:xMode val="edge"/>
          <c:yMode val="edge"/>
          <c:x val="0.14432330994759726"/>
          <c:y val="1.7311692270045594E-2"/>
        </c:manualLayout>
      </c:layout>
    </c:title>
    <c:plotArea>
      <c:layout>
        <c:manualLayout>
          <c:layoutTarget val="inner"/>
          <c:xMode val="edge"/>
          <c:yMode val="edge"/>
          <c:x val="0.27930604236573098"/>
          <c:y val="6.8787767062811894E-2"/>
          <c:w val="0.42762253951879481"/>
          <c:h val="0.36402388705951866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'Activities Control'!$F$60:$F$76</c:f>
              <c:strCache>
                <c:ptCount val="17"/>
                <c:pt idx="0">
                  <c:v>Emails</c:v>
                </c:pt>
                <c:pt idx="1">
                  <c:v>Shortage Analysis Tplink </c:v>
                </c:pt>
                <c:pt idx="2">
                  <c:v>Shortage Analysis AsRock </c:v>
                </c:pt>
                <c:pt idx="3">
                  <c:v>Report ZM95</c:v>
                </c:pt>
                <c:pt idx="4">
                  <c:v>ZM95 Analyzes</c:v>
                </c:pt>
                <c:pt idx="5">
                  <c:v>Shipping Status Update</c:v>
                </c:pt>
                <c:pt idx="6">
                  <c:v>Shipping Status Analysis</c:v>
                </c:pt>
                <c:pt idx="7">
                  <c:v>Report Eng. Team - MO's Update</c:v>
                </c:pt>
                <c:pt idx="8">
                  <c:v>FUP Process - Resupply (TPLink), MO's Update, Invoices Divergence</c:v>
                </c:pt>
                <c:pt idx="9">
                  <c:v>PO's Asrock - BOM x Invoice Comparison</c:v>
                </c:pt>
                <c:pt idx="10">
                  <c:v>Callendar Update</c:v>
                </c:pt>
                <c:pt idx="11">
                  <c:v>Python &amp; Automation Process</c:v>
                </c:pt>
                <c:pt idx="12">
                  <c:v>TP Link -MO's Analyzes</c:v>
                </c:pt>
                <c:pt idx="13">
                  <c:v>PO's Tplink + Update Shipment Status</c:v>
                </c:pt>
                <c:pt idx="14">
                  <c:v>Tracking Asrock - Update</c:v>
                </c:pt>
                <c:pt idx="15">
                  <c:v>Tracking TP - Update</c:v>
                </c:pt>
                <c:pt idx="16">
                  <c:v>Shipping Status update</c:v>
                </c:pt>
              </c:strCache>
            </c:strRef>
          </c:cat>
          <c:val>
            <c:numRef>
              <c:f>'Activities Control'!$G$60:$G$76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"/>
          <c:y val="0.42143684820393978"/>
          <c:w val="0.99040397243253731"/>
          <c:h val="0.5751671087787168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zero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pt-BR"/>
              <a:t>Time vs Activities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'Activities Control'!$F$60:$F$76</c:f>
              <c:strCache>
                <c:ptCount val="17"/>
                <c:pt idx="0">
                  <c:v>Emails</c:v>
                </c:pt>
                <c:pt idx="1">
                  <c:v>Shortage Analysis Tplink </c:v>
                </c:pt>
                <c:pt idx="2">
                  <c:v>Shortage Analysis AsRock </c:v>
                </c:pt>
                <c:pt idx="3">
                  <c:v>Report ZM95</c:v>
                </c:pt>
                <c:pt idx="4">
                  <c:v>ZM95 Analyzes</c:v>
                </c:pt>
                <c:pt idx="5">
                  <c:v>Shipping Status Update</c:v>
                </c:pt>
                <c:pt idx="6">
                  <c:v>Shipping Status Analysis</c:v>
                </c:pt>
                <c:pt idx="7">
                  <c:v>Report Eng. Team - MO's Update</c:v>
                </c:pt>
                <c:pt idx="8">
                  <c:v>FUP Process - Resupply (TPLink), MO's Update, Invoices Divergence</c:v>
                </c:pt>
                <c:pt idx="9">
                  <c:v>PO's Asrock - BOM x Invoice Comparison</c:v>
                </c:pt>
                <c:pt idx="10">
                  <c:v>Callendar Update</c:v>
                </c:pt>
                <c:pt idx="11">
                  <c:v>Python &amp; Automation Process</c:v>
                </c:pt>
                <c:pt idx="12">
                  <c:v>TP Link -MO's Analyzes</c:v>
                </c:pt>
                <c:pt idx="13">
                  <c:v>PO's Tplink + Update Shipment Status</c:v>
                </c:pt>
                <c:pt idx="14">
                  <c:v>Tracking Asrock - Update</c:v>
                </c:pt>
                <c:pt idx="15">
                  <c:v>Tracking TP - Update</c:v>
                </c:pt>
                <c:pt idx="16">
                  <c:v>Shipping Status update</c:v>
                </c:pt>
              </c:strCache>
            </c:strRef>
          </c:cat>
          <c:val>
            <c:numRef>
              <c:f>'Activities Control'!$I$60:$I$76</c:f>
              <c:numCache>
                <c:formatCode>0%</c:formatCode>
                <c:ptCount val="17"/>
                <c:pt idx="0">
                  <c:v>0.30078465562336543</c:v>
                </c:pt>
                <c:pt idx="1">
                  <c:v>6.5387968613775091E-2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5.274629468177857E-2</c:v>
                </c:pt>
                <c:pt idx="6">
                  <c:v>0.10549258936355714</c:v>
                </c:pt>
                <c:pt idx="7">
                  <c:v>5.274629468177857E-2</c:v>
                </c:pt>
                <c:pt idx="8">
                  <c:v>5.274629468177857E-2</c:v>
                </c:pt>
                <c:pt idx="9">
                  <c:v>5.231037489102007E-2</c:v>
                </c:pt>
                <c:pt idx="10">
                  <c:v>2.6155187445510035E-2</c:v>
                </c:pt>
                <c:pt idx="11">
                  <c:v>7.9337401918047099E-2</c:v>
                </c:pt>
                <c:pt idx="12">
                  <c:v>5.318221447253707E-2</c:v>
                </c:pt>
                <c:pt idx="13">
                  <c:v>5.318221447253707E-2</c:v>
                </c:pt>
                <c:pt idx="14">
                  <c:v>2.6591107236268535E-2</c:v>
                </c:pt>
                <c:pt idx="15">
                  <c:v>2.6591107236268535E-2</c:v>
                </c:pt>
                <c:pt idx="16">
                  <c:v>5.274629468177857E-2</c:v>
                </c:pt>
              </c:numCache>
            </c:numRef>
          </c:val>
        </c:ser>
        <c:gapWidth val="75"/>
        <c:shape val="cylinder"/>
        <c:axId val="105987072"/>
        <c:axId val="106369792"/>
        <c:axId val="0"/>
      </c:bar3DChart>
      <c:catAx>
        <c:axId val="10598707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6369792"/>
        <c:crosses val="autoZero"/>
        <c:auto val="1"/>
        <c:lblAlgn val="ctr"/>
        <c:lblOffset val="100"/>
      </c:catAx>
      <c:valAx>
        <c:axId val="10636979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spPr>
          <a:ln w="9525">
            <a:noFill/>
          </a:ln>
        </c:spPr>
        <c:crossAx val="105987072"/>
        <c:crosses val="autoZero"/>
        <c:crossBetween val="between"/>
      </c:valAx>
    </c:plotArea>
    <c:legend>
      <c:legendPos val="b"/>
      <c:layout/>
    </c:legend>
    <c:plotVisOnly val="1"/>
    <c:dispBlanksAs val="gap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122996</xdr:colOff>
      <xdr:row>2</xdr:row>
      <xdr:rowOff>57149</xdr:rowOff>
    </xdr:from>
    <xdr:to>
      <xdr:col>5</xdr:col>
      <xdr:colOff>284922</xdr:colOff>
      <xdr:row>11</xdr:row>
      <xdr:rowOff>2299252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383071</xdr:colOff>
      <xdr:row>2</xdr:row>
      <xdr:rowOff>77029</xdr:rowOff>
    </xdr:from>
    <xdr:to>
      <xdr:col>9</xdr:col>
      <xdr:colOff>443948</xdr:colOff>
      <xdr:row>11</xdr:row>
      <xdr:rowOff>1153354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122996</xdr:colOff>
      <xdr:row>2</xdr:row>
      <xdr:rowOff>57149</xdr:rowOff>
    </xdr:from>
    <xdr:to>
      <xdr:col>5</xdr:col>
      <xdr:colOff>284922</xdr:colOff>
      <xdr:row>11</xdr:row>
      <xdr:rowOff>2299252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383071</xdr:colOff>
      <xdr:row>2</xdr:row>
      <xdr:rowOff>77029</xdr:rowOff>
    </xdr:from>
    <xdr:to>
      <xdr:col>9</xdr:col>
      <xdr:colOff>443948</xdr:colOff>
      <xdr:row>11</xdr:row>
      <xdr:rowOff>1153354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6"/>
  <sheetViews>
    <sheetView showGridLines="0" zoomScale="115" zoomScaleNormal="115" workbookViewId="0">
      <pane ySplit="1" topLeftCell="A9" activePane="bottomLeft" state="frozen"/>
      <selection pane="bottomLeft" activeCell="F60" sqref="F60:G60"/>
    </sheetView>
  </sheetViews>
  <sheetFormatPr defaultColWidth="9.140625" defaultRowHeight="12.75"/>
  <cols>
    <col min="1" max="1" width="14.85546875" style="1" customWidth="1"/>
    <col min="2" max="2" width="22.85546875" style="1" customWidth="1"/>
    <col min="3" max="3" width="17.85546875" style="1" bestFit="1" customWidth="1"/>
    <col min="4" max="4" width="13.5703125" style="1" customWidth="1"/>
    <col min="5" max="5" width="12.7109375" style="1" customWidth="1"/>
    <col min="6" max="6" width="38.140625" style="1" customWidth="1"/>
    <col min="7" max="7" width="17.42578125" style="1" customWidth="1"/>
    <col min="8" max="8" width="16.140625" style="1" customWidth="1"/>
    <col min="9" max="9" width="18" style="1" customWidth="1"/>
    <col min="10" max="16384" width="9.140625" style="1"/>
  </cols>
  <sheetData>
    <row r="1" spans="1:11" ht="31.5">
      <c r="A1" s="57" t="s">
        <v>19</v>
      </c>
      <c r="B1" s="57"/>
      <c r="C1" s="57"/>
      <c r="D1" s="57"/>
      <c r="E1" s="57"/>
      <c r="F1" s="57"/>
      <c r="G1" s="57"/>
      <c r="H1" s="57"/>
      <c r="I1" s="57"/>
      <c r="J1" s="31"/>
    </row>
    <row r="2" spans="1:11" s="20" customFormat="1" ht="9" customHeight="1">
      <c r="A2" s="19"/>
      <c r="B2" s="19"/>
      <c r="C2" s="19"/>
      <c r="D2" s="19"/>
      <c r="E2" s="19"/>
      <c r="F2" s="19"/>
      <c r="G2" s="19"/>
      <c r="H2" s="19"/>
      <c r="I2" s="19"/>
    </row>
    <row r="3" spans="1:11" ht="18.75">
      <c r="F3" s="3"/>
      <c r="G3" s="3"/>
      <c r="H3" s="3"/>
      <c r="I3" s="4"/>
    </row>
    <row r="4" spans="1:11" ht="18.75">
      <c r="A4" s="34" t="s">
        <v>17</v>
      </c>
      <c r="B4" s="34" t="s">
        <v>64</v>
      </c>
      <c r="D4" s="2"/>
      <c r="F4" s="3"/>
      <c r="G4" s="3"/>
      <c r="H4" s="3"/>
      <c r="I4" s="4"/>
    </row>
    <row r="5" spans="1:11" ht="18.75">
      <c r="A5" s="30" t="s">
        <v>18</v>
      </c>
      <c r="B5" s="30" t="s">
        <v>105</v>
      </c>
    </row>
    <row r="7" spans="1:11" ht="18.75">
      <c r="A7" s="34" t="s">
        <v>16</v>
      </c>
      <c r="B7" s="40">
        <f>A14</f>
        <v>43864</v>
      </c>
    </row>
    <row r="8" spans="1:11" ht="18.75">
      <c r="A8" s="30" t="s">
        <v>15</v>
      </c>
      <c r="B8" s="35">
        <f ca="1">TODAY()</f>
        <v>45076</v>
      </c>
    </row>
    <row r="9" spans="1:11" ht="18.75">
      <c r="A9" s="29" t="s">
        <v>14</v>
      </c>
      <c r="B9" s="36">
        <f ca="1">NOW()</f>
        <v>45076.448947800927</v>
      </c>
    </row>
    <row r="10" spans="1:11" ht="15.75">
      <c r="A10" s="32" t="s">
        <v>13</v>
      </c>
      <c r="B10" s="33">
        <v>10</v>
      </c>
    </row>
    <row r="12" spans="1:11" ht="190.15" customHeight="1">
      <c r="A12" s="1" t="s">
        <v>4</v>
      </c>
      <c r="B12" s="18" t="s">
        <v>104</v>
      </c>
    </row>
    <row r="13" spans="1:11" ht="30" customHeight="1">
      <c r="A13" s="5" t="s">
        <v>0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 t="s">
        <v>12</v>
      </c>
    </row>
    <row r="14" spans="1:11" ht="15">
      <c r="A14" s="23">
        <v>43864</v>
      </c>
      <c r="B14" s="21">
        <f>WEEKDAY(A14)</f>
        <v>2</v>
      </c>
      <c r="C14" s="6">
        <v>0.30902777777777779</v>
      </c>
      <c r="D14" s="6">
        <v>0.39583333333333331</v>
      </c>
      <c r="E14" s="24">
        <f t="shared" ref="E14:E45" si="0">D14-C14</f>
        <v>8.6805555555555525E-2</v>
      </c>
      <c r="F14" s="8" t="s">
        <v>21</v>
      </c>
      <c r="G14" s="7">
        <f t="shared" ref="G14:G15" si="1">HOUR(E14)</f>
        <v>2</v>
      </c>
      <c r="H14" s="13">
        <f t="shared" ref="H14:H15" si="2">MINUTE(E14)</f>
        <v>5</v>
      </c>
      <c r="I14" s="9">
        <f>G14*$B$10+H14*($B$10/60)</f>
        <v>20.833333333333332</v>
      </c>
      <c r="J14" s="12"/>
      <c r="K14" s="12"/>
    </row>
    <row r="15" spans="1:11" ht="15">
      <c r="A15" s="23">
        <v>43864</v>
      </c>
      <c r="B15" s="21">
        <f>WEEKDAY(A15)</f>
        <v>2</v>
      </c>
      <c r="C15" s="6">
        <v>0.39583333333333331</v>
      </c>
      <c r="D15" s="6">
        <v>0.4375</v>
      </c>
      <c r="E15" s="24">
        <f t="shared" si="0"/>
        <v>4.1666666666666685E-2</v>
      </c>
      <c r="F15" s="8" t="s">
        <v>106</v>
      </c>
      <c r="G15" s="7">
        <f t="shared" si="1"/>
        <v>1</v>
      </c>
      <c r="H15" s="13">
        <f t="shared" si="2"/>
        <v>0</v>
      </c>
      <c r="I15" s="9">
        <f t="shared" ref="I15:I55" si="3">G15*$B$10+H15*($B$10/60)</f>
        <v>10</v>
      </c>
      <c r="J15" s="12"/>
      <c r="K15" s="12"/>
    </row>
    <row r="16" spans="1:11" ht="15">
      <c r="A16" s="23">
        <v>43864</v>
      </c>
      <c r="B16" s="21">
        <f>WEEKDAY(A16)</f>
        <v>2</v>
      </c>
      <c r="C16" s="6">
        <v>0.4375</v>
      </c>
      <c r="D16" s="6">
        <v>0.47916666666666669</v>
      </c>
      <c r="E16" s="24">
        <f t="shared" si="0"/>
        <v>4.1666666666666685E-2</v>
      </c>
      <c r="F16" s="8" t="s">
        <v>52</v>
      </c>
      <c r="G16" s="7">
        <f t="shared" ref="G16:G55" si="4">HOUR(E16)</f>
        <v>1</v>
      </c>
      <c r="H16" s="13">
        <f t="shared" ref="H16:H55" si="5">MINUTE(E16)</f>
        <v>0</v>
      </c>
      <c r="I16" s="9">
        <f t="shared" ref="I16" si="6">G16*$B$10+H16*($B$10/60)</f>
        <v>10</v>
      </c>
      <c r="J16" s="12"/>
      <c r="K16" s="12"/>
    </row>
    <row r="17" spans="1:10" ht="15">
      <c r="A17" s="23">
        <v>43864</v>
      </c>
      <c r="B17" s="21">
        <f t="shared" ref="B17:B55" si="7">WEEKDAY(A17)</f>
        <v>2</v>
      </c>
      <c r="C17" s="6">
        <v>0.47916666666666669</v>
      </c>
      <c r="D17" s="6">
        <v>0.5</v>
      </c>
      <c r="E17" s="24">
        <f t="shared" si="0"/>
        <v>2.0833333333333315E-2</v>
      </c>
      <c r="F17" s="8" t="s">
        <v>87</v>
      </c>
      <c r="G17" s="7">
        <f t="shared" si="4"/>
        <v>0</v>
      </c>
      <c r="H17" s="13">
        <f t="shared" si="5"/>
        <v>30</v>
      </c>
      <c r="I17" s="9">
        <f t="shared" si="3"/>
        <v>5</v>
      </c>
      <c r="J17" s="12"/>
    </row>
    <row r="18" spans="1:10" ht="15">
      <c r="A18" s="23">
        <v>43864</v>
      </c>
      <c r="B18" s="21">
        <f t="shared" si="7"/>
        <v>2</v>
      </c>
      <c r="C18" s="6">
        <v>0.54166666666666663</v>
      </c>
      <c r="D18" s="6">
        <v>0.625</v>
      </c>
      <c r="E18" s="24">
        <f t="shared" si="0"/>
        <v>8.333333333333337E-2</v>
      </c>
      <c r="F18" s="8" t="s">
        <v>102</v>
      </c>
      <c r="G18" s="7">
        <f t="shared" si="4"/>
        <v>2</v>
      </c>
      <c r="H18" s="13">
        <f t="shared" si="5"/>
        <v>0</v>
      </c>
      <c r="I18" s="9">
        <f t="shared" si="3"/>
        <v>20</v>
      </c>
      <c r="J18" s="12"/>
    </row>
    <row r="19" spans="1:10" ht="15">
      <c r="A19" s="23">
        <v>43864</v>
      </c>
      <c r="B19" s="21">
        <f t="shared" si="7"/>
        <v>2</v>
      </c>
      <c r="C19" s="6">
        <v>0.625</v>
      </c>
      <c r="D19" s="6">
        <v>0.66666666666666663</v>
      </c>
      <c r="E19" s="24">
        <f t="shared" si="0"/>
        <v>4.166666666666663E-2</v>
      </c>
      <c r="F19" s="8" t="s">
        <v>50</v>
      </c>
      <c r="G19" s="7">
        <f t="shared" si="4"/>
        <v>1</v>
      </c>
      <c r="H19" s="13">
        <f t="shared" si="5"/>
        <v>0</v>
      </c>
      <c r="I19" s="9">
        <f t="shared" si="3"/>
        <v>10</v>
      </c>
      <c r="J19" s="12"/>
    </row>
    <row r="20" spans="1:10" ht="15">
      <c r="A20" s="23">
        <v>43864</v>
      </c>
      <c r="B20" s="21">
        <f t="shared" si="7"/>
        <v>2</v>
      </c>
      <c r="C20" s="6">
        <v>0.66666666666666663</v>
      </c>
      <c r="D20" s="6">
        <v>0.67708333333333337</v>
      </c>
      <c r="E20" s="24">
        <f t="shared" si="0"/>
        <v>1.0416666666666741E-2</v>
      </c>
      <c r="F20" s="8" t="s">
        <v>100</v>
      </c>
      <c r="G20" s="7">
        <f t="shared" si="4"/>
        <v>0</v>
      </c>
      <c r="H20" s="13">
        <f t="shared" si="5"/>
        <v>15</v>
      </c>
      <c r="I20" s="9">
        <f t="shared" si="3"/>
        <v>2.5</v>
      </c>
      <c r="J20" s="12"/>
    </row>
    <row r="21" spans="1:10" ht="15">
      <c r="A21" s="23">
        <v>43864</v>
      </c>
      <c r="B21" s="21">
        <f t="shared" ref="B21" si="8">WEEKDAY(A21)</f>
        <v>2</v>
      </c>
      <c r="C21" s="6">
        <v>0.67708333333333337</v>
      </c>
      <c r="D21" s="6">
        <v>0.72222222222222221</v>
      </c>
      <c r="E21" s="24">
        <f t="shared" si="0"/>
        <v>4.513888888888884E-2</v>
      </c>
      <c r="F21" s="8" t="s">
        <v>101</v>
      </c>
      <c r="G21" s="7">
        <f t="shared" si="4"/>
        <v>1</v>
      </c>
      <c r="H21" s="13">
        <f t="shared" si="5"/>
        <v>5</v>
      </c>
      <c r="I21" s="9">
        <f t="shared" si="3"/>
        <v>10.833333333333334</v>
      </c>
      <c r="J21" s="12"/>
    </row>
    <row r="22" spans="1:10" ht="15">
      <c r="A22" s="23">
        <v>43865</v>
      </c>
      <c r="B22" s="21">
        <f t="shared" si="7"/>
        <v>3</v>
      </c>
      <c r="C22" s="6">
        <v>0.30902777777777779</v>
      </c>
      <c r="D22" s="6">
        <v>0.39583333333333331</v>
      </c>
      <c r="E22" s="24">
        <f t="shared" si="0"/>
        <v>8.6805555555555525E-2</v>
      </c>
      <c r="F22" s="8" t="s">
        <v>21</v>
      </c>
      <c r="G22" s="7">
        <f t="shared" si="4"/>
        <v>2</v>
      </c>
      <c r="H22" s="13">
        <f t="shared" si="5"/>
        <v>5</v>
      </c>
      <c r="I22" s="9">
        <f t="shared" si="3"/>
        <v>20.833333333333332</v>
      </c>
      <c r="J22" s="12"/>
    </row>
    <row r="23" spans="1:10" ht="15">
      <c r="A23" s="23">
        <v>43844</v>
      </c>
      <c r="B23" s="21">
        <f t="shared" si="7"/>
        <v>3</v>
      </c>
      <c r="C23" s="6">
        <v>0.39583333333333331</v>
      </c>
      <c r="D23" s="6">
        <v>0.4375</v>
      </c>
      <c r="E23" s="24">
        <f t="shared" si="0"/>
        <v>4.1666666666666685E-2</v>
      </c>
      <c r="F23" s="8" t="s">
        <v>51</v>
      </c>
      <c r="G23" s="7">
        <f t="shared" si="4"/>
        <v>1</v>
      </c>
      <c r="H23" s="13">
        <f t="shared" si="5"/>
        <v>0</v>
      </c>
      <c r="I23" s="9">
        <f t="shared" si="3"/>
        <v>10</v>
      </c>
      <c r="J23" s="12"/>
    </row>
    <row r="24" spans="1:10" ht="15">
      <c r="A24" s="23">
        <v>43844</v>
      </c>
      <c r="B24" s="21">
        <f t="shared" si="7"/>
        <v>3</v>
      </c>
      <c r="C24" s="6">
        <v>0.4375</v>
      </c>
      <c r="D24" s="6">
        <v>0.47916666666666669</v>
      </c>
      <c r="E24" s="24">
        <f t="shared" si="0"/>
        <v>4.1666666666666685E-2</v>
      </c>
      <c r="F24" s="8" t="s">
        <v>52</v>
      </c>
      <c r="G24" s="7">
        <f t="shared" si="4"/>
        <v>1</v>
      </c>
      <c r="H24" s="13">
        <f t="shared" si="5"/>
        <v>0</v>
      </c>
      <c r="I24" s="9">
        <f t="shared" si="3"/>
        <v>10</v>
      </c>
      <c r="J24" s="12"/>
    </row>
    <row r="25" spans="1:10" ht="15">
      <c r="A25" s="23">
        <v>43844</v>
      </c>
      <c r="B25" s="21">
        <f t="shared" si="7"/>
        <v>3</v>
      </c>
      <c r="C25" s="6">
        <v>0.47916666666666669</v>
      </c>
      <c r="D25" s="6">
        <v>0.5</v>
      </c>
      <c r="E25" s="24">
        <f>D25-C25</f>
        <v>2.0833333333333315E-2</v>
      </c>
      <c r="F25" s="8" t="s">
        <v>77</v>
      </c>
      <c r="G25" s="7">
        <f t="shared" si="4"/>
        <v>0</v>
      </c>
      <c r="H25" s="13">
        <f t="shared" si="5"/>
        <v>30</v>
      </c>
      <c r="I25" s="9">
        <f t="shared" si="3"/>
        <v>5</v>
      </c>
      <c r="J25" s="12"/>
    </row>
    <row r="26" spans="1:10" ht="15">
      <c r="A26" s="23">
        <v>43844</v>
      </c>
      <c r="B26" s="21">
        <f t="shared" si="7"/>
        <v>3</v>
      </c>
      <c r="C26" s="6">
        <v>0.54166666666666663</v>
      </c>
      <c r="D26" s="6">
        <v>0.59722222222222221</v>
      </c>
      <c r="E26" s="24">
        <f t="shared" si="0"/>
        <v>5.555555555555558E-2</v>
      </c>
      <c r="F26" s="8" t="s">
        <v>101</v>
      </c>
      <c r="G26" s="7">
        <f t="shared" si="4"/>
        <v>1</v>
      </c>
      <c r="H26" s="13">
        <f t="shared" si="5"/>
        <v>20</v>
      </c>
      <c r="I26" s="9">
        <f t="shared" si="3"/>
        <v>13.333333333333332</v>
      </c>
      <c r="J26" s="12"/>
    </row>
    <row r="27" spans="1:10" ht="15">
      <c r="A27" s="23">
        <v>43844</v>
      </c>
      <c r="B27" s="21">
        <f t="shared" si="7"/>
        <v>3</v>
      </c>
      <c r="C27" s="6">
        <v>0.59722222222222221</v>
      </c>
      <c r="D27" s="6">
        <v>0.66666666666666663</v>
      </c>
      <c r="E27" s="24">
        <f t="shared" si="0"/>
        <v>6.944444444444442E-2</v>
      </c>
      <c r="F27" s="8" t="s">
        <v>78</v>
      </c>
      <c r="G27" s="7">
        <f t="shared" si="4"/>
        <v>1</v>
      </c>
      <c r="H27" s="13">
        <f t="shared" si="5"/>
        <v>40</v>
      </c>
      <c r="I27" s="9">
        <f t="shared" si="3"/>
        <v>16.666666666666664</v>
      </c>
      <c r="J27" s="12"/>
    </row>
    <row r="28" spans="1:10" ht="15">
      <c r="A28" s="23">
        <v>43844</v>
      </c>
      <c r="B28" s="21">
        <f t="shared" si="7"/>
        <v>3</v>
      </c>
      <c r="C28" s="6">
        <v>0.66666666666666663</v>
      </c>
      <c r="D28" s="6">
        <v>0.70833333333333337</v>
      </c>
      <c r="E28" s="24">
        <f t="shared" si="0"/>
        <v>4.1666666666666741E-2</v>
      </c>
      <c r="F28" s="8" t="s">
        <v>74</v>
      </c>
      <c r="G28" s="7">
        <f t="shared" si="4"/>
        <v>1</v>
      </c>
      <c r="H28" s="13">
        <f t="shared" si="5"/>
        <v>0</v>
      </c>
      <c r="I28" s="9">
        <f t="shared" si="3"/>
        <v>10</v>
      </c>
      <c r="J28" s="12"/>
    </row>
    <row r="29" spans="1:10" ht="15">
      <c r="A29" s="23">
        <v>43844</v>
      </c>
      <c r="B29" s="21">
        <f t="shared" si="7"/>
        <v>3</v>
      </c>
      <c r="C29" s="6">
        <v>0.70833333333333337</v>
      </c>
      <c r="D29" s="6">
        <v>0.72222222222222221</v>
      </c>
      <c r="E29" s="24">
        <f t="shared" si="0"/>
        <v>1.388888888888884E-2</v>
      </c>
      <c r="F29" s="8" t="s">
        <v>99</v>
      </c>
      <c r="G29" s="7">
        <f t="shared" si="4"/>
        <v>0</v>
      </c>
      <c r="H29" s="13">
        <f t="shared" si="5"/>
        <v>20</v>
      </c>
      <c r="I29" s="9">
        <f t="shared" si="3"/>
        <v>3.333333333333333</v>
      </c>
      <c r="J29" s="12"/>
    </row>
    <row r="30" spans="1:10" ht="15">
      <c r="A30" s="23">
        <v>43845</v>
      </c>
      <c r="B30" s="21">
        <f t="shared" si="7"/>
        <v>4</v>
      </c>
      <c r="C30" s="6">
        <v>0.30902777777777779</v>
      </c>
      <c r="D30" s="6">
        <v>0.33333333333333331</v>
      </c>
      <c r="E30" s="24">
        <f t="shared" ref="E30" si="9">D30-C30</f>
        <v>2.4305555555555525E-2</v>
      </c>
      <c r="F30" s="8" t="s">
        <v>21</v>
      </c>
      <c r="G30" s="7">
        <f t="shared" si="4"/>
        <v>0</v>
      </c>
      <c r="H30" s="13">
        <f t="shared" si="5"/>
        <v>35</v>
      </c>
      <c r="I30" s="9">
        <f t="shared" si="3"/>
        <v>5.833333333333333</v>
      </c>
      <c r="J30" s="12"/>
    </row>
    <row r="31" spans="1:10" ht="15">
      <c r="A31" s="23">
        <v>43845</v>
      </c>
      <c r="B31" s="21">
        <f t="shared" si="7"/>
        <v>4</v>
      </c>
      <c r="C31" s="6">
        <v>0.33333333333333331</v>
      </c>
      <c r="D31" s="6">
        <v>0.39583333333333331</v>
      </c>
      <c r="E31" s="24">
        <f t="shared" si="0"/>
        <v>6.25E-2</v>
      </c>
      <c r="F31" s="8" t="s">
        <v>72</v>
      </c>
      <c r="G31" s="7">
        <f t="shared" si="4"/>
        <v>1</v>
      </c>
      <c r="H31" s="13">
        <f t="shared" si="5"/>
        <v>30</v>
      </c>
      <c r="I31" s="9">
        <f t="shared" si="3"/>
        <v>15</v>
      </c>
      <c r="J31" s="12"/>
    </row>
    <row r="32" spans="1:10" ht="15">
      <c r="A32" s="23">
        <v>43845</v>
      </c>
      <c r="B32" s="21">
        <f t="shared" ref="B32" si="10">WEEKDAY(A32)</f>
        <v>4</v>
      </c>
      <c r="C32" s="6">
        <v>0.39583333333333331</v>
      </c>
      <c r="D32" s="6">
        <v>0.40625</v>
      </c>
      <c r="E32" s="24">
        <f t="shared" si="0"/>
        <v>1.0416666666666685E-2</v>
      </c>
      <c r="F32" s="8" t="s">
        <v>98</v>
      </c>
      <c r="G32" s="7">
        <f t="shared" si="4"/>
        <v>0</v>
      </c>
      <c r="H32" s="13">
        <f t="shared" si="5"/>
        <v>15</v>
      </c>
      <c r="I32" s="9">
        <f t="shared" si="3"/>
        <v>2.5</v>
      </c>
      <c r="J32" s="12"/>
    </row>
    <row r="33" spans="1:10" ht="15">
      <c r="A33" s="23">
        <v>43845</v>
      </c>
      <c r="B33" s="21">
        <f t="shared" si="7"/>
        <v>4</v>
      </c>
      <c r="C33" s="6">
        <v>0.40625</v>
      </c>
      <c r="D33" s="6">
        <v>0.42708333333333331</v>
      </c>
      <c r="E33" s="24">
        <f t="shared" si="0"/>
        <v>2.0833333333333315E-2</v>
      </c>
      <c r="F33" s="8" t="s">
        <v>56</v>
      </c>
      <c r="G33" s="7">
        <f t="shared" si="4"/>
        <v>0</v>
      </c>
      <c r="H33" s="13">
        <f t="shared" si="5"/>
        <v>30</v>
      </c>
      <c r="I33" s="9">
        <f t="shared" si="3"/>
        <v>5</v>
      </c>
      <c r="J33" s="12"/>
    </row>
    <row r="34" spans="1:10" ht="15">
      <c r="A34" s="23">
        <v>43845</v>
      </c>
      <c r="B34" s="21">
        <f t="shared" ref="B34" si="11">WEEKDAY(A34)</f>
        <v>4</v>
      </c>
      <c r="C34" s="6">
        <v>0.42708333333333331</v>
      </c>
      <c r="D34" s="6">
        <v>0.45833333333333331</v>
      </c>
      <c r="E34" s="24">
        <f t="shared" si="0"/>
        <v>3.125E-2</v>
      </c>
      <c r="F34" s="8" t="s">
        <v>50</v>
      </c>
      <c r="G34" s="7">
        <f t="shared" si="4"/>
        <v>0</v>
      </c>
      <c r="H34" s="13">
        <f t="shared" si="5"/>
        <v>45</v>
      </c>
      <c r="I34" s="9">
        <f t="shared" si="3"/>
        <v>7.5</v>
      </c>
      <c r="J34" s="12"/>
    </row>
    <row r="35" spans="1:10" ht="15">
      <c r="A35" s="23">
        <v>43845</v>
      </c>
      <c r="B35" s="21">
        <f t="shared" si="7"/>
        <v>4</v>
      </c>
      <c r="C35" s="6">
        <v>0.45833333333333331</v>
      </c>
      <c r="D35" s="6">
        <v>0.5</v>
      </c>
      <c r="E35" s="24">
        <f t="shared" si="0"/>
        <v>4.1666666666666685E-2</v>
      </c>
      <c r="F35" s="8" t="s">
        <v>52</v>
      </c>
      <c r="G35" s="7">
        <f t="shared" si="4"/>
        <v>1</v>
      </c>
      <c r="H35" s="13">
        <f t="shared" si="5"/>
        <v>0</v>
      </c>
      <c r="I35" s="9">
        <f t="shared" si="3"/>
        <v>10</v>
      </c>
      <c r="J35" s="12"/>
    </row>
    <row r="36" spans="1:10" ht="15">
      <c r="A36" s="23">
        <v>43845</v>
      </c>
      <c r="B36" s="21">
        <f t="shared" si="7"/>
        <v>4</v>
      </c>
      <c r="C36" s="6">
        <v>0.54166666666666663</v>
      </c>
      <c r="D36" s="6">
        <v>0.64583333333333337</v>
      </c>
      <c r="E36" s="24">
        <f t="shared" si="0"/>
        <v>0.10416666666666674</v>
      </c>
      <c r="F36" s="8" t="s">
        <v>94</v>
      </c>
      <c r="G36" s="7">
        <f t="shared" si="4"/>
        <v>2</v>
      </c>
      <c r="H36" s="13">
        <f t="shared" si="5"/>
        <v>30</v>
      </c>
      <c r="I36" s="9">
        <f t="shared" si="3"/>
        <v>25</v>
      </c>
    </row>
    <row r="37" spans="1:10" ht="15">
      <c r="A37" s="23">
        <v>43845</v>
      </c>
      <c r="B37" s="21">
        <f t="shared" si="7"/>
        <v>4</v>
      </c>
      <c r="C37" s="6">
        <v>0.64583333333333337</v>
      </c>
      <c r="D37" s="6">
        <v>0.66666666666666663</v>
      </c>
      <c r="E37" s="24">
        <f t="shared" si="0"/>
        <v>2.0833333333333259E-2</v>
      </c>
      <c r="F37" s="8" t="s">
        <v>21</v>
      </c>
      <c r="G37" s="7">
        <f t="shared" si="4"/>
        <v>0</v>
      </c>
      <c r="H37" s="13">
        <f t="shared" si="5"/>
        <v>30</v>
      </c>
      <c r="I37" s="9">
        <f t="shared" si="3"/>
        <v>5</v>
      </c>
    </row>
    <row r="38" spans="1:10" ht="15">
      <c r="A38" s="23">
        <v>43845</v>
      </c>
      <c r="B38" s="21">
        <f t="shared" si="7"/>
        <v>4</v>
      </c>
      <c r="C38" s="6">
        <v>0.66666666666666663</v>
      </c>
      <c r="D38" s="6">
        <v>0.70833333333333337</v>
      </c>
      <c r="E38" s="24">
        <f t="shared" si="0"/>
        <v>4.1666666666666741E-2</v>
      </c>
      <c r="F38" s="8" t="s">
        <v>76</v>
      </c>
      <c r="G38" s="7">
        <f t="shared" si="4"/>
        <v>1</v>
      </c>
      <c r="H38" s="13">
        <f t="shared" si="5"/>
        <v>0</v>
      </c>
      <c r="I38" s="9">
        <f t="shared" si="3"/>
        <v>10</v>
      </c>
    </row>
    <row r="39" spans="1:10" ht="15">
      <c r="A39" s="23">
        <v>43845</v>
      </c>
      <c r="B39" s="21">
        <f t="shared" si="7"/>
        <v>4</v>
      </c>
      <c r="C39" s="6">
        <v>0.70833333333333337</v>
      </c>
      <c r="D39" s="6">
        <v>0.72222222222222221</v>
      </c>
      <c r="E39" s="24">
        <f t="shared" si="0"/>
        <v>1.388888888888884E-2</v>
      </c>
      <c r="F39" s="8" t="s">
        <v>87</v>
      </c>
      <c r="G39" s="7">
        <f t="shared" si="4"/>
        <v>0</v>
      </c>
      <c r="H39" s="13">
        <f t="shared" si="5"/>
        <v>20</v>
      </c>
      <c r="I39" s="9">
        <f t="shared" si="3"/>
        <v>3.333333333333333</v>
      </c>
    </row>
    <row r="40" spans="1:10" ht="15">
      <c r="A40" s="23">
        <v>43846</v>
      </c>
      <c r="B40" s="21">
        <f t="shared" si="7"/>
        <v>5</v>
      </c>
      <c r="C40" s="6">
        <v>0.30902777777777779</v>
      </c>
      <c r="D40" s="6">
        <v>0.375</v>
      </c>
      <c r="E40" s="24">
        <f t="shared" ref="E40" si="12">D40-C40</f>
        <v>6.597222222222221E-2</v>
      </c>
      <c r="F40" s="8" t="s">
        <v>21</v>
      </c>
      <c r="G40" s="7">
        <f t="shared" si="4"/>
        <v>1</v>
      </c>
      <c r="H40" s="13">
        <f t="shared" si="5"/>
        <v>35</v>
      </c>
      <c r="I40" s="9">
        <f t="shared" si="3"/>
        <v>15.833333333333332</v>
      </c>
    </row>
    <row r="41" spans="1:10" ht="15">
      <c r="A41" s="23">
        <v>43846</v>
      </c>
      <c r="B41" s="21">
        <f t="shared" si="7"/>
        <v>5</v>
      </c>
      <c r="C41" s="6">
        <v>0.375</v>
      </c>
      <c r="D41" s="6">
        <v>0.42708333333333331</v>
      </c>
      <c r="E41" s="24">
        <f t="shared" si="0"/>
        <v>5.2083333333333315E-2</v>
      </c>
      <c r="F41" s="8" t="s">
        <v>73</v>
      </c>
      <c r="G41" s="7">
        <f t="shared" si="4"/>
        <v>1</v>
      </c>
      <c r="H41" s="13">
        <f t="shared" si="5"/>
        <v>15</v>
      </c>
      <c r="I41" s="9">
        <f t="shared" si="3"/>
        <v>12.5</v>
      </c>
    </row>
    <row r="42" spans="1:10" ht="15">
      <c r="A42" s="23">
        <v>43846</v>
      </c>
      <c r="B42" s="21">
        <f t="shared" si="7"/>
        <v>5</v>
      </c>
      <c r="C42" s="6">
        <v>0.42708333333333331</v>
      </c>
      <c r="D42" s="6">
        <v>0.5</v>
      </c>
      <c r="E42" s="24">
        <f t="shared" si="0"/>
        <v>7.2916666666666685E-2</v>
      </c>
      <c r="F42" s="8" t="s">
        <v>60</v>
      </c>
      <c r="G42" s="7">
        <f t="shared" si="4"/>
        <v>1</v>
      </c>
      <c r="H42" s="13">
        <f t="shared" si="5"/>
        <v>45</v>
      </c>
      <c r="I42" s="9">
        <f t="shared" si="3"/>
        <v>17.5</v>
      </c>
    </row>
    <row r="43" spans="1:10" ht="15">
      <c r="A43" s="23">
        <v>43846</v>
      </c>
      <c r="B43" s="21">
        <f t="shared" si="7"/>
        <v>5</v>
      </c>
      <c r="C43" s="6">
        <v>0.54166666666666663</v>
      </c>
      <c r="D43" s="6">
        <v>0.58333333333333337</v>
      </c>
      <c r="E43" s="24">
        <f t="shared" si="0"/>
        <v>4.1666666666666741E-2</v>
      </c>
      <c r="F43" s="8" t="s">
        <v>52</v>
      </c>
      <c r="G43" s="7">
        <f t="shared" si="4"/>
        <v>1</v>
      </c>
      <c r="H43" s="13">
        <f t="shared" si="5"/>
        <v>0</v>
      </c>
      <c r="I43" s="9">
        <f t="shared" si="3"/>
        <v>10</v>
      </c>
    </row>
    <row r="44" spans="1:10" ht="15">
      <c r="A44" s="23">
        <v>43846</v>
      </c>
      <c r="B44" s="21">
        <f t="shared" si="7"/>
        <v>5</v>
      </c>
      <c r="C44" s="6">
        <v>0.58333333333333337</v>
      </c>
      <c r="D44" s="6">
        <v>0.6875</v>
      </c>
      <c r="E44" s="24">
        <f t="shared" si="0"/>
        <v>0.10416666666666663</v>
      </c>
      <c r="F44" s="8" t="s">
        <v>101</v>
      </c>
      <c r="G44" s="7">
        <f t="shared" si="4"/>
        <v>2</v>
      </c>
      <c r="H44" s="13">
        <f t="shared" si="5"/>
        <v>30</v>
      </c>
      <c r="I44" s="9">
        <f t="shared" si="3"/>
        <v>25</v>
      </c>
    </row>
    <row r="45" spans="1:10" ht="15">
      <c r="A45" s="23">
        <v>43846</v>
      </c>
      <c r="B45" s="21">
        <f t="shared" si="7"/>
        <v>5</v>
      </c>
      <c r="C45" s="6">
        <v>0.6875</v>
      </c>
      <c r="D45" s="6">
        <v>0.72222222222222221</v>
      </c>
      <c r="E45" s="24">
        <f t="shared" si="0"/>
        <v>3.472222222222221E-2</v>
      </c>
      <c r="F45" s="8" t="s">
        <v>98</v>
      </c>
      <c r="G45" s="7">
        <f t="shared" si="4"/>
        <v>0</v>
      </c>
      <c r="H45" s="13">
        <f t="shared" si="5"/>
        <v>50</v>
      </c>
      <c r="I45" s="9">
        <f t="shared" si="3"/>
        <v>8.3333333333333321</v>
      </c>
    </row>
    <row r="46" spans="1:10" ht="15">
      <c r="A46" s="23">
        <v>43847</v>
      </c>
      <c r="B46" s="21">
        <f t="shared" si="7"/>
        <v>6</v>
      </c>
      <c r="C46" s="6">
        <v>0.30902777777777779</v>
      </c>
      <c r="D46" s="6">
        <v>0.375</v>
      </c>
      <c r="E46" s="24">
        <f t="shared" ref="E46:E54" si="13">D46-C46</f>
        <v>6.597222222222221E-2</v>
      </c>
      <c r="F46" s="8" t="s">
        <v>21</v>
      </c>
      <c r="G46" s="7">
        <f t="shared" si="4"/>
        <v>1</v>
      </c>
      <c r="H46" s="13">
        <f t="shared" si="5"/>
        <v>35</v>
      </c>
      <c r="I46" s="9">
        <f t="shared" si="3"/>
        <v>15.833333333333332</v>
      </c>
    </row>
    <row r="47" spans="1:10" ht="15">
      <c r="A47" s="23">
        <v>43847</v>
      </c>
      <c r="B47" s="21">
        <f t="shared" ref="B47:B48" si="14">WEEKDAY(A47)</f>
        <v>6</v>
      </c>
      <c r="C47" s="6">
        <v>0.375</v>
      </c>
      <c r="D47" s="6">
        <v>0.41666666666666669</v>
      </c>
      <c r="E47" s="24">
        <f t="shared" si="13"/>
        <v>4.1666666666666685E-2</v>
      </c>
      <c r="F47" s="8" t="s">
        <v>52</v>
      </c>
      <c r="G47" s="7">
        <f t="shared" si="4"/>
        <v>1</v>
      </c>
      <c r="H47" s="13">
        <f t="shared" si="5"/>
        <v>0</v>
      </c>
      <c r="I47" s="9">
        <f t="shared" ref="I47:I49" si="15">G47*$B$10+H47*($B$10/60)</f>
        <v>10</v>
      </c>
    </row>
    <row r="48" spans="1:10" ht="15">
      <c r="A48" s="23">
        <v>43847</v>
      </c>
      <c r="B48" s="21">
        <f t="shared" si="14"/>
        <v>6</v>
      </c>
      <c r="C48" s="6">
        <v>0.41666666666666669</v>
      </c>
      <c r="D48" s="6">
        <v>0.45833333333333331</v>
      </c>
      <c r="E48" s="24">
        <f t="shared" si="13"/>
        <v>4.166666666666663E-2</v>
      </c>
      <c r="F48" s="8" t="s">
        <v>87</v>
      </c>
      <c r="G48" s="7">
        <f t="shared" si="4"/>
        <v>1</v>
      </c>
      <c r="H48" s="13">
        <f t="shared" si="5"/>
        <v>0</v>
      </c>
      <c r="I48" s="9">
        <f t="shared" si="15"/>
        <v>10</v>
      </c>
    </row>
    <row r="49" spans="1:10" ht="15">
      <c r="A49" s="23">
        <v>43847</v>
      </c>
      <c r="B49" s="21">
        <f t="shared" ref="B49" si="16">WEEKDAY(A49)</f>
        <v>6</v>
      </c>
      <c r="C49" s="6">
        <v>0.45833333333333331</v>
      </c>
      <c r="D49" s="6">
        <v>0.5</v>
      </c>
      <c r="E49" s="24">
        <f t="shared" si="13"/>
        <v>4.1666666666666685E-2</v>
      </c>
      <c r="F49" s="8" t="s">
        <v>76</v>
      </c>
      <c r="G49" s="7">
        <f t="shared" si="4"/>
        <v>1</v>
      </c>
      <c r="H49" s="13">
        <f t="shared" si="5"/>
        <v>0</v>
      </c>
      <c r="I49" s="9">
        <f t="shared" si="15"/>
        <v>10</v>
      </c>
    </row>
    <row r="50" spans="1:10" ht="15">
      <c r="A50" s="23">
        <v>43847</v>
      </c>
      <c r="B50" s="21">
        <f>WEEKDAY(A46)</f>
        <v>6</v>
      </c>
      <c r="C50" s="6">
        <v>0.54166666666666663</v>
      </c>
      <c r="D50" s="6">
        <v>0.59722222222222221</v>
      </c>
      <c r="E50" s="24">
        <f t="shared" si="13"/>
        <v>5.555555555555558E-2</v>
      </c>
      <c r="F50" s="8" t="s">
        <v>21</v>
      </c>
      <c r="G50" s="7">
        <f t="shared" si="4"/>
        <v>1</v>
      </c>
      <c r="H50" s="13">
        <f t="shared" si="5"/>
        <v>20</v>
      </c>
      <c r="I50" s="9">
        <f t="shared" si="3"/>
        <v>13.333333333333332</v>
      </c>
    </row>
    <row r="51" spans="1:10" ht="15">
      <c r="A51" s="23">
        <v>43847</v>
      </c>
      <c r="B51" s="21">
        <f t="shared" si="7"/>
        <v>6</v>
      </c>
      <c r="C51" s="6">
        <v>0.59722222222222221</v>
      </c>
      <c r="D51" s="6">
        <v>0.625</v>
      </c>
      <c r="E51" s="24">
        <f t="shared" si="13"/>
        <v>2.777777777777779E-2</v>
      </c>
      <c r="F51" s="8" t="s">
        <v>75</v>
      </c>
      <c r="G51" s="7">
        <f t="shared" si="4"/>
        <v>0</v>
      </c>
      <c r="H51" s="13">
        <f t="shared" si="5"/>
        <v>40</v>
      </c>
      <c r="I51" s="9">
        <f t="shared" si="3"/>
        <v>6.6666666666666661</v>
      </c>
    </row>
    <row r="52" spans="1:10" ht="15">
      <c r="A52" s="23">
        <v>43847</v>
      </c>
      <c r="B52" s="21">
        <f t="shared" si="7"/>
        <v>6</v>
      </c>
      <c r="C52" s="6">
        <v>0.625</v>
      </c>
      <c r="D52" s="6">
        <v>0.64583333333333337</v>
      </c>
      <c r="E52" s="24">
        <f t="shared" si="13"/>
        <v>2.083333333333337E-2</v>
      </c>
      <c r="F52" s="8" t="s">
        <v>57</v>
      </c>
      <c r="G52" s="7">
        <f t="shared" si="4"/>
        <v>0</v>
      </c>
      <c r="H52" s="13">
        <f t="shared" si="5"/>
        <v>30</v>
      </c>
      <c r="I52" s="9">
        <f t="shared" si="3"/>
        <v>5</v>
      </c>
    </row>
    <row r="53" spans="1:10" ht="15">
      <c r="A53" s="23">
        <v>43847</v>
      </c>
      <c r="B53" s="21">
        <f t="shared" ref="B53" si="17">WEEKDAY(A53)</f>
        <v>6</v>
      </c>
      <c r="C53" s="6">
        <v>0.64583333333333337</v>
      </c>
      <c r="D53" s="6">
        <v>0.6875</v>
      </c>
      <c r="E53" s="24">
        <f t="shared" si="13"/>
        <v>4.166666666666663E-2</v>
      </c>
      <c r="F53" s="8" t="s">
        <v>103</v>
      </c>
      <c r="G53" s="7">
        <f t="shared" si="4"/>
        <v>1</v>
      </c>
      <c r="H53" s="13">
        <f t="shared" si="5"/>
        <v>0</v>
      </c>
      <c r="I53" s="9">
        <f t="shared" si="3"/>
        <v>10</v>
      </c>
    </row>
    <row r="54" spans="1:10" ht="15">
      <c r="A54" s="23">
        <v>43847</v>
      </c>
      <c r="B54" s="21">
        <f t="shared" ref="B54" si="18">WEEKDAY(A54)</f>
        <v>6</v>
      </c>
      <c r="C54" s="6">
        <v>0.6875</v>
      </c>
      <c r="D54" s="6">
        <v>0.70833333333333337</v>
      </c>
      <c r="E54" s="24">
        <f t="shared" si="13"/>
        <v>2.083333333333337E-2</v>
      </c>
      <c r="F54" s="8" t="s">
        <v>51</v>
      </c>
      <c r="G54" s="7">
        <f t="shared" si="4"/>
        <v>0</v>
      </c>
      <c r="H54" s="13">
        <f t="shared" si="5"/>
        <v>30</v>
      </c>
      <c r="I54" s="9">
        <f t="shared" si="3"/>
        <v>5</v>
      </c>
    </row>
    <row r="55" spans="1:10" ht="15">
      <c r="A55" s="23">
        <v>43847</v>
      </c>
      <c r="B55" s="21">
        <f t="shared" si="7"/>
        <v>6</v>
      </c>
      <c r="C55" s="6">
        <v>0.70833333333333337</v>
      </c>
      <c r="D55" s="6">
        <v>0.72222222222222221</v>
      </c>
      <c r="E55" s="24">
        <f t="shared" ref="E55" si="19">D55-C55</f>
        <v>1.388888888888884E-2</v>
      </c>
      <c r="F55" s="8" t="s">
        <v>21</v>
      </c>
      <c r="G55" s="7">
        <f t="shared" si="4"/>
        <v>0</v>
      </c>
      <c r="H55" s="13">
        <f t="shared" si="5"/>
        <v>20</v>
      </c>
      <c r="I55" s="9">
        <f t="shared" si="3"/>
        <v>3.333333333333333</v>
      </c>
    </row>
    <row r="56" spans="1:10" ht="18.75">
      <c r="A56"/>
      <c r="F56" s="10" t="s">
        <v>1</v>
      </c>
      <c r="G56" s="22">
        <f>SUM(G14:G55)</f>
        <v>32</v>
      </c>
      <c r="H56" s="22">
        <f>SUM(H14:H55)/60</f>
        <v>12.583333333333334</v>
      </c>
      <c r="I56" s="11">
        <f>SUM(I14:I55)</f>
        <v>445.83333333333326</v>
      </c>
    </row>
    <row r="57" spans="1:10">
      <c r="H57" s="14"/>
    </row>
    <row r="58" spans="1:10">
      <c r="H58" s="15"/>
    </row>
    <row r="59" spans="1:10" ht="13.5" thickBot="1"/>
    <row r="60" spans="1:10" ht="13.5" thickBot="1">
      <c r="E60" s="16"/>
      <c r="F60" s="60" t="s">
        <v>2</v>
      </c>
      <c r="G60" s="58"/>
      <c r="H60" s="58" t="s">
        <v>3</v>
      </c>
      <c r="I60" s="59"/>
      <c r="J60" s="17"/>
    </row>
    <row r="61" spans="1:10">
      <c r="E61" s="16"/>
      <c r="F61" s="47" t="s">
        <v>87</v>
      </c>
      <c r="G61" s="48">
        <f t="shared" ref="G61:G68" si="20">COUNTIF($F$14:$F$55,F61)</f>
        <v>3</v>
      </c>
      <c r="H61" s="49">
        <f>SUMIF($F$14:$F$55,F61,$G$14:$G$55)+(SUMIF($F$14:$F$55,F61,$H$14:$H$55)/60)</f>
        <v>1.8333333333333335</v>
      </c>
      <c r="I61" s="50">
        <f t="shared" ref="I61:I82" si="21">H61/$H$83</f>
        <v>5.6265984654731468E-2</v>
      </c>
    </row>
    <row r="62" spans="1:10">
      <c r="E62" s="16"/>
      <c r="F62" s="51" t="s">
        <v>72</v>
      </c>
      <c r="G62" s="27">
        <f t="shared" si="20"/>
        <v>1</v>
      </c>
      <c r="H62" s="28">
        <f>SUMIF($F$14:$F$55,F62,$G$14:$G$55)+(SUMIF($F$14:$F$55,F62,$H$14:$H$55)/60)</f>
        <v>1.5</v>
      </c>
      <c r="I62" s="52">
        <f t="shared" si="21"/>
        <v>4.6035805626598474E-2</v>
      </c>
    </row>
    <row r="63" spans="1:10">
      <c r="E63" s="16"/>
      <c r="F63" s="51" t="s">
        <v>78</v>
      </c>
      <c r="G63" s="27">
        <f t="shared" si="20"/>
        <v>1</v>
      </c>
      <c r="H63" s="28">
        <f t="shared" ref="H63:H68" si="22">SUMIF($F$14:$F$55,F63,$G$14:$G$55)+(SUMIF($F$35:$F$55,F63,$G$35:$G$55)/60)</f>
        <v>1</v>
      </c>
      <c r="I63" s="52">
        <f t="shared" si="21"/>
        <v>3.0690537084398981E-2</v>
      </c>
    </row>
    <row r="64" spans="1:10">
      <c r="E64" s="16"/>
      <c r="F64" s="51" t="s">
        <v>77</v>
      </c>
      <c r="G64" s="27">
        <f t="shared" si="20"/>
        <v>1</v>
      </c>
      <c r="H64" s="28">
        <f t="shared" si="22"/>
        <v>0</v>
      </c>
      <c r="I64" s="52">
        <f t="shared" si="21"/>
        <v>0</v>
      </c>
    </row>
    <row r="65" spans="5:9">
      <c r="E65" s="16"/>
      <c r="F65" s="51" t="s">
        <v>94</v>
      </c>
      <c r="G65" s="27">
        <f t="shared" si="20"/>
        <v>1</v>
      </c>
      <c r="H65" s="28">
        <f t="shared" si="22"/>
        <v>2.0333333333333332</v>
      </c>
      <c r="I65" s="52">
        <f t="shared" si="21"/>
        <v>6.240409207161126E-2</v>
      </c>
    </row>
    <row r="66" spans="5:9">
      <c r="E66" s="16"/>
      <c r="F66" s="51" t="s">
        <v>60</v>
      </c>
      <c r="G66" s="27">
        <f t="shared" si="20"/>
        <v>1</v>
      </c>
      <c r="H66" s="28">
        <f t="shared" si="22"/>
        <v>1.0166666666666666</v>
      </c>
      <c r="I66" s="52">
        <f t="shared" si="21"/>
        <v>3.120204603580563E-2</v>
      </c>
    </row>
    <row r="67" spans="5:9">
      <c r="E67" s="16"/>
      <c r="F67" s="51" t="s">
        <v>103</v>
      </c>
      <c r="G67" s="27">
        <f t="shared" si="20"/>
        <v>1</v>
      </c>
      <c r="H67" s="28">
        <f t="shared" si="22"/>
        <v>1.0166666666666666</v>
      </c>
      <c r="I67" s="52">
        <f t="shared" si="21"/>
        <v>3.120204603580563E-2</v>
      </c>
    </row>
    <row r="68" spans="5:9">
      <c r="E68" s="16"/>
      <c r="F68" s="51" t="s">
        <v>57</v>
      </c>
      <c r="G68" s="27">
        <f t="shared" si="20"/>
        <v>1</v>
      </c>
      <c r="H68" s="28">
        <f t="shared" si="22"/>
        <v>0</v>
      </c>
      <c r="I68" s="52">
        <f t="shared" si="21"/>
        <v>0</v>
      </c>
    </row>
    <row r="69" spans="5:9">
      <c r="E69" s="16"/>
      <c r="F69" s="51" t="s">
        <v>21</v>
      </c>
      <c r="G69" s="27">
        <f t="shared" ref="G69:G82" si="23">COUNTIF($F$14:$F$55,F69)</f>
        <v>8</v>
      </c>
      <c r="H69" s="28">
        <f t="shared" ref="H69:H71" si="24">SUMIF($F$14:$F$55,F69,$G$14:$G$55)+(SUMIF($F$35:$F$55,F69,$G$35:$G$55)/60)</f>
        <v>7.05</v>
      </c>
      <c r="I69" s="52">
        <f t="shared" si="21"/>
        <v>0.21636828644501283</v>
      </c>
    </row>
    <row r="70" spans="5:9">
      <c r="E70" s="16"/>
      <c r="F70" s="51" t="s">
        <v>56</v>
      </c>
      <c r="G70" s="27">
        <f t="shared" si="23"/>
        <v>1</v>
      </c>
      <c r="H70" s="28">
        <f t="shared" si="24"/>
        <v>0</v>
      </c>
      <c r="I70" s="52">
        <f t="shared" si="21"/>
        <v>0</v>
      </c>
    </row>
    <row r="71" spans="5:9">
      <c r="E71" s="16"/>
      <c r="F71" s="51" t="s">
        <v>50</v>
      </c>
      <c r="G71" s="27">
        <f t="shared" si="23"/>
        <v>2</v>
      </c>
      <c r="H71" s="28">
        <f t="shared" si="24"/>
        <v>1</v>
      </c>
      <c r="I71" s="52">
        <f t="shared" si="21"/>
        <v>3.0690537084398981E-2</v>
      </c>
    </row>
    <row r="72" spans="5:9">
      <c r="E72" s="16"/>
      <c r="F72" s="51" t="s">
        <v>52</v>
      </c>
      <c r="G72" s="27">
        <f t="shared" si="23"/>
        <v>5</v>
      </c>
      <c r="H72" s="28">
        <f t="shared" ref="H72:H82" si="25">SUMIF($F$14:$F$55,F72,$G$14:$G$55)+(SUMIF($F$35:$F$55,F72,$G$35:$G$55)/60)</f>
        <v>5.05</v>
      </c>
      <c r="I72" s="52">
        <f t="shared" si="21"/>
        <v>0.15498721227621484</v>
      </c>
    </row>
    <row r="73" spans="5:9">
      <c r="E73" s="16"/>
      <c r="F73" s="51" t="s">
        <v>101</v>
      </c>
      <c r="G73" s="27">
        <f t="shared" si="23"/>
        <v>3</v>
      </c>
      <c r="H73" s="28">
        <f t="shared" si="25"/>
        <v>4.0333333333333332</v>
      </c>
      <c r="I73" s="52">
        <f t="shared" si="21"/>
        <v>0.12378516624040922</v>
      </c>
    </row>
    <row r="74" spans="5:9">
      <c r="E74" s="16"/>
      <c r="F74" s="51" t="s">
        <v>102</v>
      </c>
      <c r="G74" s="27">
        <f t="shared" si="23"/>
        <v>1</v>
      </c>
      <c r="H74" s="28">
        <f t="shared" si="25"/>
        <v>2</v>
      </c>
      <c r="I74" s="52">
        <f t="shared" si="21"/>
        <v>6.1381074168797962E-2</v>
      </c>
    </row>
    <row r="75" spans="5:9">
      <c r="E75" s="16"/>
      <c r="F75" s="51" t="s">
        <v>98</v>
      </c>
      <c r="G75" s="27">
        <f t="shared" si="23"/>
        <v>2</v>
      </c>
      <c r="H75" s="28">
        <f t="shared" si="25"/>
        <v>0</v>
      </c>
      <c r="I75" s="52">
        <f t="shared" si="21"/>
        <v>0</v>
      </c>
    </row>
    <row r="76" spans="5:9">
      <c r="E76" s="16"/>
      <c r="F76" s="51" t="s">
        <v>99</v>
      </c>
      <c r="G76" s="27">
        <f t="shared" si="23"/>
        <v>1</v>
      </c>
      <c r="H76" s="28">
        <f t="shared" si="25"/>
        <v>0</v>
      </c>
      <c r="I76" s="52">
        <f t="shared" si="21"/>
        <v>0</v>
      </c>
    </row>
    <row r="77" spans="5:9">
      <c r="E77" s="16"/>
      <c r="F77" s="51" t="s">
        <v>73</v>
      </c>
      <c r="G77" s="27">
        <f t="shared" si="23"/>
        <v>1</v>
      </c>
      <c r="H77" s="28">
        <f t="shared" si="25"/>
        <v>1.0166666666666666</v>
      </c>
      <c r="I77" s="52">
        <f t="shared" si="21"/>
        <v>3.120204603580563E-2</v>
      </c>
    </row>
    <row r="78" spans="5:9">
      <c r="E78" s="16"/>
      <c r="F78" s="51" t="s">
        <v>100</v>
      </c>
      <c r="G78" s="27">
        <f t="shared" si="23"/>
        <v>1</v>
      </c>
      <c r="H78" s="28">
        <f t="shared" si="25"/>
        <v>0</v>
      </c>
      <c r="I78" s="52">
        <f t="shared" si="21"/>
        <v>0</v>
      </c>
    </row>
    <row r="79" spans="5:9">
      <c r="E79" s="16"/>
      <c r="F79" s="51" t="s">
        <v>74</v>
      </c>
      <c r="G79" s="27">
        <f t="shared" si="23"/>
        <v>1</v>
      </c>
      <c r="H79" s="28">
        <f t="shared" si="25"/>
        <v>1</v>
      </c>
      <c r="I79" s="52">
        <f t="shared" si="21"/>
        <v>3.0690537084398981E-2</v>
      </c>
    </row>
    <row r="80" spans="5:9">
      <c r="E80" s="16"/>
      <c r="F80" s="51" t="s">
        <v>76</v>
      </c>
      <c r="G80" s="27">
        <f t="shared" si="23"/>
        <v>2</v>
      </c>
      <c r="H80" s="28">
        <f t="shared" si="25"/>
        <v>2.0333333333333332</v>
      </c>
      <c r="I80" s="52">
        <f t="shared" si="21"/>
        <v>6.240409207161126E-2</v>
      </c>
    </row>
    <row r="81" spans="1:10">
      <c r="E81" s="16"/>
      <c r="F81" s="51" t="s">
        <v>75</v>
      </c>
      <c r="G81" s="27">
        <f t="shared" si="23"/>
        <v>1</v>
      </c>
      <c r="H81" s="28">
        <f t="shared" si="25"/>
        <v>0</v>
      </c>
      <c r="I81" s="52">
        <f t="shared" si="21"/>
        <v>0</v>
      </c>
    </row>
    <row r="82" spans="1:10" ht="13.5" thickBot="1">
      <c r="E82" s="16"/>
      <c r="F82" s="53" t="s">
        <v>51</v>
      </c>
      <c r="G82" s="54">
        <f t="shared" si="23"/>
        <v>2</v>
      </c>
      <c r="H82" s="55">
        <f t="shared" si="25"/>
        <v>1</v>
      </c>
      <c r="I82" s="56">
        <f t="shared" si="21"/>
        <v>3.0690537084398981E-2</v>
      </c>
    </row>
    <row r="83" spans="1:10" ht="13.5" thickBot="1">
      <c r="B83"/>
      <c r="F83"/>
      <c r="H83" s="25">
        <f>SUM(H61:H82)</f>
        <v>32.583333333333329</v>
      </c>
      <c r="I83" s="26">
        <f>SUM(I61:I82)</f>
        <v>1.0000000000000002</v>
      </c>
    </row>
    <row r="84" spans="1:10">
      <c r="B84"/>
    </row>
    <row r="85" spans="1:10" ht="21">
      <c r="A85" s="37"/>
      <c r="B85" s="37"/>
      <c r="C85" s="37"/>
      <c r="D85" s="37"/>
      <c r="E85" s="38"/>
      <c r="F85" s="38"/>
      <c r="G85" s="39"/>
      <c r="H85" s="39"/>
      <c r="I85" s="39"/>
      <c r="J85" s="39"/>
    </row>
    <row r="86" spans="1:10">
      <c r="A86"/>
      <c r="B86"/>
      <c r="C86"/>
      <c r="D86"/>
      <c r="E86"/>
      <c r="F86"/>
    </row>
    <row r="87" spans="1:10">
      <c r="A87"/>
      <c r="B87"/>
      <c r="C87"/>
      <c r="D87"/>
      <c r="E87"/>
      <c r="F87"/>
    </row>
    <row r="88" spans="1:10">
      <c r="A88"/>
      <c r="B88"/>
      <c r="C88"/>
      <c r="D88"/>
      <c r="E88"/>
      <c r="F88"/>
    </row>
    <row r="89" spans="1:10">
      <c r="A89"/>
      <c r="B89"/>
      <c r="C89"/>
      <c r="D89"/>
      <c r="E89"/>
      <c r="F89"/>
    </row>
    <row r="90" spans="1:10">
      <c r="B90"/>
    </row>
    <row r="91" spans="1:10">
      <c r="B91"/>
    </row>
    <row r="92" spans="1:10">
      <c r="B92"/>
    </row>
    <row r="93" spans="1:10">
      <c r="B93"/>
    </row>
    <row r="94" spans="1:10">
      <c r="B94"/>
    </row>
    <row r="95" spans="1:10">
      <c r="B95"/>
    </row>
    <row r="96" spans="1:10">
      <c r="B96"/>
    </row>
  </sheetData>
  <autoFilter ref="A13:K56"/>
  <mergeCells count="3">
    <mergeCell ref="A1:I1"/>
    <mergeCell ref="H60:I60"/>
    <mergeCell ref="F60:G60"/>
  </mergeCells>
  <phoneticPr fontId="1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ignoredErrors>
    <ignoredError sqref="B5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90"/>
  <sheetViews>
    <sheetView showGridLines="0" tabSelected="1" zoomScale="115" zoomScaleNormal="115" workbookViewId="0">
      <pane ySplit="1" topLeftCell="A2" activePane="bottomLeft" state="frozen"/>
      <selection pane="bottomLeft" activeCell="N12" sqref="N12"/>
    </sheetView>
  </sheetViews>
  <sheetFormatPr defaultColWidth="9.140625" defaultRowHeight="12.75"/>
  <cols>
    <col min="1" max="1" width="12.85546875" style="1" customWidth="1"/>
    <col min="2" max="2" width="11.7109375" style="1" customWidth="1"/>
    <col min="3" max="3" width="17.85546875" style="1" bestFit="1" customWidth="1"/>
    <col min="4" max="4" width="13.5703125" style="1" customWidth="1"/>
    <col min="5" max="5" width="12.7109375" style="1" customWidth="1"/>
    <col min="6" max="6" width="38.140625" style="1" customWidth="1"/>
    <col min="7" max="7" width="17.42578125" style="1" customWidth="1"/>
    <col min="8" max="8" width="19.7109375" style="1" customWidth="1"/>
    <col min="9" max="9" width="8.5703125" style="1" customWidth="1"/>
    <col min="10" max="10" width="9.140625" style="1" hidden="1" customWidth="1"/>
    <col min="11" max="16384" width="9.140625" style="1"/>
  </cols>
  <sheetData>
    <row r="1" spans="1:28" ht="31.5">
      <c r="A1" s="57" t="s">
        <v>19</v>
      </c>
      <c r="B1" s="57"/>
      <c r="C1" s="57"/>
      <c r="D1" s="57"/>
      <c r="E1" s="57"/>
      <c r="F1" s="57"/>
      <c r="G1" s="57"/>
      <c r="H1" s="57"/>
      <c r="I1" s="57"/>
      <c r="J1" s="31"/>
    </row>
    <row r="2" spans="1:28" s="20" customFormat="1" ht="9" customHeight="1">
      <c r="A2" s="19"/>
      <c r="B2" s="19"/>
      <c r="C2" s="19"/>
      <c r="D2" s="19"/>
      <c r="E2" s="19"/>
      <c r="F2" s="19"/>
      <c r="G2" s="19"/>
      <c r="H2" s="19"/>
      <c r="I2" s="19"/>
      <c r="Y2" s="64" t="s">
        <v>21</v>
      </c>
      <c r="AB2" s="20" t="s">
        <v>21</v>
      </c>
    </row>
    <row r="3" spans="1:28" ht="18.75">
      <c r="F3" s="3"/>
      <c r="G3" s="3"/>
      <c r="H3" s="3"/>
      <c r="I3" s="4"/>
      <c r="Y3" s="64" t="s">
        <v>106</v>
      </c>
      <c r="AB3" s="1" t="s">
        <v>106</v>
      </c>
    </row>
    <row r="4" spans="1:28" ht="18.75">
      <c r="A4" s="34" t="s">
        <v>17</v>
      </c>
      <c r="B4" s="34" t="s">
        <v>120</v>
      </c>
      <c r="D4" s="2"/>
      <c r="F4" s="3"/>
      <c r="G4" s="3"/>
      <c r="H4" s="3"/>
      <c r="I4" s="4"/>
      <c r="Y4" s="64" t="s">
        <v>107</v>
      </c>
      <c r="AB4" s="1" t="s">
        <v>107</v>
      </c>
    </row>
    <row r="5" spans="1:28" ht="18.75">
      <c r="A5" s="30" t="s">
        <v>18</v>
      </c>
      <c r="B5" s="30" t="s">
        <v>121</v>
      </c>
      <c r="Y5" s="64" t="s">
        <v>100</v>
      </c>
      <c r="AB5" s="1" t="s">
        <v>100</v>
      </c>
    </row>
    <row r="6" spans="1:28" ht="15">
      <c r="Y6" s="64" t="s">
        <v>108</v>
      </c>
      <c r="AB6" s="1" t="s">
        <v>108</v>
      </c>
    </row>
    <row r="7" spans="1:28" ht="18.75">
      <c r="A7" s="34" t="s">
        <v>16</v>
      </c>
      <c r="B7" s="40">
        <f>A14</f>
        <v>45075</v>
      </c>
      <c r="Y7" s="64" t="s">
        <v>110</v>
      </c>
      <c r="AB7" s="1" t="s">
        <v>21</v>
      </c>
    </row>
    <row r="8" spans="1:28" ht="18.75">
      <c r="A8" s="30" t="s">
        <v>15</v>
      </c>
      <c r="B8" s="35">
        <f ca="1">TODAY()</f>
        <v>45076</v>
      </c>
      <c r="Y8" s="64" t="s">
        <v>109</v>
      </c>
      <c r="AB8" s="1" t="s">
        <v>110</v>
      </c>
    </row>
    <row r="9" spans="1:28" ht="18.75">
      <c r="A9" s="29" t="s">
        <v>14</v>
      </c>
      <c r="B9" s="36">
        <f ca="1">NOW()</f>
        <v>45076.448947800927</v>
      </c>
      <c r="Y9" s="64" t="s">
        <v>111</v>
      </c>
      <c r="AB9" s="1" t="s">
        <v>109</v>
      </c>
    </row>
    <row r="10" spans="1:28" ht="15">
      <c r="Y10" s="64" t="s">
        <v>112</v>
      </c>
      <c r="AB10" s="1" t="s">
        <v>111</v>
      </c>
    </row>
    <row r="11" spans="1:28" ht="15">
      <c r="Y11" s="64" t="s">
        <v>113</v>
      </c>
      <c r="AB11" s="1" t="s">
        <v>21</v>
      </c>
    </row>
    <row r="12" spans="1:28" ht="190.15" customHeight="1">
      <c r="A12" s="1" t="s">
        <v>4</v>
      </c>
      <c r="B12" s="18" t="s">
        <v>104</v>
      </c>
      <c r="Y12" s="64" t="s">
        <v>114</v>
      </c>
      <c r="AB12" s="1" t="s">
        <v>106</v>
      </c>
    </row>
    <row r="13" spans="1:28" ht="30" customHeight="1">
      <c r="A13" s="5" t="s">
        <v>0</v>
      </c>
      <c r="B13" s="5" t="s">
        <v>5</v>
      </c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Y13" s="64" t="s">
        <v>115</v>
      </c>
      <c r="AB13" s="1" t="s">
        <v>107</v>
      </c>
    </row>
    <row r="14" spans="1:28" ht="15">
      <c r="A14" s="23">
        <v>45075</v>
      </c>
      <c r="B14" s="21">
        <f>WEEKDAY(A14)</f>
        <v>2</v>
      </c>
      <c r="C14" s="6">
        <v>0.3125</v>
      </c>
      <c r="D14" s="6">
        <v>0.39583333333333331</v>
      </c>
      <c r="E14" s="24">
        <f t="shared" ref="E14:E54" si="0">D14-C14</f>
        <v>8.3333333333333315E-2</v>
      </c>
      <c r="F14" s="8" t="s">
        <v>21</v>
      </c>
      <c r="G14" s="7">
        <f t="shared" ref="G14" si="1">HOUR(E14)</f>
        <v>2</v>
      </c>
      <c r="H14" s="13">
        <f t="shared" ref="H14" si="2">MINUTE(E14)</f>
        <v>0</v>
      </c>
      <c r="K14" s="12"/>
      <c r="Y14" s="64" t="s">
        <v>116</v>
      </c>
      <c r="AB14" s="1" t="s">
        <v>112</v>
      </c>
    </row>
    <row r="15" spans="1:28" ht="15">
      <c r="A15" s="23">
        <v>45075</v>
      </c>
      <c r="B15" s="21">
        <f>WEEKDAY(A15)</f>
        <v>2</v>
      </c>
      <c r="C15" s="6">
        <v>0.39583333333333331</v>
      </c>
      <c r="D15" s="6">
        <v>0.41666666666666669</v>
      </c>
      <c r="E15" s="24">
        <f t="shared" si="0"/>
        <v>2.083333333333337E-2</v>
      </c>
      <c r="F15" s="8" t="s">
        <v>106</v>
      </c>
      <c r="G15" s="7">
        <f t="shared" ref="G15:G54" si="3">HOUR(E15)</f>
        <v>0</v>
      </c>
      <c r="H15" s="13">
        <f t="shared" ref="H15:H54" si="4">MINUTE(E15)</f>
        <v>30</v>
      </c>
      <c r="K15" s="12"/>
      <c r="Y15" s="64" t="s">
        <v>117</v>
      </c>
      <c r="AB15" s="1" t="s">
        <v>113</v>
      </c>
    </row>
    <row r="16" spans="1:28" ht="15">
      <c r="A16" s="23">
        <v>45075</v>
      </c>
      <c r="B16" s="21">
        <f>WEEKDAY(A16)</f>
        <v>2</v>
      </c>
      <c r="C16" s="6">
        <v>0.41666666666666669</v>
      </c>
      <c r="D16" s="6">
        <v>0.4375</v>
      </c>
      <c r="E16" s="24">
        <f t="shared" si="0"/>
        <v>2.0833333333333315E-2</v>
      </c>
      <c r="F16" s="8" t="s">
        <v>107</v>
      </c>
      <c r="G16" s="7">
        <f t="shared" si="3"/>
        <v>0</v>
      </c>
      <c r="H16" s="13">
        <f t="shared" si="4"/>
        <v>30</v>
      </c>
      <c r="K16" s="12"/>
      <c r="Y16" s="8" t="s">
        <v>118</v>
      </c>
      <c r="AB16" s="1" t="s">
        <v>114</v>
      </c>
    </row>
    <row r="17" spans="1:28" ht="15">
      <c r="A17" s="23">
        <v>45075</v>
      </c>
      <c r="B17" s="21">
        <f t="shared" ref="B17:B54" si="5">WEEKDAY(A17)</f>
        <v>2</v>
      </c>
      <c r="C17" s="6">
        <v>0.4375</v>
      </c>
      <c r="D17" s="6">
        <v>0.45833333333333331</v>
      </c>
      <c r="E17" s="24">
        <f t="shared" si="0"/>
        <v>2.0833333333333315E-2</v>
      </c>
      <c r="F17" s="8" t="s">
        <v>100</v>
      </c>
      <c r="G17" s="7">
        <f t="shared" si="3"/>
        <v>0</v>
      </c>
      <c r="H17" s="13">
        <f t="shared" si="4"/>
        <v>30</v>
      </c>
      <c r="Y17" s="8" t="s">
        <v>119</v>
      </c>
      <c r="AB17" s="1" t="s">
        <v>115</v>
      </c>
    </row>
    <row r="18" spans="1:28" ht="15">
      <c r="A18" s="23">
        <v>45075</v>
      </c>
      <c r="B18" s="21">
        <f t="shared" si="5"/>
        <v>2</v>
      </c>
      <c r="C18" s="6">
        <v>0.45833333333333331</v>
      </c>
      <c r="D18" s="6">
        <v>0.47916666666666669</v>
      </c>
      <c r="E18" s="24">
        <f t="shared" si="0"/>
        <v>2.083333333333337E-2</v>
      </c>
      <c r="F18" s="8" t="s">
        <v>108</v>
      </c>
      <c r="G18" s="7">
        <f t="shared" si="3"/>
        <v>0</v>
      </c>
      <c r="H18" s="13">
        <f t="shared" si="4"/>
        <v>30</v>
      </c>
      <c r="Y18"/>
      <c r="AB18" s="1" t="s">
        <v>21</v>
      </c>
    </row>
    <row r="19" spans="1:28" ht="15">
      <c r="A19" s="23">
        <v>45075</v>
      </c>
      <c r="B19" s="21">
        <f t="shared" si="5"/>
        <v>2</v>
      </c>
      <c r="C19" s="6">
        <v>0.47916666666666669</v>
      </c>
      <c r="D19" s="6">
        <v>0.5</v>
      </c>
      <c r="E19" s="24">
        <f t="shared" si="0"/>
        <v>2.0833333333333315E-2</v>
      </c>
      <c r="F19" s="8" t="s">
        <v>21</v>
      </c>
      <c r="G19" s="7">
        <f t="shared" si="3"/>
        <v>0</v>
      </c>
      <c r="H19" s="13">
        <f t="shared" si="4"/>
        <v>30</v>
      </c>
      <c r="Y19"/>
      <c r="AB19" s="1" t="s">
        <v>106</v>
      </c>
    </row>
    <row r="20" spans="1:28" ht="15">
      <c r="A20" s="23">
        <v>45075</v>
      </c>
      <c r="B20" s="21">
        <f t="shared" si="5"/>
        <v>2</v>
      </c>
      <c r="C20" s="6">
        <v>0.54166666666666663</v>
      </c>
      <c r="D20" s="6">
        <v>0.58333333333333337</v>
      </c>
      <c r="E20" s="24">
        <f t="shared" si="0"/>
        <v>4.1666666666666741E-2</v>
      </c>
      <c r="F20" s="8" t="s">
        <v>110</v>
      </c>
      <c r="G20" s="7">
        <f t="shared" si="3"/>
        <v>1</v>
      </c>
      <c r="H20" s="13">
        <f t="shared" si="4"/>
        <v>0</v>
      </c>
      <c r="Y20"/>
      <c r="AB20" s="1" t="s">
        <v>107</v>
      </c>
    </row>
    <row r="21" spans="1:28" ht="15">
      <c r="A21" s="23">
        <v>45075</v>
      </c>
      <c r="B21" s="21">
        <f t="shared" si="5"/>
        <v>2</v>
      </c>
      <c r="C21" s="6">
        <v>0.58333333333333337</v>
      </c>
      <c r="D21" s="6">
        <v>0.66666666666666663</v>
      </c>
      <c r="E21" s="24">
        <f t="shared" si="0"/>
        <v>8.3333333333333259E-2</v>
      </c>
      <c r="F21" s="8" t="s">
        <v>109</v>
      </c>
      <c r="G21" s="7">
        <f t="shared" si="3"/>
        <v>2</v>
      </c>
      <c r="H21" s="13">
        <f t="shared" si="4"/>
        <v>0</v>
      </c>
      <c r="Y21"/>
      <c r="AB21" s="1" t="s">
        <v>100</v>
      </c>
    </row>
    <row r="22" spans="1:28" ht="15">
      <c r="A22" s="23">
        <v>45075</v>
      </c>
      <c r="B22" s="21">
        <f t="shared" si="5"/>
        <v>2</v>
      </c>
      <c r="C22" s="6">
        <v>0.66666666666666663</v>
      </c>
      <c r="D22" s="6">
        <v>0.72916666666666663</v>
      </c>
      <c r="E22" s="24">
        <f t="shared" si="0"/>
        <v>6.25E-2</v>
      </c>
      <c r="F22" s="8" t="s">
        <v>111</v>
      </c>
      <c r="G22" s="7">
        <f t="shared" si="3"/>
        <v>1</v>
      </c>
      <c r="H22" s="13">
        <f t="shared" si="4"/>
        <v>30</v>
      </c>
      <c r="Y22"/>
      <c r="AB22" s="1" t="s">
        <v>108</v>
      </c>
    </row>
    <row r="23" spans="1:28" ht="15">
      <c r="A23" s="23">
        <v>45076</v>
      </c>
      <c r="B23" s="21">
        <f t="shared" si="5"/>
        <v>3</v>
      </c>
      <c r="C23" s="6">
        <v>0.3125</v>
      </c>
      <c r="D23" s="6">
        <v>0.39583333333333331</v>
      </c>
      <c r="E23" s="24">
        <f t="shared" ref="E23:E26" si="6">D23-C23</f>
        <v>8.3333333333333315E-2</v>
      </c>
      <c r="F23" s="8" t="s">
        <v>21</v>
      </c>
      <c r="G23" s="7">
        <f t="shared" si="3"/>
        <v>2</v>
      </c>
      <c r="H23" s="13">
        <f t="shared" si="4"/>
        <v>0</v>
      </c>
      <c r="Y23"/>
      <c r="AB23" s="1" t="s">
        <v>21</v>
      </c>
    </row>
    <row r="24" spans="1:28" ht="15">
      <c r="A24" s="23">
        <v>45076</v>
      </c>
      <c r="B24" s="21">
        <f t="shared" si="5"/>
        <v>3</v>
      </c>
      <c r="C24" s="6">
        <v>0.39583333333333331</v>
      </c>
      <c r="D24" s="6">
        <v>0.41666666666666669</v>
      </c>
      <c r="E24" s="24">
        <f t="shared" si="6"/>
        <v>2.083333333333337E-2</v>
      </c>
      <c r="F24" s="8" t="s">
        <v>106</v>
      </c>
      <c r="G24" s="7">
        <f t="shared" si="3"/>
        <v>0</v>
      </c>
      <c r="H24" s="13">
        <f t="shared" si="4"/>
        <v>30</v>
      </c>
      <c r="Y24"/>
      <c r="AB24" s="1" t="s">
        <v>110</v>
      </c>
    </row>
    <row r="25" spans="1:28" ht="15">
      <c r="A25" s="23">
        <v>45076</v>
      </c>
      <c r="B25" s="21">
        <f t="shared" si="5"/>
        <v>3</v>
      </c>
      <c r="C25" s="6">
        <v>0.41666666666666669</v>
      </c>
      <c r="D25" s="6">
        <v>0.4375</v>
      </c>
      <c r="E25" s="24">
        <f t="shared" si="6"/>
        <v>2.0833333333333315E-2</v>
      </c>
      <c r="F25" s="8" t="s">
        <v>107</v>
      </c>
      <c r="G25" s="7">
        <f t="shared" si="3"/>
        <v>0</v>
      </c>
      <c r="H25" s="13">
        <f t="shared" si="4"/>
        <v>30</v>
      </c>
      <c r="Y25"/>
      <c r="AB25" s="1" t="s">
        <v>109</v>
      </c>
    </row>
    <row r="26" spans="1:28" ht="15">
      <c r="A26" s="23">
        <v>45076</v>
      </c>
      <c r="B26" s="21">
        <f t="shared" si="5"/>
        <v>3</v>
      </c>
      <c r="C26" s="6">
        <v>0.4375</v>
      </c>
      <c r="D26" s="6">
        <v>0.5</v>
      </c>
      <c r="E26" s="24">
        <f t="shared" si="6"/>
        <v>6.25E-2</v>
      </c>
      <c r="F26" s="8" t="s">
        <v>112</v>
      </c>
      <c r="G26" s="7">
        <f t="shared" si="3"/>
        <v>1</v>
      </c>
      <c r="H26" s="13">
        <f t="shared" si="4"/>
        <v>30</v>
      </c>
      <c r="Y26"/>
      <c r="AB26" s="1" t="s">
        <v>111</v>
      </c>
    </row>
    <row r="27" spans="1:28" ht="15">
      <c r="A27" s="23">
        <v>45076</v>
      </c>
      <c r="B27" s="21">
        <f t="shared" si="5"/>
        <v>3</v>
      </c>
      <c r="C27" s="6">
        <v>0.54166666666666663</v>
      </c>
      <c r="D27" s="6">
        <v>0.625</v>
      </c>
      <c r="E27" s="24">
        <f t="shared" si="0"/>
        <v>8.333333333333337E-2</v>
      </c>
      <c r="F27" s="8" t="s">
        <v>113</v>
      </c>
      <c r="G27" s="7">
        <f t="shared" si="3"/>
        <v>2</v>
      </c>
      <c r="H27" s="13">
        <f t="shared" si="4"/>
        <v>0</v>
      </c>
      <c r="Y27"/>
      <c r="AB27" s="1" t="s">
        <v>21</v>
      </c>
    </row>
    <row r="28" spans="1:28" ht="15">
      <c r="A28" s="23">
        <v>45076</v>
      </c>
      <c r="B28" s="21">
        <f t="shared" si="5"/>
        <v>3</v>
      </c>
      <c r="C28" s="6">
        <v>0.625</v>
      </c>
      <c r="D28" s="6">
        <v>0.66666666666666663</v>
      </c>
      <c r="E28" s="24">
        <f t="shared" si="0"/>
        <v>4.166666666666663E-2</v>
      </c>
      <c r="F28" s="8" t="s">
        <v>114</v>
      </c>
      <c r="G28" s="7">
        <f t="shared" si="3"/>
        <v>1</v>
      </c>
      <c r="H28" s="13">
        <f t="shared" si="4"/>
        <v>0</v>
      </c>
      <c r="Y28"/>
      <c r="AB28" s="1" t="s">
        <v>106</v>
      </c>
    </row>
    <row r="29" spans="1:28" ht="15">
      <c r="A29" s="23">
        <v>45076</v>
      </c>
      <c r="B29" s="21">
        <f t="shared" si="5"/>
        <v>3</v>
      </c>
      <c r="C29" s="6">
        <v>0.66666666666666663</v>
      </c>
      <c r="D29" s="6">
        <v>0.72916666666666663</v>
      </c>
      <c r="E29" s="24">
        <f t="shared" si="0"/>
        <v>6.25E-2</v>
      </c>
      <c r="F29" s="8" t="s">
        <v>115</v>
      </c>
      <c r="G29" s="7">
        <f t="shared" si="3"/>
        <v>1</v>
      </c>
      <c r="H29" s="13">
        <f t="shared" si="4"/>
        <v>30</v>
      </c>
      <c r="Y29"/>
      <c r="AB29" s="1" t="s">
        <v>107</v>
      </c>
    </row>
    <row r="30" spans="1:28" ht="15">
      <c r="A30" s="23">
        <v>45077</v>
      </c>
      <c r="B30" s="21">
        <f t="shared" si="5"/>
        <v>4</v>
      </c>
      <c r="C30" s="6">
        <v>0.3125</v>
      </c>
      <c r="D30" s="6">
        <v>0.39583333333333331</v>
      </c>
      <c r="E30" s="24">
        <f t="shared" ref="E30:E45" si="7">D30-C30</f>
        <v>8.3333333333333315E-2</v>
      </c>
      <c r="F30" s="8" t="s">
        <v>21</v>
      </c>
      <c r="G30" s="7">
        <f t="shared" si="3"/>
        <v>2</v>
      </c>
      <c r="H30" s="13">
        <f t="shared" si="4"/>
        <v>0</v>
      </c>
      <c r="Y30"/>
      <c r="AB30" s="1" t="s">
        <v>112</v>
      </c>
    </row>
    <row r="31" spans="1:28" ht="15">
      <c r="A31" s="23">
        <v>45077</v>
      </c>
      <c r="B31" s="21">
        <f t="shared" si="5"/>
        <v>4</v>
      </c>
      <c r="C31" s="6">
        <v>0.39583333333333331</v>
      </c>
      <c r="D31" s="6">
        <v>0.41666666666666669</v>
      </c>
      <c r="E31" s="24">
        <f t="shared" si="7"/>
        <v>2.083333333333337E-2</v>
      </c>
      <c r="F31" s="8" t="s">
        <v>106</v>
      </c>
      <c r="G31" s="7">
        <f t="shared" si="3"/>
        <v>0</v>
      </c>
      <c r="H31" s="13">
        <f t="shared" si="4"/>
        <v>30</v>
      </c>
      <c r="Y31"/>
      <c r="AB31" s="1" t="s">
        <v>116</v>
      </c>
    </row>
    <row r="32" spans="1:28" ht="15">
      <c r="A32" s="23">
        <v>45077</v>
      </c>
      <c r="B32" s="21">
        <f t="shared" si="5"/>
        <v>4</v>
      </c>
      <c r="C32" s="6">
        <v>0.41666666666666669</v>
      </c>
      <c r="D32" s="6">
        <v>0.4375</v>
      </c>
      <c r="E32" s="24">
        <f t="shared" si="7"/>
        <v>2.0833333333333315E-2</v>
      </c>
      <c r="F32" s="8" t="s">
        <v>107</v>
      </c>
      <c r="G32" s="7">
        <f t="shared" si="3"/>
        <v>0</v>
      </c>
      <c r="H32" s="13">
        <f t="shared" si="4"/>
        <v>30</v>
      </c>
      <c r="Y32"/>
      <c r="AB32" s="1" t="s">
        <v>117</v>
      </c>
    </row>
    <row r="33" spans="1:28" ht="15">
      <c r="A33" s="23">
        <v>45077</v>
      </c>
      <c r="B33" s="21">
        <f t="shared" si="5"/>
        <v>4</v>
      </c>
      <c r="C33" s="6">
        <v>0.4375</v>
      </c>
      <c r="D33" s="6">
        <v>0.45833333333333331</v>
      </c>
      <c r="E33" s="24">
        <f t="shared" si="7"/>
        <v>2.0833333333333315E-2</v>
      </c>
      <c r="F33" s="8" t="s">
        <v>100</v>
      </c>
      <c r="G33" s="7">
        <f t="shared" si="3"/>
        <v>0</v>
      </c>
      <c r="H33" s="13">
        <f t="shared" si="4"/>
        <v>30</v>
      </c>
      <c r="Y33"/>
      <c r="AB33" s="1" t="s">
        <v>114</v>
      </c>
    </row>
    <row r="34" spans="1:28" ht="15">
      <c r="A34" s="23">
        <v>45077</v>
      </c>
      <c r="B34" s="21">
        <f t="shared" si="5"/>
        <v>4</v>
      </c>
      <c r="C34" s="6">
        <v>0.45833333333333331</v>
      </c>
      <c r="D34" s="6">
        <v>0.47916666666666669</v>
      </c>
      <c r="E34" s="24">
        <f t="shared" si="7"/>
        <v>2.083333333333337E-2</v>
      </c>
      <c r="F34" s="8" t="s">
        <v>108</v>
      </c>
      <c r="G34" s="7">
        <f t="shared" si="3"/>
        <v>0</v>
      </c>
      <c r="H34" s="13">
        <f t="shared" si="4"/>
        <v>30</v>
      </c>
      <c r="Y34"/>
      <c r="AB34" s="1" t="s">
        <v>21</v>
      </c>
    </row>
    <row r="35" spans="1:28" ht="15">
      <c r="A35" s="23">
        <v>45077</v>
      </c>
      <c r="B35" s="21">
        <f t="shared" si="5"/>
        <v>4</v>
      </c>
      <c r="C35" s="6">
        <v>0.47916666666666669</v>
      </c>
      <c r="D35" s="6">
        <v>0.5</v>
      </c>
      <c r="E35" s="24">
        <f t="shared" si="7"/>
        <v>2.0833333333333315E-2</v>
      </c>
      <c r="F35" s="8" t="s">
        <v>21</v>
      </c>
      <c r="G35" s="7">
        <f t="shared" si="3"/>
        <v>0</v>
      </c>
      <c r="H35" s="13">
        <f t="shared" si="4"/>
        <v>30</v>
      </c>
      <c r="Y35"/>
      <c r="AB35" s="1" t="s">
        <v>106</v>
      </c>
    </row>
    <row r="36" spans="1:28" ht="15">
      <c r="A36" s="23">
        <v>45077</v>
      </c>
      <c r="B36" s="21">
        <f t="shared" si="5"/>
        <v>4</v>
      </c>
      <c r="C36" s="6">
        <v>0.54166666666666663</v>
      </c>
      <c r="D36" s="6">
        <v>0.58333333333333337</v>
      </c>
      <c r="E36" s="24">
        <f t="shared" si="7"/>
        <v>4.1666666666666741E-2</v>
      </c>
      <c r="F36" s="8" t="s">
        <v>110</v>
      </c>
      <c r="G36" s="7">
        <f t="shared" si="3"/>
        <v>1</v>
      </c>
      <c r="H36" s="13">
        <f t="shared" si="4"/>
        <v>0</v>
      </c>
      <c r="Y36"/>
      <c r="AB36" s="1" t="s">
        <v>107</v>
      </c>
    </row>
    <row r="37" spans="1:28" ht="15">
      <c r="A37" s="23">
        <v>45077</v>
      </c>
      <c r="B37" s="21">
        <f t="shared" si="5"/>
        <v>4</v>
      </c>
      <c r="C37" s="6">
        <v>0.58333333333333337</v>
      </c>
      <c r="D37" s="6">
        <v>0.66666666666666663</v>
      </c>
      <c r="E37" s="24">
        <f t="shared" si="7"/>
        <v>8.3333333333333259E-2</v>
      </c>
      <c r="F37" s="8" t="s">
        <v>109</v>
      </c>
      <c r="G37" s="7">
        <f t="shared" si="3"/>
        <v>2</v>
      </c>
      <c r="H37" s="13">
        <f t="shared" si="4"/>
        <v>0</v>
      </c>
      <c r="Y37"/>
      <c r="AB37" s="1" t="s">
        <v>100</v>
      </c>
    </row>
    <row r="38" spans="1:28" ht="15">
      <c r="A38" s="23">
        <v>45077</v>
      </c>
      <c r="B38" s="21">
        <f t="shared" si="5"/>
        <v>4</v>
      </c>
      <c r="C38" s="6">
        <v>0.66666666666666663</v>
      </c>
      <c r="D38" s="6">
        <v>0.72916666666666663</v>
      </c>
      <c r="E38" s="24">
        <f t="shared" si="7"/>
        <v>6.25E-2</v>
      </c>
      <c r="F38" s="8" t="s">
        <v>111</v>
      </c>
      <c r="G38" s="7">
        <f t="shared" si="3"/>
        <v>1</v>
      </c>
      <c r="H38" s="13">
        <f t="shared" si="4"/>
        <v>30</v>
      </c>
      <c r="Y38"/>
      <c r="AB38" s="1" t="s">
        <v>108</v>
      </c>
    </row>
    <row r="39" spans="1:28" ht="15">
      <c r="A39" s="61">
        <v>45078</v>
      </c>
      <c r="B39" s="21">
        <f t="shared" ref="B39:B45" si="8">WEEKDAY(A39)</f>
        <v>5</v>
      </c>
      <c r="C39" s="6">
        <v>0.3125</v>
      </c>
      <c r="D39" s="6">
        <v>0.39583333333333331</v>
      </c>
      <c r="E39" s="24">
        <f t="shared" si="7"/>
        <v>8.3333333333333315E-2</v>
      </c>
      <c r="F39" s="8" t="s">
        <v>21</v>
      </c>
      <c r="G39" s="7">
        <f t="shared" si="3"/>
        <v>2</v>
      </c>
      <c r="H39" s="13">
        <f t="shared" si="4"/>
        <v>0</v>
      </c>
      <c r="Y39"/>
      <c r="AB39" s="1" t="s">
        <v>21</v>
      </c>
    </row>
    <row r="40" spans="1:28" ht="15">
      <c r="A40" s="61">
        <v>45078</v>
      </c>
      <c r="B40" s="21">
        <f t="shared" si="8"/>
        <v>5</v>
      </c>
      <c r="C40" s="6">
        <v>0.39583333333333331</v>
      </c>
      <c r="D40" s="6">
        <v>0.41666666666666669</v>
      </c>
      <c r="E40" s="24">
        <f t="shared" si="7"/>
        <v>2.083333333333337E-2</v>
      </c>
      <c r="F40" s="8" t="s">
        <v>106</v>
      </c>
      <c r="G40" s="7">
        <f t="shared" si="3"/>
        <v>0</v>
      </c>
      <c r="H40" s="13">
        <f t="shared" si="4"/>
        <v>30</v>
      </c>
      <c r="Y40"/>
      <c r="AB40" s="1" t="s">
        <v>118</v>
      </c>
    </row>
    <row r="41" spans="1:28" ht="15">
      <c r="A41" s="61">
        <v>45078</v>
      </c>
      <c r="B41" s="21">
        <f t="shared" si="8"/>
        <v>5</v>
      </c>
      <c r="C41" s="6">
        <v>0.41666666666666669</v>
      </c>
      <c r="D41" s="6">
        <v>0.4375</v>
      </c>
      <c r="E41" s="24">
        <f t="shared" si="7"/>
        <v>2.0833333333333315E-2</v>
      </c>
      <c r="F41" s="8" t="s">
        <v>107</v>
      </c>
      <c r="G41" s="7">
        <f t="shared" si="3"/>
        <v>0</v>
      </c>
      <c r="H41" s="13">
        <f t="shared" si="4"/>
        <v>30</v>
      </c>
      <c r="Y41"/>
      <c r="AB41" s="1" t="s">
        <v>119</v>
      </c>
    </row>
    <row r="42" spans="1:28" ht="15">
      <c r="A42" s="61">
        <v>45078</v>
      </c>
      <c r="B42" s="21">
        <f t="shared" si="8"/>
        <v>5</v>
      </c>
      <c r="C42" s="6">
        <v>0.4375</v>
      </c>
      <c r="D42" s="6">
        <v>0.5</v>
      </c>
      <c r="E42" s="24">
        <f t="shared" si="7"/>
        <v>6.25E-2</v>
      </c>
      <c r="F42" s="8" t="s">
        <v>112</v>
      </c>
      <c r="G42" s="7">
        <f t="shared" si="3"/>
        <v>1</v>
      </c>
      <c r="H42" s="13">
        <f t="shared" si="4"/>
        <v>30</v>
      </c>
      <c r="Y42"/>
      <c r="AB42" s="1" t="s">
        <v>115</v>
      </c>
    </row>
    <row r="43" spans="1:28" ht="15">
      <c r="A43" s="61">
        <v>45078</v>
      </c>
      <c r="B43" s="21">
        <f t="shared" si="8"/>
        <v>5</v>
      </c>
      <c r="C43" s="6">
        <v>0.54166666666666663</v>
      </c>
      <c r="D43" s="6">
        <v>0.625</v>
      </c>
      <c r="E43" s="24">
        <f t="shared" si="7"/>
        <v>8.333333333333337E-2</v>
      </c>
      <c r="F43" s="8" t="s">
        <v>116</v>
      </c>
      <c r="G43" s="7">
        <f t="shared" si="3"/>
        <v>2</v>
      </c>
      <c r="H43" s="13">
        <f t="shared" si="4"/>
        <v>0</v>
      </c>
      <c r="Y43"/>
    </row>
    <row r="44" spans="1:28" ht="15">
      <c r="A44" s="61">
        <v>45078</v>
      </c>
      <c r="B44" s="21">
        <f t="shared" si="8"/>
        <v>5</v>
      </c>
      <c r="C44" s="6">
        <v>0.625</v>
      </c>
      <c r="D44" s="6">
        <v>0.70833333333333337</v>
      </c>
      <c r="E44" s="24">
        <f t="shared" si="7"/>
        <v>8.333333333333337E-2</v>
      </c>
      <c r="F44" s="8" t="s">
        <v>117</v>
      </c>
      <c r="G44" s="7">
        <f t="shared" si="3"/>
        <v>2</v>
      </c>
      <c r="H44" s="13">
        <f t="shared" si="4"/>
        <v>0</v>
      </c>
      <c r="Y44"/>
    </row>
    <row r="45" spans="1:28" ht="15">
      <c r="A45" s="61">
        <v>45078</v>
      </c>
      <c r="B45" s="21">
        <f t="shared" si="8"/>
        <v>5</v>
      </c>
      <c r="C45" s="6">
        <v>0.70833333333333337</v>
      </c>
      <c r="D45" s="6">
        <v>0.72916666666666663</v>
      </c>
      <c r="E45" s="24">
        <f t="shared" si="7"/>
        <v>2.0833333333333259E-2</v>
      </c>
      <c r="F45" s="8" t="s">
        <v>114</v>
      </c>
      <c r="G45" s="7">
        <f t="shared" si="3"/>
        <v>0</v>
      </c>
      <c r="H45" s="13">
        <f t="shared" si="4"/>
        <v>30</v>
      </c>
      <c r="Y45"/>
    </row>
    <row r="46" spans="1:28" ht="15">
      <c r="A46" s="61">
        <v>45079</v>
      </c>
      <c r="B46" s="21">
        <f t="shared" si="5"/>
        <v>6</v>
      </c>
      <c r="C46" s="6">
        <v>0.3125</v>
      </c>
      <c r="D46" s="6">
        <v>0.39583333333333331</v>
      </c>
      <c r="E46" s="24">
        <f t="shared" si="0"/>
        <v>8.3333333333333315E-2</v>
      </c>
      <c r="F46" s="8" t="s">
        <v>21</v>
      </c>
      <c r="G46" s="7">
        <f t="shared" si="3"/>
        <v>2</v>
      </c>
      <c r="H46" s="13">
        <f t="shared" si="4"/>
        <v>0</v>
      </c>
      <c r="Y46"/>
    </row>
    <row r="47" spans="1:28" ht="15">
      <c r="A47" s="61">
        <v>45079</v>
      </c>
      <c r="B47" s="21">
        <f t="shared" si="5"/>
        <v>6</v>
      </c>
      <c r="C47" s="6">
        <v>0.39583333333333331</v>
      </c>
      <c r="D47" s="6">
        <v>0.41666666666666669</v>
      </c>
      <c r="E47" s="24">
        <f t="shared" si="0"/>
        <v>2.083333333333337E-2</v>
      </c>
      <c r="F47" s="8" t="s">
        <v>106</v>
      </c>
      <c r="G47" s="7">
        <f t="shared" si="3"/>
        <v>0</v>
      </c>
      <c r="H47" s="13">
        <f t="shared" si="4"/>
        <v>30</v>
      </c>
      <c r="Y47"/>
    </row>
    <row r="48" spans="1:28" ht="15">
      <c r="A48" s="61">
        <v>45079</v>
      </c>
      <c r="B48" s="21">
        <f t="shared" si="5"/>
        <v>6</v>
      </c>
      <c r="C48" s="6">
        <v>0.41666666666666669</v>
      </c>
      <c r="D48" s="6">
        <v>0.4375</v>
      </c>
      <c r="E48" s="24">
        <f t="shared" si="0"/>
        <v>2.0833333333333315E-2</v>
      </c>
      <c r="F48" s="8" t="s">
        <v>107</v>
      </c>
      <c r="G48" s="7">
        <f t="shared" si="3"/>
        <v>0</v>
      </c>
      <c r="H48" s="13">
        <f t="shared" si="4"/>
        <v>30</v>
      </c>
      <c r="Y48"/>
    </row>
    <row r="49" spans="1:25" ht="15">
      <c r="A49" s="61">
        <v>45079</v>
      </c>
      <c r="B49" s="21">
        <f t="shared" si="5"/>
        <v>6</v>
      </c>
      <c r="C49" s="6">
        <v>0.4375</v>
      </c>
      <c r="D49" s="6">
        <v>0.45833333333333331</v>
      </c>
      <c r="E49" s="24">
        <f t="shared" si="0"/>
        <v>2.0833333333333315E-2</v>
      </c>
      <c r="F49" s="8" t="s">
        <v>100</v>
      </c>
      <c r="G49" s="7">
        <f t="shared" si="3"/>
        <v>0</v>
      </c>
      <c r="H49" s="13">
        <f t="shared" si="4"/>
        <v>30</v>
      </c>
      <c r="Y49"/>
    </row>
    <row r="50" spans="1:25" ht="15">
      <c r="A50" s="61">
        <v>45079</v>
      </c>
      <c r="B50" s="21">
        <f>WEEKDAY(A46)</f>
        <v>6</v>
      </c>
      <c r="C50" s="6">
        <v>0.45833333333333331</v>
      </c>
      <c r="D50" s="6">
        <v>0.47916666666666669</v>
      </c>
      <c r="E50" s="24">
        <f t="shared" si="0"/>
        <v>2.083333333333337E-2</v>
      </c>
      <c r="F50" s="8" t="s">
        <v>108</v>
      </c>
      <c r="G50" s="7">
        <f t="shared" si="3"/>
        <v>0</v>
      </c>
      <c r="H50" s="13">
        <f t="shared" si="4"/>
        <v>30</v>
      </c>
      <c r="Y50"/>
    </row>
    <row r="51" spans="1:25" ht="15">
      <c r="A51" s="61">
        <v>45079</v>
      </c>
      <c r="B51" s="21">
        <f t="shared" si="5"/>
        <v>6</v>
      </c>
      <c r="C51" s="6">
        <v>0.47916666666666669</v>
      </c>
      <c r="D51" s="6">
        <v>0.5</v>
      </c>
      <c r="E51" s="24">
        <f t="shared" si="0"/>
        <v>2.0833333333333315E-2</v>
      </c>
      <c r="F51" s="8" t="s">
        <v>21</v>
      </c>
      <c r="G51" s="7">
        <f t="shared" si="3"/>
        <v>0</v>
      </c>
      <c r="H51" s="13">
        <f t="shared" si="4"/>
        <v>30</v>
      </c>
      <c r="Y51"/>
    </row>
    <row r="52" spans="1:25" ht="15">
      <c r="A52" s="61">
        <v>45079</v>
      </c>
      <c r="B52" s="21">
        <f t="shared" si="5"/>
        <v>6</v>
      </c>
      <c r="C52" s="6">
        <v>0.54166666666666663</v>
      </c>
      <c r="D52" s="6">
        <v>0.58333333333333337</v>
      </c>
      <c r="E52" s="24">
        <f t="shared" si="0"/>
        <v>4.1666666666666741E-2</v>
      </c>
      <c r="F52" s="8" t="s">
        <v>118</v>
      </c>
      <c r="G52" s="7">
        <f t="shared" si="3"/>
        <v>1</v>
      </c>
      <c r="H52" s="13">
        <f t="shared" si="4"/>
        <v>0</v>
      </c>
      <c r="Y52"/>
    </row>
    <row r="53" spans="1:25" ht="15">
      <c r="A53" s="61">
        <v>45079</v>
      </c>
      <c r="B53" s="21">
        <f t="shared" si="5"/>
        <v>6</v>
      </c>
      <c r="C53" s="6">
        <v>0.58333333333333337</v>
      </c>
      <c r="D53" s="6">
        <v>0.64583333333333337</v>
      </c>
      <c r="E53" s="24">
        <f t="shared" si="0"/>
        <v>6.25E-2</v>
      </c>
      <c r="F53" s="8" t="s">
        <v>119</v>
      </c>
      <c r="G53" s="7">
        <f t="shared" si="3"/>
        <v>1</v>
      </c>
      <c r="H53" s="13">
        <f t="shared" si="4"/>
        <v>30</v>
      </c>
      <c r="Y53"/>
    </row>
    <row r="54" spans="1:25" ht="15">
      <c r="A54" s="61">
        <v>45079</v>
      </c>
      <c r="B54" s="21">
        <f t="shared" si="5"/>
        <v>6</v>
      </c>
      <c r="C54" s="6">
        <v>0.64583333333333337</v>
      </c>
      <c r="D54" s="6">
        <v>0.72916666666666663</v>
      </c>
      <c r="E54" s="24">
        <f t="shared" si="0"/>
        <v>8.3333333333333259E-2</v>
      </c>
      <c r="F54" s="8" t="s">
        <v>115</v>
      </c>
      <c r="G54" s="7">
        <f t="shared" si="3"/>
        <v>2</v>
      </c>
      <c r="H54" s="13">
        <f t="shared" si="4"/>
        <v>0</v>
      </c>
      <c r="Y54"/>
    </row>
    <row r="55" spans="1:25" ht="18.75">
      <c r="A55"/>
      <c r="F55" s="10" t="s">
        <v>1</v>
      </c>
      <c r="G55" s="7">
        <f>SUM(G14:G54)</f>
        <v>32</v>
      </c>
      <c r="H55" s="7">
        <f>SUM(H14:H54)</f>
        <v>780</v>
      </c>
      <c r="Y55"/>
    </row>
    <row r="56" spans="1:25">
      <c r="H56" s="14"/>
      <c r="Y56"/>
    </row>
    <row r="57" spans="1:25">
      <c r="H57" s="15"/>
      <c r="Y57"/>
    </row>
    <row r="58" spans="1:25" ht="13.5" thickBot="1">
      <c r="Y58"/>
    </row>
    <row r="59" spans="1:25" ht="13.5" thickBot="1">
      <c r="E59" s="16"/>
      <c r="F59" s="60" t="s">
        <v>2</v>
      </c>
      <c r="G59" s="58"/>
      <c r="H59" s="62" t="s">
        <v>3</v>
      </c>
      <c r="I59" s="63"/>
      <c r="J59" s="17"/>
      <c r="Y59"/>
    </row>
    <row r="60" spans="1:25">
      <c r="E60" s="16"/>
      <c r="F60" s="47" t="s">
        <v>21</v>
      </c>
      <c r="G60" s="48">
        <f>COUNTIF($F$14:$F$54,F60)</f>
        <v>8</v>
      </c>
      <c r="H60" s="49">
        <f>SUMIF($F$14:$F$54,F60,$G$14:$G$54)+(SUMIF($F$14:$F$54,F60,$H$14:$H$54)/60)</f>
        <v>11.5</v>
      </c>
      <c r="I60" s="50">
        <f>H60/$H$77</f>
        <v>0.30078465562336543</v>
      </c>
      <c r="Y60"/>
    </row>
    <row r="61" spans="1:25">
      <c r="E61" s="16"/>
      <c r="F61" s="51" t="s">
        <v>106</v>
      </c>
      <c r="G61" s="27">
        <f>COUNTIF($F$14:$F$54,F61)</f>
        <v>5</v>
      </c>
      <c r="H61" s="28">
        <f>SUMIF($F$14:$F$54,F61,$G$14:$G$54)+(SUMIF($F$14:$F$54,F61,$H$14:$H$54)/60)</f>
        <v>2.5</v>
      </c>
      <c r="I61" s="52">
        <f>H61/$H$77</f>
        <v>6.5387968613775091E-2</v>
      </c>
      <c r="Y61"/>
    </row>
    <row r="62" spans="1:25">
      <c r="E62" s="16"/>
      <c r="F62" s="51" t="s">
        <v>107</v>
      </c>
      <c r="G62" s="27">
        <f>COUNTIF($F$14:$F$54,F62)</f>
        <v>5</v>
      </c>
      <c r="H62" s="28">
        <f>SUMIF($F$14:$F$54,F62,$G$14:$G$54)+(SUMIF($F$35:$F$54,F62,$G$35:$G$54)/60)</f>
        <v>0</v>
      </c>
      <c r="I62" s="52">
        <f>H62/$H$77</f>
        <v>0</v>
      </c>
      <c r="Y62"/>
    </row>
    <row r="63" spans="1:25">
      <c r="E63" s="16"/>
      <c r="F63" s="51" t="s">
        <v>100</v>
      </c>
      <c r="G63" s="27">
        <f>COUNTIF($F$14:$F$54,F63)</f>
        <v>3</v>
      </c>
      <c r="H63" s="28">
        <f>SUMIF($F$14:$F$54,F63,$G$14:$G$54)+(SUMIF($F$35:$F$54,F63,$G$35:$G$54)/60)</f>
        <v>0</v>
      </c>
      <c r="I63" s="52">
        <f>H63/$H$77</f>
        <v>0</v>
      </c>
      <c r="Y63"/>
    </row>
    <row r="64" spans="1:25">
      <c r="E64" s="16"/>
      <c r="F64" s="51" t="s">
        <v>108</v>
      </c>
      <c r="G64" s="27">
        <f>COUNTIF($F$14:$F$54,F64)</f>
        <v>3</v>
      </c>
      <c r="H64" s="28">
        <f>SUMIF($F$14:$F$54,F64,$G$14:$G$54)+(SUMIF($F$35:$F$54,F64,$G$35:$G$54)/60)</f>
        <v>0</v>
      </c>
      <c r="I64" s="52">
        <f>H64/$H$77</f>
        <v>0</v>
      </c>
      <c r="Y64"/>
    </row>
    <row r="65" spans="1:25">
      <c r="E65" s="16"/>
      <c r="F65" s="51" t="s">
        <v>110</v>
      </c>
      <c r="G65" s="27">
        <f>COUNTIF($F$14:$F$54,F65)</f>
        <v>2</v>
      </c>
      <c r="H65" s="28">
        <f>SUMIF($F$14:$F$54,F65,$G$14:$G$54)+(SUMIF($F$35:$F$54,F65,$G$35:$G$54)/60)</f>
        <v>2.0166666666666666</v>
      </c>
      <c r="I65" s="52">
        <f>H65/$H$77</f>
        <v>5.274629468177857E-2</v>
      </c>
      <c r="Y65"/>
    </row>
    <row r="66" spans="1:25">
      <c r="E66" s="16"/>
      <c r="F66" s="51" t="s">
        <v>109</v>
      </c>
      <c r="G66" s="27">
        <f>COUNTIF($F$14:$F$54,F66)</f>
        <v>2</v>
      </c>
      <c r="H66" s="28">
        <f>SUMIF($F$14:$F$54,F66,$G$14:$G$54)+(SUMIF($F$35:$F$54,F66,$G$35:$G$54)/60)</f>
        <v>4.0333333333333332</v>
      </c>
      <c r="I66" s="52">
        <f>H66/$H$77</f>
        <v>0.10549258936355714</v>
      </c>
      <c r="Y66"/>
    </row>
    <row r="67" spans="1:25">
      <c r="E67" s="16"/>
      <c r="F67" s="51" t="s">
        <v>111</v>
      </c>
      <c r="G67" s="27">
        <f>COUNTIF($F$14:$F$54,F67)</f>
        <v>2</v>
      </c>
      <c r="H67" s="28">
        <f>SUMIF($F$14:$F$54,F67,$G$14:$G$54)+(SUMIF($F$35:$F$54,F67,$G$35:$G$54)/60)</f>
        <v>2.0166666666666666</v>
      </c>
      <c r="I67" s="52">
        <f>H67/$H$77</f>
        <v>5.274629468177857E-2</v>
      </c>
      <c r="Y67"/>
    </row>
    <row r="68" spans="1:25">
      <c r="E68" s="16"/>
      <c r="F68" s="51" t="s">
        <v>112</v>
      </c>
      <c r="G68" s="27">
        <f>COUNTIF($F$14:$F$54,F68)</f>
        <v>2</v>
      </c>
      <c r="H68" s="28">
        <f>SUMIF($F$14:$F$54,F68,$G$14:$G$54)+(SUMIF($F$35:$F$54,F68,$G$35:$G$54)/60)</f>
        <v>2.0166666666666666</v>
      </c>
      <c r="I68" s="52">
        <f>H68/$H$77</f>
        <v>5.274629468177857E-2</v>
      </c>
      <c r="Y68"/>
    </row>
    <row r="69" spans="1:25">
      <c r="E69" s="16"/>
      <c r="F69" s="51" t="s">
        <v>113</v>
      </c>
      <c r="G69" s="27">
        <f>COUNTIF($F$14:$F$54,F69)</f>
        <v>1</v>
      </c>
      <c r="H69" s="28">
        <f>SUMIF($F$14:$F$54,F69,$G$14:$G$54)+(SUMIF($F$35:$F$54,F69,$G$35:$G$54)/60)</f>
        <v>2</v>
      </c>
      <c r="I69" s="52">
        <f>H69/$H$77</f>
        <v>5.231037489102007E-2</v>
      </c>
      <c r="Y69"/>
    </row>
    <row r="70" spans="1:25">
      <c r="E70" s="16"/>
      <c r="F70" s="51" t="s">
        <v>114</v>
      </c>
      <c r="G70" s="27">
        <f>COUNTIF($F$14:$F$54,F70)</f>
        <v>2</v>
      </c>
      <c r="H70" s="28">
        <f>SUMIF($F$14:$F$54,F70,$G$14:$G$54)+(SUMIF($F$35:$F$54,F70,$G$35:$G$54)/60)</f>
        <v>1</v>
      </c>
      <c r="I70" s="52">
        <f>H70/$H$77</f>
        <v>2.6155187445510035E-2</v>
      </c>
      <c r="Y70"/>
    </row>
    <row r="71" spans="1:25">
      <c r="E71" s="16"/>
      <c r="F71" s="51" t="s">
        <v>115</v>
      </c>
      <c r="G71" s="27">
        <f>COUNTIF($F$14:$F$54,F71)</f>
        <v>2</v>
      </c>
      <c r="H71" s="28">
        <f>SUMIF($F$14:$F$54,F71,$G$14:$G$54)+(SUMIF($F$35:$F$54,F71,$G$35:$G$54)/60)</f>
        <v>3.0333333333333332</v>
      </c>
      <c r="I71" s="52">
        <f>H71/$H$77</f>
        <v>7.9337401918047099E-2</v>
      </c>
      <c r="Y71"/>
    </row>
    <row r="72" spans="1:25">
      <c r="E72" s="16"/>
      <c r="F72" s="51" t="s">
        <v>116</v>
      </c>
      <c r="G72" s="27">
        <f>COUNTIF($F$14:$F$54,F72)</f>
        <v>1</v>
      </c>
      <c r="H72" s="28">
        <f>SUMIF($F$14:$F$54,F72,$G$14:$G$54)+(SUMIF($F$35:$F$54,F72,$G$35:$G$54)/60)</f>
        <v>2.0333333333333332</v>
      </c>
      <c r="I72" s="52">
        <f>H72/$H$77</f>
        <v>5.318221447253707E-2</v>
      </c>
      <c r="Y72"/>
    </row>
    <row r="73" spans="1:25">
      <c r="E73" s="16"/>
      <c r="F73" s="51" t="s">
        <v>117</v>
      </c>
      <c r="G73" s="27">
        <f>COUNTIF($F$14:$F$54,F73)</f>
        <v>1</v>
      </c>
      <c r="H73" s="28">
        <f>SUMIF($F$14:$F$54,F73,$G$14:$G$54)+(SUMIF($F$35:$F$54,F73,$G$35:$G$54)/60)</f>
        <v>2.0333333333333332</v>
      </c>
      <c r="I73" s="52">
        <f>H73/$H$77</f>
        <v>5.318221447253707E-2</v>
      </c>
      <c r="Y73"/>
    </row>
    <row r="74" spans="1:25">
      <c r="E74" s="16"/>
      <c r="F74" s="51" t="s">
        <v>118</v>
      </c>
      <c r="G74" s="27">
        <f>COUNTIF($F$14:$F$54,F74)</f>
        <v>1</v>
      </c>
      <c r="H74" s="28">
        <f>SUMIF($F$14:$F$54,F74,$G$14:$G$54)+(SUMIF($F$35:$F$54,F74,$G$35:$G$54)/60)</f>
        <v>1.0166666666666666</v>
      </c>
      <c r="I74" s="52">
        <f>H74/$H$77</f>
        <v>2.6591107236268535E-2</v>
      </c>
      <c r="Y74"/>
    </row>
    <row r="75" spans="1:25">
      <c r="E75" s="16"/>
      <c r="F75" s="51" t="s">
        <v>119</v>
      </c>
      <c r="G75" s="27">
        <f>COUNTIF($F$14:$F$54,F75)</f>
        <v>1</v>
      </c>
      <c r="H75" s="28">
        <f>SUMIF($F$14:$F$54,F75,$G$14:$G$54)+(SUMIF($F$35:$F$54,F75,$G$35:$G$54)/60)</f>
        <v>1.0166666666666666</v>
      </c>
      <c r="I75" s="52">
        <f>H75/$H$77</f>
        <v>2.6591107236268535E-2</v>
      </c>
      <c r="Y75"/>
    </row>
    <row r="76" spans="1:25">
      <c r="E76" s="16"/>
      <c r="F76" s="51" t="s">
        <v>74</v>
      </c>
      <c r="G76" s="27">
        <f>COUNTIF($F$14:$F$54,F76)</f>
        <v>2</v>
      </c>
      <c r="H76" s="28">
        <f>SUMIF($F$14:$F$54,F76,$G$14:$G$54)+(SUMIF($F$35:$F$54,F76,$G$35:$G$54)/60)</f>
        <v>2.0166666666666666</v>
      </c>
      <c r="I76" s="52">
        <f>H76/$H$77</f>
        <v>5.274629468177857E-2</v>
      </c>
      <c r="Y76"/>
    </row>
    <row r="77" spans="1:25" ht="13.5" thickBot="1">
      <c r="B77"/>
      <c r="F77"/>
      <c r="H77" s="25">
        <f>SUM(H60:H76)</f>
        <v>38.23333333333332</v>
      </c>
      <c r="I77" s="26">
        <f>SUM(I60:I76)</f>
        <v>1.0000000000000004</v>
      </c>
      <c r="Y77"/>
    </row>
    <row r="78" spans="1:25">
      <c r="B78"/>
      <c r="Y78"/>
    </row>
    <row r="79" spans="1:25" ht="21">
      <c r="A79" s="37"/>
      <c r="B79" s="37"/>
      <c r="C79" s="37"/>
      <c r="D79" s="37"/>
      <c r="E79" s="38"/>
      <c r="F79" s="38"/>
      <c r="G79" s="39"/>
      <c r="H79" s="39"/>
      <c r="I79" s="39"/>
      <c r="J79" s="39"/>
      <c r="Y79"/>
    </row>
    <row r="80" spans="1:25">
      <c r="A80"/>
      <c r="B80"/>
      <c r="C80"/>
      <c r="D80"/>
      <c r="E80"/>
      <c r="F80"/>
      <c r="Y80"/>
    </row>
    <row r="81" spans="1:25">
      <c r="A81"/>
      <c r="B81"/>
      <c r="C81"/>
      <c r="D81"/>
      <c r="E81"/>
      <c r="F81"/>
      <c r="Y81"/>
    </row>
    <row r="82" spans="1:25">
      <c r="A82"/>
      <c r="B82"/>
      <c r="C82"/>
      <c r="D82"/>
      <c r="E82"/>
      <c r="F82"/>
      <c r="Y82"/>
    </row>
    <row r="83" spans="1:25">
      <c r="A83"/>
      <c r="B83"/>
      <c r="C83"/>
      <c r="D83"/>
      <c r="E83"/>
      <c r="F83"/>
      <c r="Y83"/>
    </row>
    <row r="84" spans="1:25">
      <c r="B84"/>
      <c r="Y84"/>
    </row>
    <row r="85" spans="1:25">
      <c r="B85"/>
      <c r="Y85"/>
    </row>
    <row r="86" spans="1:25">
      <c r="B86"/>
      <c r="Y86"/>
    </row>
    <row r="87" spans="1:25">
      <c r="B87"/>
      <c r="Y87"/>
    </row>
    <row r="88" spans="1:25">
      <c r="B88"/>
      <c r="Y88"/>
    </row>
    <row r="89" spans="1:25">
      <c r="B89"/>
      <c r="Y89"/>
    </row>
    <row r="90" spans="1:25">
      <c r="B90"/>
      <c r="Y90"/>
    </row>
  </sheetData>
  <autoFilter ref="A13:K55"/>
  <mergeCells count="3">
    <mergeCell ref="A1:I1"/>
    <mergeCell ref="F59:G59"/>
    <mergeCell ref="H59:I59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ignoredErrors>
    <ignoredError sqref="B5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1"/>
  <sheetViews>
    <sheetView workbookViewId="0">
      <selection activeCell="B27" sqref="B27"/>
    </sheetView>
  </sheetViews>
  <sheetFormatPr defaultColWidth="8.85546875" defaultRowHeight="12.75"/>
  <cols>
    <col min="1" max="1" width="80" style="42" customWidth="1"/>
    <col min="2" max="2" width="67.28515625" style="42" bestFit="1" customWidth="1"/>
    <col min="3" max="16384" width="8.85546875" style="42"/>
  </cols>
  <sheetData>
    <row r="1" spans="1:2" ht="15">
      <c r="A1" s="41" t="s">
        <v>20</v>
      </c>
      <c r="B1" s="41" t="s">
        <v>53</v>
      </c>
    </row>
    <row r="2" spans="1:2" ht="15">
      <c r="A2" s="41"/>
      <c r="B2" s="41"/>
    </row>
    <row r="3" spans="1:2" ht="15">
      <c r="A3" s="43" t="s">
        <v>21</v>
      </c>
      <c r="B3" s="43" t="s">
        <v>21</v>
      </c>
    </row>
    <row r="4" spans="1:2" ht="15">
      <c r="A4" s="43" t="s">
        <v>22</v>
      </c>
      <c r="B4" s="43" t="s">
        <v>63</v>
      </c>
    </row>
    <row r="5" spans="1:2" ht="15">
      <c r="A5" s="43" t="s">
        <v>23</v>
      </c>
      <c r="B5" s="43" t="s">
        <v>79</v>
      </c>
    </row>
    <row r="6" spans="1:2" ht="30">
      <c r="A6" s="44" t="s">
        <v>24</v>
      </c>
      <c r="B6" s="44" t="s">
        <v>80</v>
      </c>
    </row>
    <row r="7" spans="1:2" ht="15">
      <c r="A7" s="43" t="s">
        <v>25</v>
      </c>
      <c r="B7" s="43" t="s">
        <v>81</v>
      </c>
    </row>
    <row r="8" spans="1:2" ht="15">
      <c r="A8" s="43" t="s">
        <v>26</v>
      </c>
      <c r="B8" s="43" t="s">
        <v>82</v>
      </c>
    </row>
    <row r="9" spans="1:2" ht="15">
      <c r="A9" s="43" t="s">
        <v>27</v>
      </c>
      <c r="B9" s="43" t="s">
        <v>73</v>
      </c>
    </row>
    <row r="10" spans="1:2" ht="15">
      <c r="A10" s="43" t="s">
        <v>28</v>
      </c>
      <c r="B10" s="43" t="s">
        <v>83</v>
      </c>
    </row>
    <row r="11" spans="1:2" ht="15">
      <c r="A11" s="43" t="s">
        <v>29</v>
      </c>
      <c r="B11" s="43" t="s">
        <v>84</v>
      </c>
    </row>
    <row r="12" spans="1:2" ht="15">
      <c r="A12" s="43" t="s">
        <v>85</v>
      </c>
      <c r="B12" s="43" t="s">
        <v>86</v>
      </c>
    </row>
    <row r="13" spans="1:2" ht="15">
      <c r="A13" s="43" t="s">
        <v>30</v>
      </c>
      <c r="B13" s="44" t="s">
        <v>88</v>
      </c>
    </row>
    <row r="14" spans="1:2" ht="15">
      <c r="A14" s="43" t="s">
        <v>31</v>
      </c>
      <c r="B14" s="44" t="s">
        <v>87</v>
      </c>
    </row>
    <row r="15" spans="1:2" ht="15">
      <c r="A15" s="43" t="s">
        <v>32</v>
      </c>
      <c r="B15" s="43" t="s">
        <v>90</v>
      </c>
    </row>
    <row r="16" spans="1:2" ht="15">
      <c r="A16" s="43" t="s">
        <v>33</v>
      </c>
      <c r="B16" s="43" t="s">
        <v>89</v>
      </c>
    </row>
    <row r="17" spans="1:2" ht="15">
      <c r="A17" s="43"/>
      <c r="B17" s="43"/>
    </row>
    <row r="18" spans="1:2" ht="15">
      <c r="A18" s="41" t="s">
        <v>34</v>
      </c>
      <c r="B18" s="41" t="s">
        <v>54</v>
      </c>
    </row>
    <row r="19" spans="1:2" ht="15">
      <c r="A19" s="43"/>
    </row>
    <row r="20" spans="1:2" ht="15">
      <c r="A20" s="43" t="s">
        <v>35</v>
      </c>
      <c r="B20" s="43" t="s">
        <v>65</v>
      </c>
    </row>
    <row r="21" spans="1:2" ht="15">
      <c r="A21" s="43" t="s">
        <v>36</v>
      </c>
      <c r="B21" s="44" t="s">
        <v>93</v>
      </c>
    </row>
    <row r="22" spans="1:2" ht="15">
      <c r="A22" s="43" t="s">
        <v>37</v>
      </c>
      <c r="B22" s="43" t="s">
        <v>92</v>
      </c>
    </row>
    <row r="23" spans="1:2" ht="15">
      <c r="A23" s="43" t="s">
        <v>38</v>
      </c>
      <c r="B23" s="43" t="s">
        <v>91</v>
      </c>
    </row>
    <row r="24" spans="1:2" ht="15">
      <c r="A24" s="43" t="s">
        <v>96</v>
      </c>
      <c r="B24" s="43" t="s">
        <v>97</v>
      </c>
    </row>
    <row r="25" spans="1:2" ht="15">
      <c r="A25" s="43" t="s">
        <v>39</v>
      </c>
      <c r="B25" s="44" t="s">
        <v>67</v>
      </c>
    </row>
    <row r="26" spans="1:2" ht="15">
      <c r="A26" s="43" t="s">
        <v>95</v>
      </c>
      <c r="B26" s="43"/>
    </row>
    <row r="27" spans="1:2" ht="15">
      <c r="A27" s="43" t="s">
        <v>40</v>
      </c>
      <c r="B27" s="43" t="s">
        <v>56</v>
      </c>
    </row>
    <row r="28" spans="1:2" ht="15">
      <c r="A28" s="43" t="s">
        <v>41</v>
      </c>
      <c r="B28" s="43" t="s">
        <v>57</v>
      </c>
    </row>
    <row r="29" spans="1:2" ht="15">
      <c r="A29" s="45"/>
    </row>
    <row r="30" spans="1:2" ht="15">
      <c r="A30" s="41" t="s">
        <v>42</v>
      </c>
      <c r="B30" s="41" t="s">
        <v>55</v>
      </c>
    </row>
    <row r="31" spans="1:2" ht="15">
      <c r="A31" s="43"/>
      <c r="B31" s="43"/>
    </row>
    <row r="32" spans="1:2" ht="15">
      <c r="A32" s="43" t="s">
        <v>43</v>
      </c>
      <c r="B32" s="43" t="s">
        <v>70</v>
      </c>
    </row>
    <row r="33" spans="1:2" ht="15">
      <c r="A33" s="43" t="s">
        <v>44</v>
      </c>
      <c r="B33" s="43" t="s">
        <v>71</v>
      </c>
    </row>
    <row r="34" spans="1:2" ht="15">
      <c r="A34" s="43" t="s">
        <v>45</v>
      </c>
      <c r="B34" s="43" t="s">
        <v>58</v>
      </c>
    </row>
    <row r="35" spans="1:2" ht="30">
      <c r="A35" s="43" t="s">
        <v>46</v>
      </c>
      <c r="B35" s="44" t="s">
        <v>66</v>
      </c>
    </row>
    <row r="36" spans="1:2" ht="15">
      <c r="A36" s="43" t="s">
        <v>47</v>
      </c>
      <c r="B36" s="43" t="s">
        <v>59</v>
      </c>
    </row>
    <row r="37" spans="1:2" ht="15">
      <c r="A37" s="43" t="s">
        <v>48</v>
      </c>
      <c r="B37" s="43" t="s">
        <v>61</v>
      </c>
    </row>
    <row r="38" spans="1:2" ht="30">
      <c r="A38" s="44" t="s">
        <v>68</v>
      </c>
      <c r="B38" s="44" t="s">
        <v>69</v>
      </c>
    </row>
    <row r="39" spans="1:2" ht="15">
      <c r="A39" s="43" t="s">
        <v>49</v>
      </c>
      <c r="B39" s="43" t="s">
        <v>62</v>
      </c>
    </row>
    <row r="40" spans="1:2" ht="15">
      <c r="A40" s="43"/>
      <c r="B40" s="43"/>
    </row>
    <row r="41" spans="1:2" ht="15">
      <c r="A41" s="43"/>
      <c r="B41" s="46"/>
    </row>
  </sheetData>
  <phoneticPr fontId="1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A0ADB2A-2D35-43B6-8FD9-265F5FDB7D5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Controle atividades </vt:lpstr>
      <vt:lpstr>Activities Control</vt:lpstr>
      <vt:lpstr>Activity Julia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renanalmeida</cp:lastModifiedBy>
  <dcterms:created xsi:type="dcterms:W3CDTF">2005-12-04T12:07:40Z</dcterms:created>
  <dcterms:modified xsi:type="dcterms:W3CDTF">2023-05-30T13:53:45Z</dcterms:modified>
</cp:coreProperties>
</file>