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5990" windowHeight="9780" firstSheet="1" activeTab="3"/>
  </bookViews>
  <sheets>
    <sheet name="MAXREFDEF104_COMPLETE" sheetId="2" r:id="rId1"/>
    <sheet name="EPE quotation 220 units" sheetId="5" r:id="rId2"/>
    <sheet name="EPE Quotation 50 units" sheetId="3" state="hidden" r:id="rId3"/>
    <sheet name="EPE Quotation MOQ Full RELL" sheetId="4" r:id="rId4"/>
    <sheet name="Resume" sheetId="9" r:id="rId5"/>
  </sheets>
  <externalReferences>
    <externalReference r:id="rId6"/>
  </externalReferences>
  <definedNames>
    <definedName name="_xlnm._FilterDatabase" localSheetId="1" hidden="1">'EPE quotation 220 units'!$S$3:$T$85</definedName>
    <definedName name="_xlnm._FilterDatabase" localSheetId="3" hidden="1">'EPE Quotation MOQ Full RELL'!$A$3:$S$85</definedName>
    <definedName name="_xlnm._FilterDatabase" localSheetId="0" hidden="1">MAXREFDEF104_COMPLETE!$A$1:$O$83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4"/>
  <c r="L88"/>
  <c r="S23" i="5"/>
  <c r="I5" i="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K69" s="1"/>
  <c r="I70"/>
  <c r="I71"/>
  <c r="I72"/>
  <c r="I73"/>
  <c r="I74"/>
  <c r="I75"/>
  <c r="I76"/>
  <c r="I77"/>
  <c r="I78"/>
  <c r="I79"/>
  <c r="I80"/>
  <c r="I81"/>
  <c r="I82"/>
  <c r="I83"/>
  <c r="I84"/>
  <c r="I85"/>
  <c r="I4"/>
  <c r="H5" i="5" l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4"/>
  <c r="M24" i="9"/>
  <c r="M26" s="1"/>
  <c r="N13"/>
  <c r="M13"/>
  <c r="P13" s="1"/>
  <c r="P12"/>
  <c r="P15" l="1"/>
  <c r="M15"/>
  <c r="T5" i="5" l="1"/>
  <c r="T6"/>
  <c r="T7"/>
  <c r="T8"/>
  <c r="T9"/>
  <c r="T10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1"/>
  <c r="T32"/>
  <c r="T33"/>
  <c r="T34"/>
  <c r="T36"/>
  <c r="T37"/>
  <c r="T38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4"/>
  <c r="J39" i="4"/>
  <c r="T39" i="5" s="1"/>
  <c r="J35" i="4"/>
  <c r="T35" i="5" s="1"/>
  <c r="J30" i="4"/>
  <c r="T30" i="5" s="1"/>
  <c r="J11" i="4"/>
  <c r="T11" i="5" s="1"/>
  <c r="S4"/>
  <c r="S5"/>
  <c r="S6"/>
  <c r="S7"/>
  <c r="S8"/>
  <c r="S9"/>
  <c r="S10"/>
  <c r="S12"/>
  <c r="S13"/>
  <c r="S14"/>
  <c r="S15"/>
  <c r="S16"/>
  <c r="S17"/>
  <c r="S18"/>
  <c r="S19"/>
  <c r="S20"/>
  <c r="S21"/>
  <c r="S22"/>
  <c r="S24"/>
  <c r="S25"/>
  <c r="S26"/>
  <c r="S27"/>
  <c r="S28"/>
  <c r="S29"/>
  <c r="S31"/>
  <c r="S32"/>
  <c r="S33"/>
  <c r="S34"/>
  <c r="S36"/>
  <c r="S37"/>
  <c r="S38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30" l="1"/>
  <c r="S35"/>
  <c r="S39"/>
  <c r="S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5"/>
  <c r="J4"/>
  <c r="K88" l="1"/>
  <c r="K90" s="1"/>
  <c r="K91" s="1"/>
  <c r="K92" s="1"/>
  <c r="K51" i="4"/>
  <c r="V51"/>
  <c r="W51" s="1"/>
  <c r="K76"/>
  <c r="V76"/>
  <c r="W76" s="1"/>
  <c r="K28"/>
  <c r="V28"/>
  <c r="W28" s="1"/>
  <c r="K85"/>
  <c r="V85"/>
  <c r="W85" s="1"/>
  <c r="K77"/>
  <c r="V77"/>
  <c r="W77" s="1"/>
  <c r="V69"/>
  <c r="W69" s="1"/>
  <c r="K61"/>
  <c r="V61"/>
  <c r="W61" s="1"/>
  <c r="K53"/>
  <c r="V53"/>
  <c r="W53" s="1"/>
  <c r="K45"/>
  <c r="V45"/>
  <c r="W45" s="1"/>
  <c r="K37"/>
  <c r="V37"/>
  <c r="W37" s="1"/>
  <c r="K29"/>
  <c r="V29"/>
  <c r="W29" s="1"/>
  <c r="K21"/>
  <c r="V21"/>
  <c r="W21" s="1"/>
  <c r="K13"/>
  <c r="V13"/>
  <c r="W13" s="1"/>
  <c r="K5"/>
  <c r="V5"/>
  <c r="W5" s="1"/>
  <c r="K59"/>
  <c r="V59"/>
  <c r="W59" s="1"/>
  <c r="K19"/>
  <c r="V19"/>
  <c r="W19" s="1"/>
  <c r="K84"/>
  <c r="V84"/>
  <c r="W84" s="1"/>
  <c r="K36"/>
  <c r="V36"/>
  <c r="W36" s="1"/>
  <c r="K12"/>
  <c r="V12"/>
  <c r="W12" s="1"/>
  <c r="K4"/>
  <c r="V4"/>
  <c r="K78"/>
  <c r="V78"/>
  <c r="W78" s="1"/>
  <c r="K70"/>
  <c r="V70"/>
  <c r="W70" s="1"/>
  <c r="K62"/>
  <c r="V62"/>
  <c r="W62" s="1"/>
  <c r="K54"/>
  <c r="V54"/>
  <c r="W54" s="1"/>
  <c r="K46"/>
  <c r="V46"/>
  <c r="W46" s="1"/>
  <c r="K38"/>
  <c r="V38"/>
  <c r="W38" s="1"/>
  <c r="K30"/>
  <c r="V30"/>
  <c r="W30" s="1"/>
  <c r="K22"/>
  <c r="V22"/>
  <c r="W22" s="1"/>
  <c r="K14"/>
  <c r="V14"/>
  <c r="W14" s="1"/>
  <c r="K6"/>
  <c r="V6"/>
  <c r="W6" s="1"/>
  <c r="K83"/>
  <c r="V83"/>
  <c r="W83" s="1"/>
  <c r="K43"/>
  <c r="V43"/>
  <c r="W43" s="1"/>
  <c r="K11"/>
  <c r="V11"/>
  <c r="W11" s="1"/>
  <c r="K52"/>
  <c r="V52"/>
  <c r="W52" s="1"/>
  <c r="K20"/>
  <c r="V20"/>
  <c r="W20" s="1"/>
  <c r="K79"/>
  <c r="V79"/>
  <c r="W79" s="1"/>
  <c r="K71"/>
  <c r="V71"/>
  <c r="W71" s="1"/>
  <c r="K63"/>
  <c r="V63"/>
  <c r="W63" s="1"/>
  <c r="K55"/>
  <c r="V55"/>
  <c r="W55" s="1"/>
  <c r="K47"/>
  <c r="V47"/>
  <c r="W47" s="1"/>
  <c r="K39"/>
  <c r="V39"/>
  <c r="W39" s="1"/>
  <c r="K31"/>
  <c r="V31"/>
  <c r="W31" s="1"/>
  <c r="K23"/>
  <c r="V23"/>
  <c r="W23" s="1"/>
  <c r="K15"/>
  <c r="V15"/>
  <c r="W15" s="1"/>
  <c r="K7"/>
  <c r="V7"/>
  <c r="W7" s="1"/>
  <c r="K75"/>
  <c r="V75"/>
  <c r="W75" s="1"/>
  <c r="K44"/>
  <c r="V44"/>
  <c r="W44" s="1"/>
  <c r="K80"/>
  <c r="V80"/>
  <c r="W80" s="1"/>
  <c r="K72"/>
  <c r="V72"/>
  <c r="W72" s="1"/>
  <c r="K64"/>
  <c r="V64"/>
  <c r="W64" s="1"/>
  <c r="K56"/>
  <c r="V56"/>
  <c r="W56" s="1"/>
  <c r="K48"/>
  <c r="V48"/>
  <c r="W48" s="1"/>
  <c r="K40"/>
  <c r="V40"/>
  <c r="W40" s="1"/>
  <c r="K32"/>
  <c r="V32"/>
  <c r="W32" s="1"/>
  <c r="K24"/>
  <c r="V24"/>
  <c r="W24" s="1"/>
  <c r="K16"/>
  <c r="V16"/>
  <c r="W16" s="1"/>
  <c r="K8"/>
  <c r="V8"/>
  <c r="W8" s="1"/>
  <c r="K67"/>
  <c r="V67"/>
  <c r="W67" s="1"/>
  <c r="K27"/>
  <c r="V27"/>
  <c r="W27" s="1"/>
  <c r="K60"/>
  <c r="V60"/>
  <c r="W60" s="1"/>
  <c r="K81"/>
  <c r="V81"/>
  <c r="W81" s="1"/>
  <c r="K73"/>
  <c r="V73"/>
  <c r="W73" s="1"/>
  <c r="K65"/>
  <c r="V65"/>
  <c r="W65" s="1"/>
  <c r="K57"/>
  <c r="V57"/>
  <c r="W57" s="1"/>
  <c r="K49"/>
  <c r="V49"/>
  <c r="W49" s="1"/>
  <c r="K41"/>
  <c r="V41"/>
  <c r="W41" s="1"/>
  <c r="K33"/>
  <c r="V33"/>
  <c r="W33" s="1"/>
  <c r="K25"/>
  <c r="V25"/>
  <c r="W25" s="1"/>
  <c r="K17"/>
  <c r="V17"/>
  <c r="W17" s="1"/>
  <c r="K9"/>
  <c r="V9"/>
  <c r="W9" s="1"/>
  <c r="K35"/>
  <c r="V35"/>
  <c r="W35" s="1"/>
  <c r="K68"/>
  <c r="V68"/>
  <c r="W68" s="1"/>
  <c r="K82"/>
  <c r="V82"/>
  <c r="W82" s="1"/>
  <c r="K74"/>
  <c r="V74"/>
  <c r="W74" s="1"/>
  <c r="K66"/>
  <c r="V66"/>
  <c r="W66" s="1"/>
  <c r="K58"/>
  <c r="V58"/>
  <c r="W58" s="1"/>
  <c r="K50"/>
  <c r="V50"/>
  <c r="W50" s="1"/>
  <c r="K42"/>
  <c r="V42"/>
  <c r="W42" s="1"/>
  <c r="K34"/>
  <c r="V34"/>
  <c r="W34" s="1"/>
  <c r="K26"/>
  <c r="V26"/>
  <c r="W26" s="1"/>
  <c r="K18"/>
  <c r="V18"/>
  <c r="W18" s="1"/>
  <c r="K10"/>
  <c r="V10"/>
  <c r="W10" s="1"/>
  <c r="W7" i="9" l="1"/>
  <c r="W8" s="1"/>
  <c r="W4" i="4"/>
  <c r="X12" i="9" s="1"/>
  <c r="I83" i="2" l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I86" l="1"/>
  <c r="I88" l="1"/>
  <c r="I89" s="1"/>
  <c r="I90" s="1"/>
  <c r="X7" i="9" l="1"/>
  <c r="X8" s="1"/>
  <c r="L90" i="4"/>
  <c r="L91" s="1"/>
  <c r="L92" s="1"/>
</calcChain>
</file>

<file path=xl/comments1.xml><?xml version="1.0" encoding="utf-8"?>
<comments xmlns="http://schemas.openxmlformats.org/spreadsheetml/2006/main">
  <authors>
    <author>renanalmeida</author>
  </authors>
  <commentList>
    <comment ref="J11" authorId="0">
      <text>
        <r>
          <rPr>
            <b/>
            <sz val="9"/>
            <color indexed="81"/>
            <rFont val="Tahoma"/>
            <family val="2"/>
          </rPr>
          <t>renanalmeida:</t>
        </r>
        <r>
          <rPr>
            <sz val="9"/>
            <color indexed="81"/>
            <rFont val="Tahoma"/>
            <family val="2"/>
          </rPr>
          <t xml:space="preserve">
I calculate the estimated unit price
</t>
        </r>
      </text>
    </comment>
  </commentList>
</comments>
</file>

<file path=xl/sharedStrings.xml><?xml version="1.0" encoding="utf-8"?>
<sst xmlns="http://schemas.openxmlformats.org/spreadsheetml/2006/main" count="2645" uniqueCount="522">
  <si>
    <t>Index</t>
  </si>
  <si>
    <t>Manufacturer Name</t>
  </si>
  <si>
    <t>GRM033C81E104KE14D</t>
  </si>
  <si>
    <t>Murata Electronics</t>
  </si>
  <si>
    <t>CAP CER 0.1UF 25V X6S 0201</t>
  </si>
  <si>
    <t>https://search.murata.co.jp/Ceramy/image/img/A01X/G101/ENG/GRM033C81E104KE14-01.pdf</t>
  </si>
  <si>
    <t>MAX30208CLB+</t>
  </si>
  <si>
    <t>Analog Devices Inc./Maxim Integrated</t>
  </si>
  <si>
    <t>IC TEMP SENSOR</t>
  </si>
  <si>
    <t>https://www.analog.com/media/en/technical-documentation/data-sheets/MAX30208.pdf</t>
  </si>
  <si>
    <t>PCB:MAX30208_HSP3_DEMO_B</t>
  </si>
  <si>
    <t>MAX30208_HSP3_DEMO_B</t>
  </si>
  <si>
    <t>GRM188R61E106MA73J</t>
  </si>
  <si>
    <t>CAP CER 10UF 25V X5R 0603</t>
  </si>
  <si>
    <t>https://search.murata.co.jp/Ceramy/image/img/A01X/G101/ENG/GRM188R61E106MA73-01.pdf</t>
  </si>
  <si>
    <t>GRM188R72A104KA35J</t>
  </si>
  <si>
    <t>CAP CER 0.1UF 100V X7R 0603</t>
  </si>
  <si>
    <t>https://search.murata.co.jp/Ceramy/image/img/A01X/G101/ENG/GRM188R72A104KA35-01.pdf</t>
  </si>
  <si>
    <t>GRM155R61A106ME11J</t>
  </si>
  <si>
    <t>CAP CER 10UF 10V X5R 0402</t>
  </si>
  <si>
    <t>https://search.murata.co.jp/Ceramy/image/img/A01X/G101/ENG/GRM155R61A106ME11-01A.pdf</t>
  </si>
  <si>
    <t>CAP CER 1UF 25V X7R 0603</t>
  </si>
  <si>
    <t>GRM033R61A104KE15J</t>
  </si>
  <si>
    <t>CAP CER 0.1UF 10V X5R 0201</t>
  </si>
  <si>
    <t>https://search.murata.co.jp/Ceramy/image/img/A01X/G101/ENG/GRM033R61A104KE15-01A.pdf</t>
  </si>
  <si>
    <t>CL05A105KO5NNNC</t>
  </si>
  <si>
    <t>Samsung Electro-Mechanics</t>
  </si>
  <si>
    <t>CAP CER 1UF 16V X5R 0402</t>
  </si>
  <si>
    <t>https://media.digikey.com/pdf/Data%20Sheets/Samsung%20PDFs/CL05A105KO5NNNC_Spec_5-2-19.pdf</t>
  </si>
  <si>
    <t>C0603X7R1A103K030BA</t>
  </si>
  <si>
    <t>TDK Corporation</t>
  </si>
  <si>
    <t>CAP CER 10000PF 10V X7R 0201</t>
  </si>
  <si>
    <t>https://product.tdk.com/system/files/dam/doc/product/capacitor/ceramic/mlcc/catalog/mlcc_commercial_general_en.pdf</t>
  </si>
  <si>
    <t>SFH 7016</t>
  </si>
  <si>
    <t>ams-OSRAM USA INC.</t>
  </si>
  <si>
    <t>CHIP LED</t>
  </si>
  <si>
    <t>https://dammedia.osram.info/media/resource/hires/osram-dam-16417795/SFH%207016_EN.pdf</t>
  </si>
  <si>
    <t>1981061-1</t>
  </si>
  <si>
    <t>TE Connectivity AMP Connectors</t>
  </si>
  <si>
    <t>CONN SPRING BATTERY 3POS R/A SMD</t>
  </si>
  <si>
    <t>https://www.te.com/usa-en/product-1981061-1.datasheet.pdf</t>
  </si>
  <si>
    <t>Molex</t>
  </si>
  <si>
    <t>CRCW02010000Z0ED</t>
  </si>
  <si>
    <t>Vishay Dale</t>
  </si>
  <si>
    <t>RES SMD 0 OHM JUMPER 1/20W 0201</t>
  </si>
  <si>
    <t>https://www.vishay.com/docs/20052/crcw0201e3.pdf</t>
  </si>
  <si>
    <t>ERJ-2GE0R00X</t>
  </si>
  <si>
    <t>Panasonic Electronic Components</t>
  </si>
  <si>
    <t>RES SMD 0 OHM JUMPER 1/10W 0402</t>
  </si>
  <si>
    <t>https://industrial.panasonic.com/ww/products/pt/general-purpose-chip-resistors/models/ERJ2GE0R00X</t>
  </si>
  <si>
    <t>ERJ-2RKF1002X</t>
  </si>
  <si>
    <t>RES SMD 10K OHM 1% 1/10W 0402</t>
  </si>
  <si>
    <t>https://industrial.panasonic.com/cdbs/www-data/pdf/RDA0000/AOA0000C304.pdf</t>
  </si>
  <si>
    <t>ERJ-2RKF1003X</t>
  </si>
  <si>
    <t>RES SMD 100K OHM 1% 1/10W 0402</t>
  </si>
  <si>
    <t>PPG + ECG COMBO AFE</t>
  </si>
  <si>
    <t>VEMD8080</t>
  </si>
  <si>
    <t>Vishay Semiconductor Opto Division</t>
  </si>
  <si>
    <t>PHOTODIODE 780 TO 1050 NM</t>
  </si>
  <si>
    <t>https://www.vishay.com/docs/84565/vemd8080.pdf</t>
  </si>
  <si>
    <t>LIS2DS12TR</t>
  </si>
  <si>
    <t>STMicroelectronics</t>
  </si>
  <si>
    <t>ACCEL 2-16G I2C/SPI 12LGA</t>
  </si>
  <si>
    <t>https://www.st.com/content/ccc/resource/technical/document/datasheet/ce/32/55/ac/e1/87/46/84/DM00177048.pdf/files/DM00177048.pdf/jcr:content/translations/en.DM00177048.pdf</t>
  </si>
  <si>
    <t>SIT1572AI-J3-18E-DCC-32.768E</t>
  </si>
  <si>
    <t>SiTime</t>
  </si>
  <si>
    <t>MEMS OSC XO 32.7680KHZ LVCMOS</t>
  </si>
  <si>
    <t>https://www.sitime.com/datasheet/SiT1572</t>
  </si>
  <si>
    <t>2450AT18D0100001E</t>
  </si>
  <si>
    <t>Johanson Technology Inc.</t>
  </si>
  <si>
    <t>RF ANT 2.4GHZ CHIP SOLDER SMD</t>
  </si>
  <si>
    <t>https://www.johansontechnology.com/datasheets/2450AT18D0100/2450AT18D0100.pdf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</si>
  <si>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</si>
  <si>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</si>
  <si>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</si>
  <si>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</si>
  <si>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</si>
  <si>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</si>
  <si>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</si>
  <si>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</si>
  <si>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CAP CER 16PF 50V C0G/NP0 0201</t>
  </si>
  <si>
    <t>https://search.murata.co.jp/Ceramy/image/img/A01X/G101/ENG/GRM0335C1H160JA01-01.pdf</t>
  </si>
  <si>
    <t>GRM033R61A105ME15J</t>
  </si>
  <si>
    <t>CAP CER MLCC</t>
  </si>
  <si>
    <t>GRM033C71C104KE14J</t>
  </si>
  <si>
    <t>CAP CER 0.1UF 16V X7S 0201</t>
  </si>
  <si>
    <t>https://search.murata.co.jp/Ceramy/image/img/A01X/G101/ENG/GRM033C71C104KE14-01A.pdf</t>
  </si>
  <si>
    <t>GRM21BR61A476ME15K</t>
  </si>
  <si>
    <t>CAP CER 47UF 10V X5R 0805</t>
  </si>
  <si>
    <t>https://media.digikey.com/pdf/Data%20Sheets/Murata%20PDFs/Chip_Multilayer_CC_CAT.pdf</t>
  </si>
  <si>
    <t>GRM033R61E472MA12D</t>
  </si>
  <si>
    <t>CAP CER 4700PF 25V X5R 0201</t>
  </si>
  <si>
    <t>https://search.murata.co.jp/Ceramy/image/img/A01X/G101/ENG/GRM033R61E472MA12-01.pdf</t>
  </si>
  <si>
    <t>C0402C105K8PAC7867</t>
  </si>
  <si>
    <t>KEMET</t>
  </si>
  <si>
    <t>CAP CER 1UF 10V X5R 0402</t>
  </si>
  <si>
    <t>https://connect.kemet.com:7667/gateway/IntelliData-ComponentDocumentation/1.0/download/datasheet/C0402C105K8PACTU</t>
  </si>
  <si>
    <t>CL10A226MO7JZNC</t>
  </si>
  <si>
    <t>CAP CER 22UF 16V X5R 0603</t>
  </si>
  <si>
    <t>https://media.digikey.com/pdf/Data%20Sheets/Samsung%20PDFs/CL10A226MO7JZNC_Spec.pdf</t>
  </si>
  <si>
    <t>GRM033C81A105ME05D</t>
  </si>
  <si>
    <t>CAP CER 1UF 10V X6S 0201</t>
  </si>
  <si>
    <t>https://search.murata.co.jp/Ceramy/image/img/A01X/G101/ENG/GRM033C81A105ME05-01.pdf</t>
  </si>
  <si>
    <t>GRM033R71A472KA01D</t>
  </si>
  <si>
    <t>CAP CER 4700PF 10V X7R 0201</t>
  </si>
  <si>
    <t>https://search.murata.co.jp/Ceramy/image/img/A01X/G101/ENG/GRM033R71A472KA01-01.pdf</t>
  </si>
  <si>
    <t>GRM033R61C104KE14D</t>
  </si>
  <si>
    <t>CAP CER 0.1UF 16V X5R 0201</t>
  </si>
  <si>
    <t>https://search.murata.co.jp/Ceramy/image/img/A01X/G101/ENG/GRM033R61C104KE14-01.pdf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</si>
  <si>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</si>
  <si>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</si>
  <si>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</si>
  <si>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</si>
  <si>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</si>
  <si>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</si>
  <si>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</si>
  <si>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https://datasheets.kyocera-avx.com/cx5r.pdf</t>
  </si>
  <si>
    <t>C0603X5R1A104K030BC</t>
  </si>
  <si>
    <t>APFA2507QBDSEEZGKC</t>
  </si>
  <si>
    <t>Kingbright</t>
  </si>
  <si>
    <t>LED RGB CLEAR 4SMD R/A</t>
  </si>
  <si>
    <t>https://www.KingbrightUSA.com/images/catalog/SPEC/APFA2507QBDSEEZGKC.pdf</t>
  </si>
  <si>
    <t>SML-LX0404SIUPGUSB</t>
  </si>
  <si>
    <t>Lumex Opto/Components Inc.</t>
  </si>
  <si>
    <t>LED RGB CLEAR SMD</t>
  </si>
  <si>
    <t>https://media.digikey.com/pdf/Data%20Sheets/Lumex%20PDFs/SML-LX0404SIUPGUSB.pdf</t>
  </si>
  <si>
    <t>TF13BA-6S-0.4SH(800)</t>
  </si>
  <si>
    <t>Hirose Electric Co Ltd</t>
  </si>
  <si>
    <t>CONN FPC BOTTOM 6POS 0.4MM R/A</t>
  </si>
  <si>
    <t>https://www.hirose.com/product/download/?distributor=digikey&amp;type=specSheet&amp;lang=en&amp;num=TF13BA-6S-0.4SH(800)</t>
  </si>
  <si>
    <t>FH26W-25S-0.3SHW(60)</t>
  </si>
  <si>
    <t>CONN FPC BOTTOM 25POS 0.3MM R/A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</si>
  <si>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</si>
  <si>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</si>
  <si>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</si>
  <si>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</si>
  <si>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https://www.jae.com/direct/page/generatePDF/?file_nm=DX07S024JJ3R1300.pdf&amp;orientation=portrait&amp;no_cache=0&amp;path=%2Fen%2Fconnectors%2Fseries%2Fdetail%2Fproduct%2Fid%3D66509%26v=2020031910202910099709</t>
  </si>
  <si>
    <t>DFE201612E-2R2M=P2</t>
  </si>
  <si>
    <t>FIXED IND 2.2UH 1.8A 116MOHM SMD</t>
  </si>
  <si>
    <t>https://search.murata.co.jp/Ceramy/image/img/P02/J(E)TE243A-0006.pdf</t>
  </si>
  <si>
    <t>MLP2012H2R2MT0S1</t>
  </si>
  <si>
    <t>FIXED IND 2.2UH 1A 195 MOHM SMD</t>
  </si>
  <si>
    <t>https://product.tdk.com/en/system/files?file=dam/doc/product/inductor/inductor/smd/catalog/inductor_commercial_power_mlp2012_en.pdf</t>
  </si>
  <si>
    <t>BLM21PG221SN1D</t>
  </si>
  <si>
    <t>FERRITE BEAD 220 OHM 0805 1LN</t>
  </si>
  <si>
    <t>https://www.murata.com/en-us/products/en-us/products/productdata/8796738977822/ENFA0005.pdf</t>
  </si>
  <si>
    <t>HZ1206C202R-10</t>
  </si>
  <si>
    <t>Laird-Signal Integrity Products</t>
  </si>
  <si>
    <t>FERRITE BEAD 2 KOHM 1206 1LN</t>
  </si>
  <si>
    <t>https://media.digikey.com/pdf/Data%20Sheets/Laird%20Technologies/Ferrite_EMI_Cable_Cores.pdf</t>
  </si>
  <si>
    <t>ERJ-1GNF5101C</t>
  </si>
  <si>
    <t>RES SMD 5.1K OHM 1% 1/20W 0201</t>
  </si>
  <si>
    <t>RES SMD 27 OHM 1% 1/20W 0201</t>
  </si>
  <si>
    <t>ERJ-1GNF4701C</t>
  </si>
  <si>
    <t>RES SMD 4.7K OHM 1% 1/20W 0201</t>
  </si>
  <si>
    <t>ERJ-2GEJ103X</t>
  </si>
  <si>
    <t>RES SMD 10K OHM 5% 1/10W 0402</t>
  </si>
  <si>
    <t>https://api.pim.na.industrial.panasonic.com/file_stream/main/fileversion/1242</t>
  </si>
  <si>
    <t>ERJ-2LWFR010X</t>
  </si>
  <si>
    <t>RES 0.01 OHM 1% 1/5W 0402</t>
  </si>
  <si>
    <t>https://industrial.panasonic.com/cdbs/www-data/pdf/RDN0000/AOA0000C313.pdf</t>
  </si>
  <si>
    <t>RES SMD 3.3K OHM 1% 1/20W 0201</t>
  </si>
  <si>
    <t>ERJ-1GNJ103C</t>
  </si>
  <si>
    <t>RES SMD 10K OHM 5% 1/20W 0201</t>
  </si>
  <si>
    <t>ERJ-1GN0R00C</t>
  </si>
  <si>
    <t>https://industrial.panasonic.com/ww/products/pt/general-purpose-chip-resistors/models/ERJ1GN0R00C</t>
  </si>
  <si>
    <t>ERJ-2RKF1004X</t>
  </si>
  <si>
    <t>RES SMD 1M OHM 1% 1/10W 0402</t>
  </si>
  <si>
    <t>RES SMD 10 OHM 1% 1/20W 0201</t>
  </si>
  <si>
    <t>CRCW04024K70FKEDHP</t>
  </si>
  <si>
    <t>RES SMD 4.7K OHM 1% 1/5W 0402</t>
  </si>
  <si>
    <t>https://www.vishay.com/docs/20043/crcwhpe3.pdf</t>
  </si>
  <si>
    <t>ERJ-2GEJ220X</t>
  </si>
  <si>
    <t>RES SMD 22 OHM 5% 1/10W 0402</t>
  </si>
  <si>
    <t>CRCW040210K0FKEE</t>
  </si>
  <si>
    <t>RES SMD 10K OHM 1% 1/16W 0402</t>
  </si>
  <si>
    <t>https://www.vishay.com/docs/20035/dcrcwe3.pdf</t>
  </si>
  <si>
    <t>TNPW04021K00BETD</t>
  </si>
  <si>
    <t>RES 1K OHM 0.1% 1/16W 0402</t>
  </si>
  <si>
    <t>https://www.vishay.com/docs/31006/tnpw.pdf</t>
  </si>
  <si>
    <t>PNM0402E2502BST1</t>
  </si>
  <si>
    <t>Vishay Dale Thin Film</t>
  </si>
  <si>
    <t>RES SMD 25K OHM 0.1% 1/20W 0402</t>
  </si>
  <si>
    <t>https://www.vishay.com/docs/60057/pnm.pdf</t>
  </si>
  <si>
    <t>NCP03XH103J05RL</t>
  </si>
  <si>
    <t>THERMISTOR NTC 10KOHM 3380K 0201</t>
  </si>
  <si>
    <t>https://media.digikey.com/pdf/Data Sheets/Murata PDFs/NCP03 Spec.pdf</t>
  </si>
  <si>
    <t>Würth Elektronik</t>
  </si>
  <si>
    <t>SWITCH TACTILE SPST-NO 0.05A 12V</t>
  </si>
  <si>
    <t>https://www.we-online.com/katalog/datasheet/434153017835.pdf</t>
  </si>
  <si>
    <t>EVP-AA102K</t>
  </si>
  <si>
    <t>SWITCH TACTILE SPST-NO 0.02A 15V</t>
  </si>
  <si>
    <t>https://www3.panasonic.biz/ac/cdn/e/control/switch/light-touch/catalog/sw_lt_eng_3529s.pdf</t>
  </si>
  <si>
    <t>EVKIT PART- IC; PMIC WITH ULTRA-LOW IQ REGULATOR</t>
  </si>
  <si>
    <t>MAX20360FEWZ+T</t>
  </si>
  <si>
    <t>MAX32670GTL+</t>
  </si>
  <si>
    <t>IC MCU 32BIT 384KB FLASH 40TQFN</t>
  </si>
  <si>
    <t>https://datasheets.maximintegrated.com/en/ds/MAX32670.pdf</t>
  </si>
  <si>
    <t>MX25U51245GZ4I54</t>
  </si>
  <si>
    <t>Macronix</t>
  </si>
  <si>
    <t>IC FLASH 512MBIT SPI/QUAD 8WSON</t>
  </si>
  <si>
    <t>https://www.macronix.com/Lists/Datasheet/Attachments/8410/MX25U51245G,%201.8V,%20512Mb,%20v1.2.pdf</t>
  </si>
  <si>
    <t>MAX32666GXMBT+</t>
  </si>
  <si>
    <t>IC MCU 32BIT 1MB FLASH 121CTBGA</t>
  </si>
  <si>
    <t>https://www.analog.com/media/en/technical-documentation/data-sheets/max32665-max32666.pdf</t>
  </si>
  <si>
    <t>MAX9062EBS+TG45</t>
  </si>
  <si>
    <t>IC COMPARATOR 1 W/VOLT REF 4UCSP</t>
  </si>
  <si>
    <t>https://www.analog.com/media/en/technical-documentation/data-sheets/max9060-max9064.pdf</t>
  </si>
  <si>
    <t>MAX3207EAUT+T</t>
  </si>
  <si>
    <t>TVS DIODE SOT23-6</t>
  </si>
  <si>
    <t>https://www.analog.com/media/en/technical-documentation/data-sheets/MAX3205E-MAX3208E.pdf</t>
  </si>
  <si>
    <t>MAX4737EBE+T</t>
  </si>
  <si>
    <t>IC SW SPST-NOX4 4.5OHM 16UCSP</t>
  </si>
  <si>
    <t>https://www.analog.com/media/en/technical-documentation/data-sheets/MAX4737-MAX4739.pdf</t>
  </si>
  <si>
    <t>MAX14689EWL+T</t>
  </si>
  <si>
    <t>IC SWITCH DPDT X 1 450MOHM 9WLP</t>
  </si>
  <si>
    <t>https://www.analog.com/media/en/technical-documentation/data-sheets/MAX14689.pdf</t>
  </si>
  <si>
    <t>ABS07-32.768KHZ-6-T</t>
  </si>
  <si>
    <t>Abracon LLC</t>
  </si>
  <si>
    <t>CRYSTAL 32.7680KHZ 6PF SMD</t>
  </si>
  <si>
    <t>https://abracon.com/Resonators/ABS07.pdf</t>
  </si>
  <si>
    <t>FA-20H 32.0000MF12Y-W3</t>
  </si>
  <si>
    <t>EPSON</t>
  </si>
  <si>
    <t>CRYSTAL 32.0000MHZ 12PF SMD</t>
  </si>
  <si>
    <t>https://support.epson.biz/td/api/doc_check.php?dl=brief_FA-20H&amp;lang=en</t>
  </si>
  <si>
    <t>CM1610H32768DZBT</t>
  </si>
  <si>
    <t>Citizen Finedevice Co Ltd</t>
  </si>
  <si>
    <t>http://cfd.citizen.co.jp/cms/cfd/pdf/english/CM1610H_E.pdf</t>
  </si>
  <si>
    <t>C0603C105K3RAC7867</t>
  </si>
  <si>
    <t>https://connect.kemet.com:7667/gateway/IntelliData-ComponentDocumentation/1.0/download/datasheet/C0603C105K3RACTU</t>
  </si>
  <si>
    <t>10061122-251120HLF</t>
  </si>
  <si>
    <t>Amphenol ICC (FCI)</t>
  </si>
  <si>
    <t>https://www.amphenol-cs.com/media/wysiwyg/files/drawing/10061122.pdf</t>
  </si>
  <si>
    <t>ERJ-1GNF27R0C</t>
  </si>
  <si>
    <t>ERJ-1GNF3301C</t>
  </si>
  <si>
    <t>ERJ-1GNF10R0C</t>
  </si>
  <si>
    <t>MAX86176ENX+T</t>
  </si>
  <si>
    <t>FOB</t>
  </si>
  <si>
    <t>Description</t>
  </si>
  <si>
    <t>Unit Price</t>
  </si>
  <si>
    <t>Total Price</t>
  </si>
  <si>
    <t>Purchase Qt.</t>
  </si>
  <si>
    <t>Datasheet</t>
  </si>
  <si>
    <t>http://www.valvolandia.com.br/baterias/li-po/3-7v-800mah-li-po/bateria-3-7v-800mah-li-on-recarregavel-6x30x48mm-com-conector</t>
  </si>
  <si>
    <t>EX-POWER</t>
  </si>
  <si>
    <t>est. USD CIF</t>
  </si>
  <si>
    <t>est. Unit BRL</t>
  </si>
  <si>
    <t>Host board to sensor board flex cable</t>
  </si>
  <si>
    <t>Battery pack 800mAh 04x30x42</t>
  </si>
  <si>
    <t>https://www.digikey.com.br/en/products/detail/molex/0150150225/3467249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</si>
  <si>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</si>
  <si>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</si>
  <si>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GRM0335C1H160JA01D</t>
  </si>
  <si>
    <t>Quantity per</t>
  </si>
  <si>
    <t>Manufacture Part Number</t>
  </si>
  <si>
    <t>MOQ</t>
  </si>
  <si>
    <t>Assembly qty</t>
  </si>
  <si>
    <t>Shipment Origin</t>
  </si>
  <si>
    <t>Incoterms</t>
  </si>
  <si>
    <t>Lead time</t>
  </si>
  <si>
    <t>Payment terms</t>
  </si>
  <si>
    <t>PROPOSED ALTERNATIVE</t>
  </si>
  <si>
    <t xml:space="preserve">$0.29 </t>
  </si>
  <si>
    <t xml:space="preserve"> $14.26 </t>
  </si>
  <si>
    <t>7 Days</t>
  </si>
  <si>
    <t>USA</t>
  </si>
  <si>
    <t>FCA MIA</t>
  </si>
  <si>
    <t>NET 30</t>
  </si>
  <si>
    <t xml:space="preserve">$6.20 </t>
  </si>
  <si>
    <t xml:space="preserve"> $309.75 </t>
  </si>
  <si>
    <t>25 Days</t>
  </si>
  <si>
    <t>UNABLE TO IDENTIFY</t>
  </si>
  <si>
    <t xml:space="preserve">$-   </t>
  </si>
  <si>
    <t xml:space="preserve">$0.14 </t>
  </si>
  <si>
    <t xml:space="preserve"> $35.88 </t>
  </si>
  <si>
    <t xml:space="preserve">$0.16 </t>
  </si>
  <si>
    <t xml:space="preserve"> $23.89 </t>
  </si>
  <si>
    <t>GRM155R61A106ME11D</t>
  </si>
  <si>
    <t xml:space="preserve">$0.15 </t>
  </si>
  <si>
    <t xml:space="preserve"> $22.58 </t>
  </si>
  <si>
    <t>C0603C105K3RACTU</t>
  </si>
  <si>
    <t xml:space="preserve">$0.25 </t>
  </si>
  <si>
    <t xml:space="preserve"> $12.34 </t>
  </si>
  <si>
    <t xml:space="preserve">$0.26 </t>
  </si>
  <si>
    <t xml:space="preserve"> $13.13 </t>
  </si>
  <si>
    <t xml:space="preserve">$0.32 </t>
  </si>
  <si>
    <t xml:space="preserve"> $15.93 </t>
  </si>
  <si>
    <t xml:space="preserve">$2.50 </t>
  </si>
  <si>
    <t xml:space="preserve"> $125.13 </t>
  </si>
  <si>
    <t xml:space="preserve">$4.22 </t>
  </si>
  <si>
    <t xml:space="preserve"> $210.88 </t>
  </si>
  <si>
    <t>End of Life</t>
  </si>
  <si>
    <t xml:space="preserve">$0.74 </t>
  </si>
  <si>
    <t xml:space="preserve"> $37.01 </t>
  </si>
  <si>
    <t xml:space="preserve">$0.07 </t>
  </si>
  <si>
    <t xml:space="preserve"> $17.06 </t>
  </si>
  <si>
    <t xml:space="preserve">$0.05 </t>
  </si>
  <si>
    <t xml:space="preserve"> $13.65 </t>
  </si>
  <si>
    <t xml:space="preserve">$0.27 </t>
  </si>
  <si>
    <t xml:space="preserve"> $13.74 </t>
  </si>
  <si>
    <t xml:space="preserve">$17.97 </t>
  </si>
  <si>
    <t xml:space="preserve"> $898.63 </t>
  </si>
  <si>
    <t xml:space="preserve">$2.04 </t>
  </si>
  <si>
    <t xml:space="preserve"> $306.08 </t>
  </si>
  <si>
    <t xml:space="preserve">$3.22 </t>
  </si>
  <si>
    <t xml:space="preserve"> $161.00 </t>
  </si>
  <si>
    <t xml:space="preserve">$1.44 </t>
  </si>
  <si>
    <t xml:space="preserve"> $72.10 </t>
  </si>
  <si>
    <t xml:space="preserve">$1.17 </t>
  </si>
  <si>
    <t xml:space="preserve"> $58.63 </t>
  </si>
  <si>
    <t xml:space="preserve"> $16.01 </t>
  </si>
  <si>
    <t xml:space="preserve">$0.50 </t>
  </si>
  <si>
    <t xml:space="preserve"> $24.94 </t>
  </si>
  <si>
    <t xml:space="preserve"> $52.15 </t>
  </si>
  <si>
    <t xml:space="preserve">$0.38 </t>
  </si>
  <si>
    <t xml:space="preserve"> $18.90 </t>
  </si>
  <si>
    <t xml:space="preserve">$0.13 </t>
  </si>
  <si>
    <t xml:space="preserve"> $50.23 </t>
  </si>
  <si>
    <t xml:space="preserve"> $17.76 </t>
  </si>
  <si>
    <t xml:space="preserve">$0.83 </t>
  </si>
  <si>
    <t xml:space="preserve"> $41.48 </t>
  </si>
  <si>
    <t xml:space="preserve"> $12.78 </t>
  </si>
  <si>
    <t>C0402C105K8PACTU</t>
  </si>
  <si>
    <t xml:space="preserve">$0.06 </t>
  </si>
  <si>
    <t xml:space="preserve"> $41.65 </t>
  </si>
  <si>
    <t xml:space="preserve">$0.53 </t>
  </si>
  <si>
    <t xml:space="preserve"> $184.36 </t>
  </si>
  <si>
    <t xml:space="preserve"> $39.90 </t>
  </si>
  <si>
    <t xml:space="preserve">$0.37 </t>
  </si>
  <si>
    <t xml:space="preserve"> $18.29 </t>
  </si>
  <si>
    <t xml:space="preserve">$0.31 </t>
  </si>
  <si>
    <t xml:space="preserve"> $15.58 </t>
  </si>
  <si>
    <t xml:space="preserve">$0.46 </t>
  </si>
  <si>
    <t xml:space="preserve"> $22.75 </t>
  </si>
  <si>
    <t xml:space="preserve">$0.30 </t>
  </si>
  <si>
    <t xml:space="preserve"> $14.96 </t>
  </si>
  <si>
    <t xml:space="preserve">$1.48 </t>
  </si>
  <si>
    <t xml:space="preserve"> $74.03 </t>
  </si>
  <si>
    <t xml:space="preserve">$1.53 </t>
  </si>
  <si>
    <t xml:space="preserve"> $76.30 </t>
  </si>
  <si>
    <t xml:space="preserve">$1.55 </t>
  </si>
  <si>
    <t xml:space="preserve"> $77.26 </t>
  </si>
  <si>
    <t xml:space="preserve">$2.75 </t>
  </si>
  <si>
    <t xml:space="preserve"> $137.38 </t>
  </si>
  <si>
    <t xml:space="preserve">$3.92 </t>
  </si>
  <si>
    <t xml:space="preserve"> $196.00 </t>
  </si>
  <si>
    <t xml:space="preserve">$0.41 </t>
  </si>
  <si>
    <t xml:space="preserve"> $81.20 </t>
  </si>
  <si>
    <t xml:space="preserve">$0.63 </t>
  </si>
  <si>
    <t xml:space="preserve"> $31.59 </t>
  </si>
  <si>
    <t xml:space="preserve">$0.36 </t>
  </si>
  <si>
    <t xml:space="preserve">$0.45 </t>
  </si>
  <si>
    <t xml:space="preserve"> $22.66 </t>
  </si>
  <si>
    <t xml:space="preserve"> $2.63 </t>
  </si>
  <si>
    <t xml:space="preserve"> $14.88 </t>
  </si>
  <si>
    <t xml:space="preserve">$0.11 </t>
  </si>
  <si>
    <t xml:space="preserve"> $13.56 </t>
  </si>
  <si>
    <t xml:space="preserve">$0.55 </t>
  </si>
  <si>
    <t xml:space="preserve"> $27.74 </t>
  </si>
  <si>
    <t xml:space="preserve">$0.09 </t>
  </si>
  <si>
    <t xml:space="preserve"> $17.15 </t>
  </si>
  <si>
    <t xml:space="preserve"> $14.18 </t>
  </si>
  <si>
    <t xml:space="preserve">$0.02 </t>
  </si>
  <si>
    <t xml:space="preserve"> $25.99 </t>
  </si>
  <si>
    <t xml:space="preserve">$0.28 </t>
  </si>
  <si>
    <t xml:space="preserve"> $13.83 </t>
  </si>
  <si>
    <t xml:space="preserve">$0.40 </t>
  </si>
  <si>
    <t xml:space="preserve"> $19.95 </t>
  </si>
  <si>
    <t xml:space="preserve"> $19.60 </t>
  </si>
  <si>
    <t xml:space="preserve">$0.80 </t>
  </si>
  <si>
    <t xml:space="preserve"> $119.70 </t>
  </si>
  <si>
    <t xml:space="preserve">$3.99 </t>
  </si>
  <si>
    <t xml:space="preserve"> $199.50 </t>
  </si>
  <si>
    <t xml:space="preserve">$0.48 </t>
  </si>
  <si>
    <t xml:space="preserve">$1.30 </t>
  </si>
  <si>
    <t xml:space="preserve"> $64.75 </t>
  </si>
  <si>
    <t xml:space="preserve">$1.54 </t>
  </si>
  <si>
    <t xml:space="preserve"> $77.18 </t>
  </si>
  <si>
    <t>MOQ 2000  - Wait SAMPLE RFQ in progress</t>
  </si>
  <si>
    <t xml:space="preserve">$9.97 </t>
  </si>
  <si>
    <t xml:space="preserve"> $-   </t>
  </si>
  <si>
    <t>10 Days</t>
  </si>
  <si>
    <t xml:space="preserve">$6.51 </t>
  </si>
  <si>
    <t xml:space="preserve"> $325.50 </t>
  </si>
  <si>
    <t xml:space="preserve">$13.63 </t>
  </si>
  <si>
    <t xml:space="preserve"> $681.63 </t>
  </si>
  <si>
    <t xml:space="preserve">$21.86 </t>
  </si>
  <si>
    <t xml:space="preserve"> $1,092.88 </t>
  </si>
  <si>
    <t xml:space="preserve">$2.42 </t>
  </si>
  <si>
    <t xml:space="preserve"> $241.50 </t>
  </si>
  <si>
    <t xml:space="preserve">$2.89 </t>
  </si>
  <si>
    <t xml:space="preserve"> $144.38 </t>
  </si>
  <si>
    <t xml:space="preserve">$6.00 </t>
  </si>
  <si>
    <t xml:space="preserve"> $600.25 </t>
  </si>
  <si>
    <t xml:space="preserve">$4.46 </t>
  </si>
  <si>
    <t xml:space="preserve"> $223.13 </t>
  </si>
  <si>
    <t xml:space="preserve">$1.29 </t>
  </si>
  <si>
    <t xml:space="preserve"> $64.40 </t>
  </si>
  <si>
    <t xml:space="preserve">$2.26 </t>
  </si>
  <si>
    <t xml:space="preserve"> $112.88 </t>
  </si>
  <si>
    <t xml:space="preserve">$1.84 </t>
  </si>
  <si>
    <t xml:space="preserve"> $91.79 </t>
  </si>
  <si>
    <t>Suggest Local order.</t>
  </si>
  <si>
    <t xml:space="preserve">$2.63 </t>
  </si>
  <si>
    <t>BRAZIL</t>
  </si>
  <si>
    <t>EXW CAMPINAS</t>
  </si>
  <si>
    <t xml:space="preserve">$3.45 </t>
  </si>
  <si>
    <t xml:space="preserve"> $172.38 </t>
  </si>
  <si>
    <t xml:space="preserve">$8,352.31 </t>
  </si>
  <si>
    <t xml:space="preserve">$167.05 </t>
  </si>
  <si>
    <t xml:space="preserve">$267.27 </t>
  </si>
  <si>
    <t>SPQ</t>
  </si>
  <si>
    <t>Lead time @ 28/6</t>
  </si>
  <si>
    <t>STD LT</t>
  </si>
  <si>
    <t>Validity</t>
  </si>
  <si>
    <t>15 Days</t>
  </si>
  <si>
    <t xml:space="preserve">$206,132.88 </t>
  </si>
  <si>
    <t xml:space="preserve">$4,122.66 </t>
  </si>
  <si>
    <t>Lead time @ 1/7/23</t>
  </si>
  <si>
    <t xml:space="preserve"> </t>
  </si>
  <si>
    <t xml:space="preserve">$16.83 </t>
  </si>
  <si>
    <t>MAX30208CLB+T</t>
  </si>
  <si>
    <t xml:space="preserve">$1,170.40 </t>
  </si>
  <si>
    <t xml:space="preserve">$106.59 </t>
  </si>
  <si>
    <t xml:space="preserve">$57.22 </t>
  </si>
  <si>
    <t xml:space="preserve">$46.00 </t>
  </si>
  <si>
    <t xml:space="preserve">$47.12 </t>
  </si>
  <si>
    <t xml:space="preserve">$13.46 </t>
  </si>
  <si>
    <t xml:space="preserve">$18.70 </t>
  </si>
  <si>
    <t xml:space="preserve">$20.94 </t>
  </si>
  <si>
    <t xml:space="preserve">$384.10 </t>
  </si>
  <si>
    <t xml:space="preserve">$856.46 </t>
  </si>
  <si>
    <t xml:space="preserve">$108.46 </t>
  </si>
  <si>
    <t xml:space="preserve">$24.31 </t>
  </si>
  <si>
    <t xml:space="preserve">$17.20 </t>
  </si>
  <si>
    <t xml:space="preserve">$14.59 </t>
  </si>
  <si>
    <t xml:space="preserve">$2,716.87 </t>
  </si>
  <si>
    <t xml:space="preserve">$1,155.66 </t>
  </si>
  <si>
    <t xml:space="preserve">$383.35 </t>
  </si>
  <si>
    <t xml:space="preserve">$539.31 </t>
  </si>
  <si>
    <t xml:space="preserve">$175.41 </t>
  </si>
  <si>
    <t xml:space="preserve">$21.32 </t>
  </si>
  <si>
    <t xml:space="preserve">$44.13 </t>
  </si>
  <si>
    <t xml:space="preserve">$181.02 </t>
  </si>
  <si>
    <t xml:space="preserve">$28.05 </t>
  </si>
  <si>
    <t xml:space="preserve">$14.96 </t>
  </si>
  <si>
    <t xml:space="preserve">$149.23 </t>
  </si>
  <si>
    <t xml:space="preserve">$117.81 </t>
  </si>
  <si>
    <t xml:space="preserve">$28.80 </t>
  </si>
  <si>
    <t xml:space="preserve">$92.38 </t>
  </si>
  <si>
    <t xml:space="preserve">$13.09 </t>
  </si>
  <si>
    <t xml:space="preserve">$73.30 </t>
  </si>
  <si>
    <t xml:space="preserve">$473.86 </t>
  </si>
  <si>
    <t xml:space="preserve">$169.42 </t>
  </si>
  <si>
    <t xml:space="preserve">$26.18 </t>
  </si>
  <si>
    <t xml:space="preserve">$26.55 </t>
  </si>
  <si>
    <t xml:space="preserve">$19.82 </t>
  </si>
  <si>
    <t xml:space="preserve">$50.49 </t>
  </si>
  <si>
    <t xml:space="preserve">$18.33 </t>
  </si>
  <si>
    <t xml:space="preserve">$184.76 </t>
  </si>
  <si>
    <t xml:space="preserve">$215.42 </t>
  </si>
  <si>
    <t xml:space="preserve">$287.23 </t>
  </si>
  <si>
    <t xml:space="preserve">$523.60 </t>
  </si>
  <si>
    <t xml:space="preserve">$759.59 </t>
  </si>
  <si>
    <t xml:space="preserve">$288.73 </t>
  </si>
  <si>
    <t xml:space="preserve">$80.41 </t>
  </si>
  <si>
    <t xml:space="preserve">$27.68 </t>
  </si>
  <si>
    <t xml:space="preserve">$53.86 </t>
  </si>
  <si>
    <t xml:space="preserve">$3.74 </t>
  </si>
  <si>
    <t xml:space="preserve">$22.44 </t>
  </si>
  <si>
    <t xml:space="preserve">$14.21 </t>
  </si>
  <si>
    <t xml:space="preserve">$44.88 </t>
  </si>
  <si>
    <t xml:space="preserve">$31.42 </t>
  </si>
  <si>
    <t xml:space="preserve">$20.20 </t>
  </si>
  <si>
    <t xml:space="preserve">$60.59 </t>
  </si>
  <si>
    <t xml:space="preserve">$22.07 </t>
  </si>
  <si>
    <t xml:space="preserve">  </t>
  </si>
  <si>
    <t xml:space="preserve">$385.97 </t>
  </si>
  <si>
    <t xml:space="preserve">$624.95 </t>
  </si>
  <si>
    <t xml:space="preserve">$53.11 </t>
  </si>
  <si>
    <t xml:space="preserve">$199.72 </t>
  </si>
  <si>
    <t xml:space="preserve">$252.45 </t>
  </si>
  <si>
    <t xml:space="preserve">$18,000.00 </t>
  </si>
  <si>
    <t xml:space="preserve">$991.76 </t>
  </si>
  <si>
    <t xml:space="preserve">$2,152.92 </t>
  </si>
  <si>
    <t xml:space="preserve">$3,421.88 </t>
  </si>
  <si>
    <t xml:space="preserve">$931.26 </t>
  </si>
  <si>
    <t xml:space="preserve">$464.13 </t>
  </si>
  <si>
    <t xml:space="preserve">$1,968.12 </t>
  </si>
  <si>
    <t xml:space="preserve">$653.27 </t>
  </si>
  <si>
    <t xml:space="preserve">$206.82 </t>
  </si>
  <si>
    <t xml:space="preserve">$375.12 </t>
  </si>
  <si>
    <t xml:space="preserve">$312.29 </t>
  </si>
  <si>
    <t xml:space="preserve">$879.65 </t>
  </si>
  <si>
    <t>Total Price (200)</t>
  </si>
  <si>
    <t>Total</t>
  </si>
  <si>
    <t>P QTY Attrition</t>
  </si>
  <si>
    <t>P QTY Attrition Total Price</t>
  </si>
  <si>
    <t>Analise dos Precos</t>
  </si>
  <si>
    <t>% MOQ mais barato do que  220 units</t>
  </si>
  <si>
    <t>QTD do Excesso</t>
  </si>
  <si>
    <t>Suppliers</t>
  </si>
  <si>
    <t>DigiKey</t>
  </si>
  <si>
    <t>EPE 200</t>
  </si>
  <si>
    <t>EPE 200 - With MOQ</t>
  </si>
  <si>
    <t>Best Scenario</t>
  </si>
  <si>
    <t>Wo/ Attrion</t>
  </si>
  <si>
    <t>Fob</t>
  </si>
  <si>
    <t>Saving</t>
  </si>
  <si>
    <t>Qty. PN</t>
  </si>
  <si>
    <t>69 items</t>
  </si>
  <si>
    <t>15 items</t>
  </si>
  <si>
    <r>
      <rPr>
        <b/>
        <sz val="11"/>
        <color theme="1"/>
        <rFont val="Calibri"/>
        <family val="2"/>
        <scheme val="minor"/>
      </rPr>
      <t>W/</t>
    </r>
    <r>
      <rPr>
        <sz val="11"/>
        <color theme="1"/>
        <rFont val="Calibri"/>
        <family val="2"/>
        <scheme val="minor"/>
      </rPr>
      <t xml:space="preserve"> Attrition</t>
    </r>
  </si>
  <si>
    <t>-</t>
  </si>
  <si>
    <t>PN Cost</t>
  </si>
  <si>
    <t>Excess Cost - 
due to Digikey's MOQ</t>
  </si>
  <si>
    <t>7 items</t>
  </si>
  <si>
    <t>Total Excess Cost</t>
  </si>
  <si>
    <t>Price</t>
  </si>
  <si>
    <t>MOQ Excess</t>
  </si>
  <si>
    <t>EPE- With MOQ</t>
  </si>
  <si>
    <t>EPE 2000 + Attrition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</si>
</sst>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rgb="FFB5D57F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4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5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7" fillId="23" borderId="0" xfId="0" applyFont="1" applyFill="1"/>
    <xf numFmtId="0" fontId="7" fillId="24" borderId="0" xfId="0" applyFont="1" applyFill="1"/>
    <xf numFmtId="0" fontId="7" fillId="25" borderId="0" xfId="0" applyFont="1" applyFill="1"/>
    <xf numFmtId="0" fontId="7" fillId="26" borderId="0" xfId="0" applyFont="1" applyFill="1"/>
    <xf numFmtId="0" fontId="7" fillId="27" borderId="0" xfId="0" applyFont="1" applyFill="1"/>
    <xf numFmtId="0" fontId="7" fillId="28" borderId="0" xfId="0" applyFont="1" applyFill="1"/>
    <xf numFmtId="0" fontId="7" fillId="29" borderId="0" xfId="0" applyFont="1" applyFill="1"/>
    <xf numFmtId="0" fontId="7" fillId="30" borderId="0" xfId="0" applyFont="1" applyFill="1"/>
    <xf numFmtId="0" fontId="7" fillId="31" borderId="0" xfId="0" applyFont="1" applyFill="1"/>
    <xf numFmtId="0" fontId="7" fillId="32" borderId="0" xfId="0" applyFont="1" applyFill="1"/>
    <xf numFmtId="0" fontId="7" fillId="33" borderId="0" xfId="0" applyFont="1" applyFill="1"/>
    <xf numFmtId="0" fontId="7" fillId="34" borderId="0" xfId="0" applyFont="1" applyFill="1"/>
    <xf numFmtId="0" fontId="7" fillId="35" borderId="0" xfId="0" applyFont="1" applyFill="1"/>
    <xf numFmtId="0" fontId="7" fillId="36" borderId="0" xfId="0" applyFont="1" applyFill="1"/>
    <xf numFmtId="0" fontId="7" fillId="37" borderId="0" xfId="0" applyFont="1" applyFill="1"/>
    <xf numFmtId="0" fontId="7" fillId="38" borderId="0" xfId="0" applyFont="1" applyFill="1"/>
    <xf numFmtId="0" fontId="7" fillId="39" borderId="0" xfId="0" applyFont="1" applyFill="1"/>
    <xf numFmtId="0" fontId="7" fillId="40" borderId="0" xfId="0" applyFont="1" applyFill="1"/>
    <xf numFmtId="0" fontId="7" fillId="41" borderId="0" xfId="0" applyFont="1" applyFill="1"/>
    <xf numFmtId="0" fontId="7" fillId="42" borderId="0" xfId="0" applyFont="1" applyFill="1"/>
    <xf numFmtId="0" fontId="7" fillId="43" borderId="0" xfId="0" applyFont="1" applyFill="1"/>
    <xf numFmtId="0" fontId="7" fillId="44" borderId="0" xfId="0" applyFont="1" applyFill="1"/>
    <xf numFmtId="0" fontId="7" fillId="45" borderId="0" xfId="0" applyFont="1" applyFill="1"/>
    <xf numFmtId="0" fontId="7" fillId="46" borderId="0" xfId="0" applyFont="1" applyFill="1"/>
    <xf numFmtId="0" fontId="7" fillId="47" borderId="0" xfId="0" applyFont="1" applyFill="1"/>
    <xf numFmtId="0" fontId="7" fillId="48" borderId="0" xfId="0" applyFont="1" applyFill="1"/>
    <xf numFmtId="0" fontId="7" fillId="49" borderId="0" xfId="0" applyFont="1" applyFill="1"/>
    <xf numFmtId="0" fontId="7" fillId="50" borderId="0" xfId="0" applyFont="1" applyFill="1"/>
    <xf numFmtId="0" fontId="7" fillId="51" borderId="0" xfId="0" applyFont="1" applyFill="1"/>
    <xf numFmtId="0" fontId="7" fillId="52" borderId="0" xfId="0" applyFont="1" applyFill="1"/>
    <xf numFmtId="0" fontId="7" fillId="53" borderId="0" xfId="0" applyFont="1" applyFill="1"/>
    <xf numFmtId="0" fontId="7" fillId="54" borderId="0" xfId="0" applyFont="1" applyFill="1"/>
    <xf numFmtId="0" fontId="7" fillId="55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56" borderId="0" xfId="0" applyFont="1" applyFill="1"/>
    <xf numFmtId="0" fontId="7" fillId="57" borderId="0" xfId="0" applyFont="1" applyFill="1"/>
    <xf numFmtId="0" fontId="7" fillId="58" borderId="0" xfId="0" applyFont="1" applyFill="1"/>
    <xf numFmtId="0" fontId="7" fillId="59" borderId="0" xfId="0" applyFont="1" applyFill="1"/>
    <xf numFmtId="0" fontId="7" fillId="60" borderId="0" xfId="0" applyFont="1" applyFill="1"/>
    <xf numFmtId="0" fontId="7" fillId="61" borderId="0" xfId="0" applyFont="1" applyFill="1"/>
    <xf numFmtId="0" fontId="7" fillId="62" borderId="0" xfId="0" applyFont="1" applyFill="1"/>
    <xf numFmtId="0" fontId="7" fillId="63" borderId="0" xfId="0" applyFont="1" applyFill="1"/>
    <xf numFmtId="0" fontId="7" fillId="64" borderId="0" xfId="0" applyFont="1" applyFill="1"/>
    <xf numFmtId="0" fontId="7" fillId="65" borderId="0" xfId="0" applyFont="1" applyFill="1"/>
    <xf numFmtId="0" fontId="7" fillId="66" borderId="0" xfId="0" applyFont="1" applyFill="1"/>
    <xf numFmtId="0" fontId="7" fillId="67" borderId="0" xfId="0" applyFont="1" applyFill="1"/>
    <xf numFmtId="0" fontId="7" fillId="68" borderId="0" xfId="0" applyFont="1" applyFill="1"/>
    <xf numFmtId="0" fontId="7" fillId="69" borderId="0" xfId="0" applyFont="1" applyFill="1"/>
    <xf numFmtId="0" fontId="7" fillId="70" borderId="0" xfId="0" applyFont="1" applyFill="1"/>
    <xf numFmtId="0" fontId="7" fillId="71" borderId="0" xfId="0" applyFont="1" applyFill="1"/>
    <xf numFmtId="0" fontId="7" fillId="72" borderId="0" xfId="0" applyFont="1" applyFill="1"/>
    <xf numFmtId="0" fontId="7" fillId="73" borderId="0" xfId="0" applyFont="1" applyFill="1"/>
    <xf numFmtId="0" fontId="7" fillId="74" borderId="0" xfId="0" applyFont="1" applyFill="1"/>
    <xf numFmtId="0" fontId="7" fillId="75" borderId="0" xfId="0" applyFont="1" applyFill="1"/>
    <xf numFmtId="0" fontId="7" fillId="76" borderId="0" xfId="0" applyFont="1" applyFill="1"/>
    <xf numFmtId="0" fontId="7" fillId="77" borderId="0" xfId="0" applyFont="1" applyFill="1"/>
    <xf numFmtId="0" fontId="7" fillId="78" borderId="0" xfId="0" applyFont="1" applyFill="1"/>
    <xf numFmtId="0" fontId="7" fillId="79" borderId="0" xfId="0" applyFont="1" applyFill="1"/>
    <xf numFmtId="0" fontId="7" fillId="80" borderId="0" xfId="0" applyFont="1" applyFill="1"/>
    <xf numFmtId="0" fontId="7" fillId="81" borderId="0" xfId="0" applyFont="1" applyFill="1"/>
    <xf numFmtId="0" fontId="7" fillId="82" borderId="0" xfId="0" applyFont="1" applyFill="1"/>
    <xf numFmtId="0" fontId="7" fillId="83" borderId="0" xfId="0" applyFont="1" applyFill="1"/>
    <xf numFmtId="0" fontId="7" fillId="84" borderId="0" xfId="0" applyFont="1" applyFill="1"/>
    <xf numFmtId="0" fontId="7" fillId="85" borderId="0" xfId="0" applyFont="1" applyFill="1"/>
    <xf numFmtId="0" fontId="7" fillId="86" borderId="0" xfId="0" applyFont="1" applyFill="1"/>
    <xf numFmtId="0" fontId="7" fillId="87" borderId="0" xfId="0" applyFont="1" applyFill="1"/>
    <xf numFmtId="0" fontId="0" fillId="88" borderId="0" xfId="0" applyFill="1"/>
    <xf numFmtId="8" fontId="7" fillId="0" borderId="0" xfId="0" applyNumberFormat="1" applyFont="1"/>
    <xf numFmtId="8" fontId="7" fillId="89" borderId="0" xfId="0" applyNumberFormat="1" applyFont="1" applyFill="1"/>
    <xf numFmtId="9" fontId="0" fillId="0" borderId="0" xfId="2" applyFont="1"/>
    <xf numFmtId="0" fontId="6" fillId="90" borderId="0" xfId="0" applyFont="1" applyFill="1" applyAlignment="1">
      <alignment horizontal="center"/>
    </xf>
    <xf numFmtId="0" fontId="6" fillId="90" borderId="0" xfId="0" applyFont="1" applyFill="1" applyAlignment="1">
      <alignment horizontal="center" wrapText="1"/>
    </xf>
    <xf numFmtId="0" fontId="6" fillId="90" borderId="0" xfId="0" applyFont="1" applyFill="1" applyAlignment="1">
      <alignment horizontal="left"/>
    </xf>
    <xf numFmtId="8" fontId="0" fillId="0" borderId="0" xfId="0" applyNumberFormat="1"/>
    <xf numFmtId="0" fontId="0" fillId="88" borderId="0" xfId="0" applyFill="1" applyAlignment="1">
      <alignment horizontal="center"/>
    </xf>
    <xf numFmtId="0" fontId="0" fillId="88" borderId="2" xfId="0" applyFill="1" applyBorder="1" applyAlignment="1">
      <alignment horizontal="center"/>
    </xf>
    <xf numFmtId="0" fontId="0" fillId="88" borderId="3" xfId="0" applyFill="1" applyBorder="1" applyAlignment="1">
      <alignment horizontal="center"/>
    </xf>
    <xf numFmtId="0" fontId="0" fillId="88" borderId="4" xfId="0" applyFill="1" applyBorder="1" applyAlignment="1">
      <alignment horizontal="center"/>
    </xf>
    <xf numFmtId="0" fontId="3" fillId="88" borderId="5" xfId="0" applyFont="1" applyFill="1" applyBorder="1" applyAlignment="1">
      <alignment horizontal="center"/>
    </xf>
    <xf numFmtId="166" fontId="0" fillId="88" borderId="0" xfId="0" applyNumberFormat="1" applyFill="1" applyAlignment="1">
      <alignment horizontal="center"/>
    </xf>
    <xf numFmtId="0" fontId="0" fillId="88" borderId="6" xfId="0" applyFill="1" applyBorder="1" applyAlignment="1">
      <alignment horizontal="center"/>
    </xf>
    <xf numFmtId="168" fontId="0" fillId="88" borderId="0" xfId="0" applyNumberFormat="1" applyFill="1" applyAlignment="1">
      <alignment horizontal="center"/>
    </xf>
    <xf numFmtId="168" fontId="7" fillId="0" borderId="0" xfId="0" applyNumberFormat="1" applyFont="1" applyAlignment="1">
      <alignment horizontal="center"/>
    </xf>
    <xf numFmtId="168" fontId="7" fillId="88" borderId="0" xfId="0" applyNumberFormat="1" applyFont="1" applyFill="1" applyAlignment="1">
      <alignment horizontal="center"/>
    </xf>
    <xf numFmtId="0" fontId="0" fillId="88" borderId="7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88" borderId="5" xfId="0" applyFill="1" applyBorder="1" applyAlignment="1">
      <alignment horizontal="center"/>
    </xf>
    <xf numFmtId="168" fontId="0" fillId="92" borderId="0" xfId="0" applyNumberFormat="1" applyFill="1" applyAlignment="1">
      <alignment horizontal="center"/>
    </xf>
    <xf numFmtId="168" fontId="7" fillId="92" borderId="0" xfId="0" applyNumberFormat="1" applyFont="1" applyFill="1" applyAlignment="1">
      <alignment horizontal="center"/>
    </xf>
    <xf numFmtId="0" fontId="0" fillId="88" borderId="8" xfId="0" applyFill="1" applyBorder="1" applyAlignment="1">
      <alignment horizontal="center"/>
    </xf>
    <xf numFmtId="168" fontId="6" fillId="93" borderId="0" xfId="0" applyNumberFormat="1" applyFont="1" applyFill="1" applyAlignment="1">
      <alignment horizontal="center"/>
    </xf>
    <xf numFmtId="168" fontId="3" fillId="93" borderId="0" xfId="0" applyNumberFormat="1" applyFont="1" applyFill="1" applyAlignment="1">
      <alignment horizontal="center"/>
    </xf>
    <xf numFmtId="168" fontId="3" fillId="93" borderId="0" xfId="0" applyNumberFormat="1" applyFont="1" applyFill="1"/>
    <xf numFmtId="0" fontId="3" fillId="88" borderId="5" xfId="0" applyFont="1" applyFill="1" applyBorder="1" applyAlignment="1">
      <alignment horizontal="center" vertical="center" wrapText="1"/>
    </xf>
    <xf numFmtId="0" fontId="3" fillId="88" borderId="5" xfId="0" applyFont="1" applyFill="1" applyBorder="1"/>
    <xf numFmtId="168" fontId="8" fillId="94" borderId="0" xfId="0" applyNumberFormat="1" applyFont="1" applyFill="1" applyAlignment="1">
      <alignment horizontal="center"/>
    </xf>
    <xf numFmtId="168" fontId="6" fillId="92" borderId="0" xfId="0" applyNumberFormat="1" applyFont="1" applyFill="1" applyAlignment="1">
      <alignment horizontal="center"/>
    </xf>
    <xf numFmtId="168" fontId="6" fillId="95" borderId="0" xfId="0" applyNumberFormat="1" applyFont="1" applyFill="1" applyAlignment="1">
      <alignment horizontal="center"/>
    </xf>
    <xf numFmtId="44" fontId="7" fillId="0" borderId="0" xfId="0" applyNumberFormat="1" applyFont="1"/>
    <xf numFmtId="0" fontId="11" fillId="91" borderId="1" xfId="0" applyFont="1" applyFill="1" applyBorder="1" applyAlignment="1">
      <alignment horizontal="center"/>
    </xf>
    <xf numFmtId="168" fontId="12" fillId="93" borderId="0" xfId="0" applyNumberFormat="1" applyFont="1" applyFill="1" applyAlignment="1">
      <alignment horizontal="center"/>
    </xf>
    <xf numFmtId="0" fontId="7" fillId="0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Digikey_V1_%20Atrition%20NPI%202000%20units.%20REV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  <cell r="AA1" t="str">
            <v>Total Atrition</v>
          </cell>
          <cell r="AB1" t="str">
            <v>MOQ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>
            <v>725</v>
          </cell>
          <cell r="AA2">
            <v>145</v>
          </cell>
          <cell r="AB2">
            <v>150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  <cell r="AA3">
            <v>496</v>
          </cell>
          <cell r="AB3">
            <v>8797.5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Z4">
            <v>0</v>
          </cell>
          <cell r="AA4">
            <v>0</v>
          </cell>
          <cell r="AB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  <cell r="AA5">
            <v>140</v>
          </cell>
          <cell r="AB5">
            <v>816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  <cell r="AA6">
            <v>96</v>
          </cell>
          <cell r="AB6">
            <v>493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  <cell r="AA7">
            <v>90</v>
          </cell>
          <cell r="AB7">
            <v>1088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  <cell r="AA8">
            <v>50</v>
          </cell>
          <cell r="AB8">
            <v>1122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  <cell r="AA9">
            <v>52</v>
          </cell>
          <cell r="AB9">
            <v>170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  <cell r="AA10">
            <v>64</v>
          </cell>
          <cell r="AB10">
            <v>119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  <cell r="AA11">
            <v>64</v>
          </cell>
          <cell r="AB11">
            <v>280.5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  <cell r="AA12">
            <v>500</v>
          </cell>
          <cell r="AB12">
            <v>3723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  <cell r="AA13">
            <v>844</v>
          </cell>
          <cell r="AB13">
            <v>1319.2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  <cell r="AA14">
            <v>148</v>
          </cell>
          <cell r="AB14">
            <v>700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  <cell r="AA15">
            <v>70</v>
          </cell>
          <cell r="AB15">
            <v>68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  <cell r="AA16">
            <v>50</v>
          </cell>
          <cell r="AB16">
            <v>68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  <cell r="AA17">
            <v>56.000000000000007</v>
          </cell>
          <cell r="AB17">
            <v>68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  <cell r="AA18">
            <v>54</v>
          </cell>
          <cell r="AB18">
            <v>68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  <cell r="AA19">
            <v>1437.6</v>
          </cell>
          <cell r="AB19">
            <v>30430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  <cell r="AA20">
            <v>1224</v>
          </cell>
          <cell r="AB20">
            <v>7208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  <cell r="AA21">
            <v>644</v>
          </cell>
          <cell r="AB21">
            <v>14280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  <cell r="AA22">
            <v>288</v>
          </cell>
          <cell r="AB22">
            <v>2000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  <cell r="AA23">
            <v>234</v>
          </cell>
          <cell r="AB23">
            <v>1314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  <cell r="AA24">
            <v>64</v>
          </cell>
          <cell r="AB24">
            <v>238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  <cell r="AA25">
            <v>100</v>
          </cell>
          <cell r="AB25">
            <v>935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  <cell r="AA26">
            <v>208</v>
          </cell>
          <cell r="AB26">
            <v>1275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  <cell r="AA27">
            <v>76</v>
          </cell>
          <cell r="AB27">
            <v>510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  <cell r="AA28">
            <v>52</v>
          </cell>
          <cell r="AB28">
            <v>51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  <cell r="AA29">
            <v>196.00000000000003</v>
          </cell>
          <cell r="AB29">
            <v>816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  <cell r="AA30">
            <v>150</v>
          </cell>
          <cell r="AB30">
            <v>4930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  <cell r="AA31">
            <v>70</v>
          </cell>
          <cell r="AB31">
            <v>340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  <cell r="AA32">
            <v>166</v>
          </cell>
          <cell r="AB32">
            <v>2499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  <cell r="AA33">
            <v>52</v>
          </cell>
          <cell r="AB33">
            <v>51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  <cell r="AA34">
            <v>120</v>
          </cell>
          <cell r="AB34">
            <v>935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0.1</v>
          </cell>
          <cell r="U35">
            <v>1400</v>
          </cell>
          <cell r="V35">
            <v>4000</v>
          </cell>
          <cell r="W35">
            <v>0.28000000000000003</v>
          </cell>
          <cell r="X35">
            <v>15400</v>
          </cell>
          <cell r="Y35">
            <v>0.53</v>
          </cell>
          <cell r="Z35">
            <v>8162</v>
          </cell>
          <cell r="AA35">
            <v>742</v>
          </cell>
          <cell r="AB35">
            <v>1128.8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  <cell r="AA36">
            <v>162</v>
          </cell>
          <cell r="AB36">
            <v>1683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  <cell r="AA37">
            <v>52</v>
          </cell>
          <cell r="AB37">
            <v>51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  <cell r="AA38">
            <v>28.000000000000004</v>
          </cell>
          <cell r="AB38">
            <v>127.5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  <cell r="AA39">
            <v>74</v>
          </cell>
          <cell r="AB39">
            <v>442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  <cell r="AA40">
            <v>62</v>
          </cell>
          <cell r="AB40">
            <v>306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  <cell r="AA41">
            <v>92</v>
          </cell>
          <cell r="AB41">
            <v>850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  <cell r="AA42">
            <v>60</v>
          </cell>
          <cell r="AB42">
            <v>229.5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  <cell r="AA43">
            <v>296</v>
          </cell>
          <cell r="AB43">
            <v>1611.6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  <cell r="AA44">
            <v>306</v>
          </cell>
          <cell r="AB44">
            <v>1380.4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  <cell r="AA45">
            <v>310</v>
          </cell>
          <cell r="AB45">
            <v>4564.5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  <cell r="AA46">
            <v>220</v>
          </cell>
          <cell r="AB46">
            <v>7531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  <cell r="AA47">
            <v>313.60000000000002</v>
          </cell>
          <cell r="AB47">
            <v>3204.5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  <cell r="AA48">
            <v>245.99999999999997</v>
          </cell>
          <cell r="AB48">
            <v>622.20000000000005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  <cell r="AA49">
            <v>126</v>
          </cell>
          <cell r="AB49">
            <v>809.2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  <cell r="AA50">
            <v>72</v>
          </cell>
          <cell r="AB50">
            <v>190.4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  <cell r="AA51">
            <v>90</v>
          </cell>
          <cell r="AB51">
            <v>351.9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  <cell r="AA52">
            <v>10</v>
          </cell>
          <cell r="AB52">
            <v>68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  <cell r="AA53">
            <v>60</v>
          </cell>
          <cell r="AB53">
            <v>153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  <cell r="AA54">
            <v>60</v>
          </cell>
          <cell r="AB54">
            <v>153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  <cell r="AA55">
            <v>66</v>
          </cell>
          <cell r="AB55">
            <v>153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  <cell r="AA56">
            <v>54</v>
          </cell>
          <cell r="AB56">
            <v>68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  <cell r="AA57">
            <v>110.00000000000001</v>
          </cell>
          <cell r="AB57">
            <v>2499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  <cell r="AA58">
            <v>54</v>
          </cell>
          <cell r="AB58">
            <v>153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  <cell r="AA59">
            <v>54</v>
          </cell>
          <cell r="AB59">
            <v>76.5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  <cell r="AA60">
            <v>68</v>
          </cell>
          <cell r="AB60">
            <v>102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  <cell r="AA61">
            <v>56.000000000000007</v>
          </cell>
          <cell r="AB61">
            <v>68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  <cell r="AA62">
            <v>60</v>
          </cell>
          <cell r="AB62">
            <v>127.5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  <cell r="AA63">
            <v>80</v>
          </cell>
          <cell r="AB63">
            <v>204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  <cell r="AA64">
            <v>54</v>
          </cell>
          <cell r="AB64">
            <v>68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  <cell r="AA65">
            <v>60</v>
          </cell>
          <cell r="AB65">
            <v>340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  <cell r="AA66">
            <v>320</v>
          </cell>
          <cell r="AB66">
            <v>4386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  <cell r="AA67">
            <v>798</v>
          </cell>
          <cell r="AB67">
            <v>1717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  <cell r="AA68">
            <v>288</v>
          </cell>
          <cell r="AB68">
            <v>1530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  <cell r="AA69">
            <v>260</v>
          </cell>
          <cell r="AB69">
            <v>2414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  <cell r="AA70">
            <v>308</v>
          </cell>
          <cell r="AB70">
            <v>3714.5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  <cell r="AA71">
            <v>997.00000000000011</v>
          </cell>
          <cell r="AB71">
            <v>27948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  <cell r="AA72">
            <v>651</v>
          </cell>
          <cell r="AB72">
            <v>2282.42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  <cell r="AA73">
            <v>1363</v>
          </cell>
          <cell r="AB73">
            <v>5260.8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  <cell r="AA74">
            <v>2186</v>
          </cell>
          <cell r="AB74">
            <v>5992.91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  <cell r="AA75">
            <v>774.4</v>
          </cell>
          <cell r="AB75">
            <v>3901.5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  <cell r="AA76">
            <v>346.8</v>
          </cell>
          <cell r="AB76">
            <v>3565.75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  <cell r="AA77">
            <v>1440</v>
          </cell>
          <cell r="AB77">
            <v>10922.5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  <cell r="AA78">
            <v>892</v>
          </cell>
          <cell r="AB78">
            <v>6587.5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  <cell r="AA79">
            <v>258</v>
          </cell>
          <cell r="AB79">
            <v>2050.1999999999998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0.1</v>
          </cell>
          <cell r="U80">
            <v>200</v>
          </cell>
          <cell r="V80">
            <v>250</v>
          </cell>
          <cell r="W80">
            <v>1.65</v>
          </cell>
          <cell r="X80">
            <v>2200</v>
          </cell>
          <cell r="Y80">
            <v>2.2599999999999998</v>
          </cell>
          <cell r="Z80">
            <v>4971.9999999999991</v>
          </cell>
          <cell r="AA80">
            <v>451.99999999999994</v>
          </cell>
          <cell r="AB80">
            <v>413.1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  <cell r="AA81">
            <v>368</v>
          </cell>
          <cell r="AB81">
            <v>5000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  <cell r="AA82">
            <v>263</v>
          </cell>
          <cell r="AB82">
            <v>0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Z83">
            <v>0</v>
          </cell>
          <cell r="AA83">
            <v>0</v>
          </cell>
          <cell r="AB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Z84">
            <v>0</v>
          </cell>
          <cell r="AA84">
            <v>0</v>
          </cell>
          <cell r="AB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Z85">
            <v>0</v>
          </cell>
          <cell r="AA85">
            <v>0</v>
          </cell>
          <cell r="AB85">
            <v>131.5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  <cell r="AA86">
            <v>1380</v>
          </cell>
          <cell r="AB86">
            <v>2159</v>
          </cell>
        </row>
        <row r="87">
          <cell r="R87">
            <v>7117.7500000000009</v>
          </cell>
          <cell r="Z87">
            <v>207679.19999999998</v>
          </cell>
          <cell r="AA87">
            <v>25443.4</v>
          </cell>
          <cell r="AB87">
            <v>206155.38</v>
          </cell>
        </row>
        <row r="89">
          <cell r="AA89">
            <v>25511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15.7109375" bestFit="1" customWidth="1"/>
    <col min="6" max="6" width="13.28515625" bestFit="1" customWidth="1"/>
    <col min="7" max="7" width="16.7109375" bestFit="1" customWidth="1"/>
    <col min="8" max="8" width="15.42578125" style="3" bestFit="1" customWidth="1"/>
    <col min="9" max="9" width="16" style="3" bestFit="1" customWidth="1"/>
    <col min="10" max="10" width="11.28515625" bestFit="1" customWidth="1"/>
    <col min="11" max="11" width="16.28515625" bestFit="1" customWidth="1"/>
    <col min="12" max="14" width="16.28515625" customWidth="1"/>
    <col min="15" max="15" width="84.28515625" customWidth="1"/>
  </cols>
  <sheetData>
    <row r="1" spans="1:15" s="5" customFormat="1">
      <c r="A1" s="5" t="s">
        <v>0</v>
      </c>
      <c r="B1" s="5" t="s">
        <v>254</v>
      </c>
      <c r="C1" s="5" t="s">
        <v>1</v>
      </c>
      <c r="D1" s="5" t="s">
        <v>238</v>
      </c>
      <c r="E1" s="5" t="s">
        <v>256</v>
      </c>
      <c r="F1" s="5" t="s">
        <v>253</v>
      </c>
      <c r="G1" s="5" t="s">
        <v>241</v>
      </c>
      <c r="H1" s="6" t="s">
        <v>239</v>
      </c>
      <c r="I1" s="6" t="s">
        <v>240</v>
      </c>
      <c r="J1" s="5" t="s">
        <v>255</v>
      </c>
      <c r="K1" s="5" t="s">
        <v>259</v>
      </c>
      <c r="L1" s="5" t="s">
        <v>257</v>
      </c>
      <c r="M1" s="5" t="s">
        <v>258</v>
      </c>
      <c r="N1" s="5" t="s">
        <v>260</v>
      </c>
      <c r="O1" s="5" t="s">
        <v>242</v>
      </c>
    </row>
    <row r="2" spans="1:15">
      <c r="A2">
        <v>1</v>
      </c>
      <c r="B2" t="s">
        <v>2</v>
      </c>
      <c r="C2" t="s">
        <v>3</v>
      </c>
      <c r="D2" t="s">
        <v>4</v>
      </c>
      <c r="E2">
        <v>50</v>
      </c>
      <c r="F2">
        <v>1</v>
      </c>
      <c r="G2">
        <f>E2*F2</f>
        <v>50</v>
      </c>
      <c r="H2" s="3">
        <v>0</v>
      </c>
      <c r="I2" s="3">
        <f>J2*H2</f>
        <v>0</v>
      </c>
      <c r="O2" t="s">
        <v>5</v>
      </c>
    </row>
    <row r="3" spans="1:15">
      <c r="A3">
        <v>2</v>
      </c>
      <c r="B3" t="s">
        <v>6</v>
      </c>
      <c r="C3" t="s">
        <v>7</v>
      </c>
      <c r="D3" t="s">
        <v>8</v>
      </c>
      <c r="E3">
        <v>50</v>
      </c>
      <c r="F3">
        <v>1</v>
      </c>
      <c r="G3">
        <f>E3*F3</f>
        <v>50</v>
      </c>
      <c r="H3" s="3">
        <v>0</v>
      </c>
      <c r="I3" s="3">
        <f t="shared" ref="I3:I66" si="0">J3*H3</f>
        <v>0</v>
      </c>
      <c r="O3" t="s">
        <v>9</v>
      </c>
    </row>
    <row r="4" spans="1:15">
      <c r="A4">
        <v>3</v>
      </c>
      <c r="B4" t="s">
        <v>11</v>
      </c>
      <c r="C4" t="s">
        <v>7</v>
      </c>
      <c r="D4" t="s">
        <v>10</v>
      </c>
      <c r="E4">
        <v>50</v>
      </c>
      <c r="F4">
        <v>1</v>
      </c>
      <c r="G4">
        <f t="shared" ref="G4:G67" si="1">E4*F4</f>
        <v>50</v>
      </c>
      <c r="H4" s="3">
        <v>0</v>
      </c>
      <c r="I4" s="3">
        <f t="shared" si="0"/>
        <v>0</v>
      </c>
    </row>
    <row r="5" spans="1:15">
      <c r="A5">
        <v>4</v>
      </c>
      <c r="B5" t="s">
        <v>12</v>
      </c>
      <c r="C5" t="s">
        <v>3</v>
      </c>
      <c r="D5" t="s">
        <v>13</v>
      </c>
      <c r="E5">
        <v>50</v>
      </c>
      <c r="F5">
        <v>5</v>
      </c>
      <c r="G5">
        <f t="shared" si="1"/>
        <v>250</v>
      </c>
      <c r="H5" s="3">
        <v>0</v>
      </c>
      <c r="I5" s="3">
        <f t="shared" si="0"/>
        <v>0</v>
      </c>
      <c r="O5" t="s">
        <v>14</v>
      </c>
    </row>
    <row r="6" spans="1:15">
      <c r="A6">
        <v>5</v>
      </c>
      <c r="B6" t="s">
        <v>15</v>
      </c>
      <c r="C6" t="s">
        <v>3</v>
      </c>
      <c r="D6" t="s">
        <v>16</v>
      </c>
      <c r="E6">
        <v>50</v>
      </c>
      <c r="F6">
        <v>3</v>
      </c>
      <c r="G6">
        <f t="shared" si="1"/>
        <v>150</v>
      </c>
      <c r="H6" s="3">
        <v>0</v>
      </c>
      <c r="I6" s="3">
        <f t="shared" si="0"/>
        <v>0</v>
      </c>
      <c r="O6" t="s">
        <v>17</v>
      </c>
    </row>
    <row r="7" spans="1:15">
      <c r="A7">
        <v>6</v>
      </c>
      <c r="B7" t="s">
        <v>18</v>
      </c>
      <c r="C7" t="s">
        <v>3</v>
      </c>
      <c r="D7" t="s">
        <v>19</v>
      </c>
      <c r="E7">
        <v>50</v>
      </c>
      <c r="F7">
        <v>3</v>
      </c>
      <c r="G7">
        <f t="shared" si="1"/>
        <v>150</v>
      </c>
      <c r="H7" s="3">
        <v>0</v>
      </c>
      <c r="I7" s="3">
        <f t="shared" si="0"/>
        <v>0</v>
      </c>
      <c r="O7" t="s">
        <v>20</v>
      </c>
    </row>
    <row r="8" spans="1:15">
      <c r="A8">
        <v>7</v>
      </c>
      <c r="B8" t="s">
        <v>228</v>
      </c>
      <c r="C8" t="s">
        <v>94</v>
      </c>
      <c r="D8" t="s">
        <v>21</v>
      </c>
      <c r="E8">
        <v>50</v>
      </c>
      <c r="F8">
        <v>1</v>
      </c>
      <c r="G8">
        <f t="shared" si="1"/>
        <v>50</v>
      </c>
      <c r="H8" s="3">
        <v>0</v>
      </c>
      <c r="I8" s="3">
        <f t="shared" si="0"/>
        <v>0</v>
      </c>
      <c r="O8" t="s">
        <v>229</v>
      </c>
    </row>
    <row r="9" spans="1:15">
      <c r="A9">
        <v>8</v>
      </c>
      <c r="B9" t="s">
        <v>22</v>
      </c>
      <c r="C9" t="s">
        <v>3</v>
      </c>
      <c r="D9" t="s">
        <v>23</v>
      </c>
      <c r="E9">
        <v>50</v>
      </c>
      <c r="F9">
        <v>1</v>
      </c>
      <c r="G9">
        <f t="shared" si="1"/>
        <v>50</v>
      </c>
      <c r="H9" s="3">
        <v>0</v>
      </c>
      <c r="I9" s="3">
        <f t="shared" si="0"/>
        <v>0</v>
      </c>
      <c r="O9" t="s">
        <v>24</v>
      </c>
    </row>
    <row r="10" spans="1:15">
      <c r="A10">
        <v>9</v>
      </c>
      <c r="B10" t="s">
        <v>25</v>
      </c>
      <c r="C10" t="s">
        <v>26</v>
      </c>
      <c r="D10" t="s">
        <v>27</v>
      </c>
      <c r="E10">
        <v>50</v>
      </c>
      <c r="F10">
        <v>1</v>
      </c>
      <c r="G10">
        <f t="shared" si="1"/>
        <v>50</v>
      </c>
      <c r="H10" s="3">
        <v>0</v>
      </c>
      <c r="I10" s="3">
        <f t="shared" si="0"/>
        <v>0</v>
      </c>
      <c r="O10" t="s">
        <v>28</v>
      </c>
    </row>
    <row r="11" spans="1:15">
      <c r="A11">
        <v>10</v>
      </c>
      <c r="B11" t="s">
        <v>29</v>
      </c>
      <c r="C11" t="s">
        <v>30</v>
      </c>
      <c r="D11" t="s">
        <v>31</v>
      </c>
      <c r="E11">
        <v>50</v>
      </c>
      <c r="F11">
        <v>1</v>
      </c>
      <c r="G11">
        <f t="shared" si="1"/>
        <v>50</v>
      </c>
      <c r="H11" s="3">
        <v>0</v>
      </c>
      <c r="I11" s="3">
        <f t="shared" si="0"/>
        <v>0</v>
      </c>
      <c r="O11" t="s">
        <v>32</v>
      </c>
    </row>
    <row r="12" spans="1:15">
      <c r="A12">
        <v>11</v>
      </c>
      <c r="B12" t="s">
        <v>33</v>
      </c>
      <c r="C12" t="s">
        <v>34</v>
      </c>
      <c r="D12" t="s">
        <v>35</v>
      </c>
      <c r="E12">
        <v>50</v>
      </c>
      <c r="F12">
        <v>1</v>
      </c>
      <c r="G12">
        <f t="shared" si="1"/>
        <v>50</v>
      </c>
      <c r="H12" s="3">
        <v>0</v>
      </c>
      <c r="I12" s="3">
        <f t="shared" si="0"/>
        <v>0</v>
      </c>
      <c r="O12" t="s">
        <v>36</v>
      </c>
    </row>
    <row r="13" spans="1:15">
      <c r="A13">
        <v>12</v>
      </c>
      <c r="B13" t="s">
        <v>37</v>
      </c>
      <c r="C13" t="s">
        <v>38</v>
      </c>
      <c r="D13" t="s">
        <v>39</v>
      </c>
      <c r="E13">
        <v>50</v>
      </c>
      <c r="F13">
        <v>1</v>
      </c>
      <c r="G13">
        <f t="shared" si="1"/>
        <v>50</v>
      </c>
      <c r="H13" s="3">
        <v>0</v>
      </c>
      <c r="I13" s="3">
        <f t="shared" si="0"/>
        <v>0</v>
      </c>
      <c r="O13" t="s">
        <v>40</v>
      </c>
    </row>
    <row r="14" spans="1:15">
      <c r="A14">
        <v>13</v>
      </c>
      <c r="B14" t="s">
        <v>230</v>
      </c>
      <c r="C14" t="s">
        <v>231</v>
      </c>
      <c r="D14" t="s">
        <v>131</v>
      </c>
      <c r="E14">
        <v>50</v>
      </c>
      <c r="F14">
        <v>1</v>
      </c>
      <c r="G14">
        <f t="shared" si="1"/>
        <v>50</v>
      </c>
      <c r="H14" s="3">
        <v>0</v>
      </c>
      <c r="I14" s="3">
        <f t="shared" si="0"/>
        <v>0</v>
      </c>
      <c r="O14" t="s">
        <v>232</v>
      </c>
    </row>
    <row r="15" spans="1:15">
      <c r="A15">
        <v>14</v>
      </c>
      <c r="B15" t="s">
        <v>42</v>
      </c>
      <c r="C15" t="s">
        <v>43</v>
      </c>
      <c r="D15" t="s">
        <v>44</v>
      </c>
      <c r="E15">
        <v>50</v>
      </c>
      <c r="F15">
        <v>5</v>
      </c>
      <c r="G15">
        <f t="shared" si="1"/>
        <v>250</v>
      </c>
      <c r="H15" s="3">
        <v>0</v>
      </c>
      <c r="I15" s="3">
        <f t="shared" si="0"/>
        <v>0</v>
      </c>
      <c r="O15" t="s">
        <v>45</v>
      </c>
    </row>
    <row r="16" spans="1:15">
      <c r="A16">
        <v>15</v>
      </c>
      <c r="B16" t="s">
        <v>46</v>
      </c>
      <c r="C16" t="s">
        <v>47</v>
      </c>
      <c r="D16" t="s">
        <v>48</v>
      </c>
      <c r="E16">
        <v>50</v>
      </c>
      <c r="F16">
        <v>5</v>
      </c>
      <c r="G16">
        <f t="shared" si="1"/>
        <v>250</v>
      </c>
      <c r="H16" s="3">
        <v>0</v>
      </c>
      <c r="I16" s="3">
        <f t="shared" si="0"/>
        <v>0</v>
      </c>
      <c r="O16" t="s">
        <v>49</v>
      </c>
    </row>
    <row r="17" spans="1:15">
      <c r="A17">
        <v>16</v>
      </c>
      <c r="B17" t="s">
        <v>50</v>
      </c>
      <c r="C17" t="s">
        <v>47</v>
      </c>
      <c r="D17" t="s">
        <v>51</v>
      </c>
      <c r="E17">
        <v>50</v>
      </c>
      <c r="F17">
        <v>2</v>
      </c>
      <c r="G17">
        <f t="shared" si="1"/>
        <v>100</v>
      </c>
      <c r="H17" s="3">
        <v>0</v>
      </c>
      <c r="I17" s="3">
        <f t="shared" si="0"/>
        <v>0</v>
      </c>
      <c r="O17" t="s">
        <v>52</v>
      </c>
    </row>
    <row r="18" spans="1:15">
      <c r="A18">
        <v>17</v>
      </c>
      <c r="B18" t="s">
        <v>53</v>
      </c>
      <c r="C18" t="s">
        <v>47</v>
      </c>
      <c r="D18" t="s">
        <v>54</v>
      </c>
      <c r="E18">
        <v>50</v>
      </c>
      <c r="F18">
        <v>1</v>
      </c>
      <c r="G18">
        <f t="shared" si="1"/>
        <v>50</v>
      </c>
      <c r="H18" s="3">
        <v>0</v>
      </c>
      <c r="I18" s="3">
        <f t="shared" si="0"/>
        <v>0</v>
      </c>
      <c r="O18" t="s">
        <v>52</v>
      </c>
    </row>
    <row r="19" spans="1:15">
      <c r="A19">
        <v>18</v>
      </c>
      <c r="B19" s="1" t="s">
        <v>236</v>
      </c>
      <c r="C19" t="s">
        <v>7</v>
      </c>
      <c r="D19" t="s">
        <v>55</v>
      </c>
      <c r="E19">
        <v>50</v>
      </c>
      <c r="F19">
        <v>1</v>
      </c>
      <c r="G19">
        <f t="shared" si="1"/>
        <v>50</v>
      </c>
      <c r="H19" s="3">
        <v>0</v>
      </c>
      <c r="I19" s="3">
        <f t="shared" si="0"/>
        <v>0</v>
      </c>
      <c r="O19" t="s">
        <v>251</v>
      </c>
    </row>
    <row r="20" spans="1:15">
      <c r="A20">
        <v>19</v>
      </c>
      <c r="B20" t="s">
        <v>56</v>
      </c>
      <c r="C20" t="s">
        <v>57</v>
      </c>
      <c r="D20" t="s">
        <v>58</v>
      </c>
      <c r="E20">
        <v>50</v>
      </c>
      <c r="F20">
        <v>3</v>
      </c>
      <c r="G20">
        <f t="shared" si="1"/>
        <v>150</v>
      </c>
      <c r="H20" s="3">
        <v>0</v>
      </c>
      <c r="I20" s="3">
        <f t="shared" si="0"/>
        <v>0</v>
      </c>
      <c r="O20" t="s">
        <v>59</v>
      </c>
    </row>
    <row r="21" spans="1:15">
      <c r="A21">
        <v>20</v>
      </c>
      <c r="B21" t="s">
        <v>60</v>
      </c>
      <c r="C21" t="s">
        <v>61</v>
      </c>
      <c r="D21" t="s">
        <v>62</v>
      </c>
      <c r="E21">
        <v>50</v>
      </c>
      <c r="F21">
        <v>1</v>
      </c>
      <c r="G21">
        <f t="shared" si="1"/>
        <v>50</v>
      </c>
      <c r="H21" s="3">
        <v>0</v>
      </c>
      <c r="I21" s="3">
        <f t="shared" si="0"/>
        <v>0</v>
      </c>
      <c r="O21" t="s">
        <v>63</v>
      </c>
    </row>
    <row r="22" spans="1:15">
      <c r="A22">
        <v>21</v>
      </c>
      <c r="B22" t="s">
        <v>64</v>
      </c>
      <c r="C22" t="s">
        <v>65</v>
      </c>
      <c r="D22" t="s">
        <v>66</v>
      </c>
      <c r="E22">
        <v>50</v>
      </c>
      <c r="F22">
        <v>1</v>
      </c>
      <c r="G22">
        <f t="shared" si="1"/>
        <v>50</v>
      </c>
      <c r="H22" s="3">
        <v>0</v>
      </c>
      <c r="I22" s="3">
        <f t="shared" si="0"/>
        <v>0</v>
      </c>
      <c r="O22" t="s">
        <v>67</v>
      </c>
    </row>
    <row r="23" spans="1:15">
      <c r="A23">
        <v>22</v>
      </c>
      <c r="B23" t="s">
        <v>68</v>
      </c>
      <c r="C23" t="s">
        <v>69</v>
      </c>
      <c r="D23" t="s">
        <v>70</v>
      </c>
      <c r="E23">
        <v>50</v>
      </c>
      <c r="F23">
        <v>1</v>
      </c>
      <c r="G23">
        <f t="shared" si="1"/>
        <v>50</v>
      </c>
      <c r="H23" s="3">
        <v>0</v>
      </c>
      <c r="I23" s="3">
        <f t="shared" si="0"/>
        <v>0</v>
      </c>
      <c r="O23" t="s">
        <v>71</v>
      </c>
    </row>
    <row r="24" spans="1:15">
      <c r="A24">
        <v>23</v>
      </c>
      <c r="B24" t="s">
        <v>72</v>
      </c>
      <c r="C24" t="s">
        <v>30</v>
      </c>
      <c r="D24" t="s">
        <v>73</v>
      </c>
      <c r="E24">
        <v>50</v>
      </c>
      <c r="F24">
        <v>1</v>
      </c>
      <c r="G24">
        <f t="shared" si="1"/>
        <v>50</v>
      </c>
      <c r="H24" s="3">
        <v>0</v>
      </c>
      <c r="I24" s="3">
        <f t="shared" si="0"/>
        <v>0</v>
      </c>
      <c r="O24" t="s">
        <v>32</v>
      </c>
    </row>
    <row r="25" spans="1:15">
      <c r="A25">
        <v>24</v>
      </c>
      <c r="B25" t="s">
        <v>74</v>
      </c>
      <c r="C25" t="s">
        <v>30</v>
      </c>
      <c r="D25" t="s">
        <v>75</v>
      </c>
      <c r="E25">
        <v>50</v>
      </c>
      <c r="F25">
        <v>1</v>
      </c>
      <c r="G25">
        <f t="shared" si="1"/>
        <v>50</v>
      </c>
      <c r="H25" s="3">
        <v>0</v>
      </c>
      <c r="I25" s="3">
        <f t="shared" si="0"/>
        <v>0</v>
      </c>
      <c r="O25" t="s">
        <v>32</v>
      </c>
    </row>
    <row r="26" spans="1:15">
      <c r="A26">
        <v>25</v>
      </c>
      <c r="B26" t="s">
        <v>76</v>
      </c>
      <c r="C26" t="s">
        <v>30</v>
      </c>
      <c r="D26" t="s">
        <v>77</v>
      </c>
      <c r="E26">
        <v>50</v>
      </c>
      <c r="F26">
        <v>4</v>
      </c>
      <c r="G26">
        <f t="shared" si="1"/>
        <v>200</v>
      </c>
      <c r="H26" s="3">
        <v>0</v>
      </c>
      <c r="I26" s="3">
        <f t="shared" si="0"/>
        <v>0</v>
      </c>
      <c r="O26" t="s">
        <v>32</v>
      </c>
    </row>
    <row r="27" spans="1:15">
      <c r="A27">
        <v>26</v>
      </c>
      <c r="B27" t="s">
        <v>78</v>
      </c>
      <c r="C27" t="s">
        <v>30</v>
      </c>
      <c r="D27" t="s">
        <v>79</v>
      </c>
      <c r="E27">
        <v>50</v>
      </c>
      <c r="F27">
        <v>1</v>
      </c>
      <c r="G27">
        <f t="shared" si="1"/>
        <v>50</v>
      </c>
      <c r="H27" s="3">
        <v>0</v>
      </c>
      <c r="I27" s="3">
        <f t="shared" si="0"/>
        <v>0</v>
      </c>
      <c r="O27" t="s">
        <v>32</v>
      </c>
    </row>
    <row r="28" spans="1:15">
      <c r="A28">
        <v>27</v>
      </c>
      <c r="B28" t="s">
        <v>252</v>
      </c>
      <c r="C28" t="s">
        <v>3</v>
      </c>
      <c r="D28" t="s">
        <v>80</v>
      </c>
      <c r="E28">
        <v>50</v>
      </c>
      <c r="F28">
        <v>2</v>
      </c>
      <c r="G28">
        <f t="shared" si="1"/>
        <v>100</v>
      </c>
      <c r="H28" s="3">
        <v>0</v>
      </c>
      <c r="I28" s="3">
        <f t="shared" si="0"/>
        <v>0</v>
      </c>
      <c r="O28" t="s">
        <v>81</v>
      </c>
    </row>
    <row r="29" spans="1:15">
      <c r="A29">
        <v>28</v>
      </c>
      <c r="B29" t="s">
        <v>12</v>
      </c>
      <c r="C29" t="s">
        <v>3</v>
      </c>
      <c r="D29" t="s">
        <v>13</v>
      </c>
      <c r="E29">
        <v>50</v>
      </c>
      <c r="F29">
        <v>7</v>
      </c>
      <c r="G29">
        <f t="shared" si="1"/>
        <v>350</v>
      </c>
      <c r="H29" s="3">
        <v>0</v>
      </c>
      <c r="I29" s="3">
        <f t="shared" si="0"/>
        <v>0</v>
      </c>
      <c r="O29" t="s">
        <v>14</v>
      </c>
    </row>
    <row r="30" spans="1:15">
      <c r="A30">
        <v>29</v>
      </c>
      <c r="B30" t="s">
        <v>82</v>
      </c>
      <c r="C30" t="s">
        <v>3</v>
      </c>
      <c r="D30" t="s">
        <v>83</v>
      </c>
      <c r="E30">
        <v>50</v>
      </c>
      <c r="F30">
        <v>3</v>
      </c>
      <c r="G30">
        <f t="shared" si="1"/>
        <v>150</v>
      </c>
      <c r="H30" s="3">
        <v>0</v>
      </c>
      <c r="I30" s="3">
        <f t="shared" si="0"/>
        <v>0</v>
      </c>
    </row>
    <row r="31" spans="1:15">
      <c r="A31">
        <v>30</v>
      </c>
      <c r="B31" t="s">
        <v>84</v>
      </c>
      <c r="C31" t="s">
        <v>3</v>
      </c>
      <c r="D31" t="s">
        <v>85</v>
      </c>
      <c r="E31">
        <v>50</v>
      </c>
      <c r="F31">
        <v>7</v>
      </c>
      <c r="G31">
        <f t="shared" si="1"/>
        <v>350</v>
      </c>
      <c r="H31" s="3">
        <v>0</v>
      </c>
      <c r="I31" s="3">
        <f t="shared" si="0"/>
        <v>0</v>
      </c>
      <c r="O31" t="s">
        <v>86</v>
      </c>
    </row>
    <row r="32" spans="1:15">
      <c r="A32">
        <v>31</v>
      </c>
      <c r="B32" t="s">
        <v>87</v>
      </c>
      <c r="C32" t="s">
        <v>3</v>
      </c>
      <c r="D32" t="s">
        <v>88</v>
      </c>
      <c r="E32">
        <v>50</v>
      </c>
      <c r="F32">
        <v>1</v>
      </c>
      <c r="G32">
        <f t="shared" si="1"/>
        <v>50</v>
      </c>
      <c r="H32" s="3">
        <v>0</v>
      </c>
      <c r="I32" s="3">
        <f t="shared" si="0"/>
        <v>0</v>
      </c>
      <c r="O32" t="s">
        <v>89</v>
      </c>
    </row>
    <row r="33" spans="1:15">
      <c r="A33">
        <v>32</v>
      </c>
      <c r="B33" t="s">
        <v>90</v>
      </c>
      <c r="C33" t="s">
        <v>3</v>
      </c>
      <c r="D33" t="s">
        <v>91</v>
      </c>
      <c r="E33">
        <v>50</v>
      </c>
      <c r="F33">
        <v>1</v>
      </c>
      <c r="G33">
        <f t="shared" si="1"/>
        <v>50</v>
      </c>
      <c r="H33" s="3">
        <v>0</v>
      </c>
      <c r="I33" s="3">
        <f t="shared" si="0"/>
        <v>0</v>
      </c>
      <c r="O33" t="s">
        <v>92</v>
      </c>
    </row>
    <row r="34" spans="1:15">
      <c r="A34">
        <v>33</v>
      </c>
      <c r="B34" t="s">
        <v>93</v>
      </c>
      <c r="C34" t="s">
        <v>94</v>
      </c>
      <c r="D34" t="s">
        <v>95</v>
      </c>
      <c r="E34">
        <v>50</v>
      </c>
      <c r="F34">
        <v>14</v>
      </c>
      <c r="G34">
        <f t="shared" si="1"/>
        <v>700</v>
      </c>
      <c r="H34" s="3">
        <v>0</v>
      </c>
      <c r="I34" s="3">
        <f t="shared" si="0"/>
        <v>0</v>
      </c>
      <c r="O34" t="s">
        <v>96</v>
      </c>
    </row>
    <row r="35" spans="1:15">
      <c r="A35">
        <v>34</v>
      </c>
      <c r="B35" t="s">
        <v>97</v>
      </c>
      <c r="C35" t="s">
        <v>26</v>
      </c>
      <c r="D35" t="s">
        <v>98</v>
      </c>
      <c r="E35">
        <v>50</v>
      </c>
      <c r="F35">
        <v>7</v>
      </c>
      <c r="G35">
        <f t="shared" si="1"/>
        <v>350</v>
      </c>
      <c r="H35" s="3">
        <v>0</v>
      </c>
      <c r="I35" s="3">
        <f t="shared" si="0"/>
        <v>0</v>
      </c>
      <c r="O35" t="s">
        <v>99</v>
      </c>
    </row>
    <row r="36" spans="1:15">
      <c r="A36">
        <v>35</v>
      </c>
      <c r="B36" t="s">
        <v>100</v>
      </c>
      <c r="C36" t="s">
        <v>3</v>
      </c>
      <c r="D36" t="s">
        <v>101</v>
      </c>
      <c r="E36">
        <v>50</v>
      </c>
      <c r="F36">
        <v>3</v>
      </c>
      <c r="G36">
        <f t="shared" si="1"/>
        <v>150</v>
      </c>
      <c r="H36" s="3">
        <v>0</v>
      </c>
      <c r="I36" s="3">
        <f t="shared" si="0"/>
        <v>0</v>
      </c>
      <c r="O36" t="s">
        <v>102</v>
      </c>
    </row>
    <row r="37" spans="1:15">
      <c r="A37">
        <v>36</v>
      </c>
      <c r="B37" t="s">
        <v>103</v>
      </c>
      <c r="C37" t="s">
        <v>3</v>
      </c>
      <c r="D37" t="s">
        <v>104</v>
      </c>
      <c r="E37">
        <v>50</v>
      </c>
      <c r="F37">
        <v>1</v>
      </c>
      <c r="G37">
        <f t="shared" si="1"/>
        <v>50</v>
      </c>
      <c r="H37" s="3">
        <v>0</v>
      </c>
      <c r="I37" s="3">
        <f t="shared" si="0"/>
        <v>0</v>
      </c>
      <c r="O37" t="s">
        <v>105</v>
      </c>
    </row>
    <row r="38" spans="1:15">
      <c r="A38">
        <v>37</v>
      </c>
      <c r="B38" t="s">
        <v>106</v>
      </c>
      <c r="C38" t="s">
        <v>3</v>
      </c>
      <c r="D38" t="s">
        <v>107</v>
      </c>
      <c r="E38">
        <v>50</v>
      </c>
      <c r="F38">
        <v>5</v>
      </c>
      <c r="G38">
        <f t="shared" si="1"/>
        <v>250</v>
      </c>
      <c r="H38" s="3">
        <v>0</v>
      </c>
      <c r="I38" s="3">
        <f t="shared" si="0"/>
        <v>0</v>
      </c>
      <c r="O38" t="s">
        <v>108</v>
      </c>
    </row>
    <row r="39" spans="1:15">
      <c r="A39">
        <v>38</v>
      </c>
      <c r="B39" t="s">
        <v>109</v>
      </c>
      <c r="C39" t="s">
        <v>30</v>
      </c>
      <c r="D39" t="s">
        <v>110</v>
      </c>
      <c r="E39">
        <v>50</v>
      </c>
      <c r="F39">
        <v>1</v>
      </c>
      <c r="G39">
        <f t="shared" si="1"/>
        <v>50</v>
      </c>
      <c r="H39" s="3">
        <v>0</v>
      </c>
      <c r="I39" s="3">
        <f t="shared" si="0"/>
        <v>0</v>
      </c>
      <c r="O39" t="s">
        <v>32</v>
      </c>
    </row>
    <row r="40" spans="1:15">
      <c r="A40">
        <v>39</v>
      </c>
      <c r="B40" t="s">
        <v>111</v>
      </c>
      <c r="C40" t="s">
        <v>30</v>
      </c>
      <c r="D40" t="s">
        <v>112</v>
      </c>
      <c r="E40">
        <v>50</v>
      </c>
      <c r="F40">
        <v>1</v>
      </c>
      <c r="G40">
        <f t="shared" si="1"/>
        <v>50</v>
      </c>
      <c r="H40" s="3">
        <v>0</v>
      </c>
      <c r="I40" s="3">
        <f t="shared" si="0"/>
        <v>0</v>
      </c>
      <c r="O40" t="s">
        <v>32</v>
      </c>
    </row>
    <row r="41" spans="1:15">
      <c r="A41">
        <v>40</v>
      </c>
      <c r="B41" t="s">
        <v>113</v>
      </c>
      <c r="C41" t="s">
        <v>114</v>
      </c>
      <c r="D41" t="s">
        <v>115</v>
      </c>
      <c r="E41">
        <v>50</v>
      </c>
      <c r="F41">
        <v>1</v>
      </c>
      <c r="G41">
        <f t="shared" si="1"/>
        <v>50</v>
      </c>
      <c r="H41" s="3">
        <v>0</v>
      </c>
      <c r="I41" s="3">
        <f t="shared" si="0"/>
        <v>0</v>
      </c>
      <c r="O41" t="s">
        <v>116</v>
      </c>
    </row>
    <row r="42" spans="1:15">
      <c r="A42">
        <v>41</v>
      </c>
      <c r="B42" t="s">
        <v>117</v>
      </c>
      <c r="C42" t="s">
        <v>30</v>
      </c>
      <c r="D42" t="s">
        <v>23</v>
      </c>
      <c r="E42">
        <v>50</v>
      </c>
      <c r="F42">
        <v>1</v>
      </c>
      <c r="G42">
        <f t="shared" si="1"/>
        <v>50</v>
      </c>
      <c r="H42" s="3">
        <v>0</v>
      </c>
      <c r="I42" s="3">
        <f t="shared" si="0"/>
        <v>0</v>
      </c>
      <c r="O42" t="s">
        <v>32</v>
      </c>
    </row>
    <row r="43" spans="1:15">
      <c r="A43">
        <v>42</v>
      </c>
      <c r="B43" t="s">
        <v>118</v>
      </c>
      <c r="C43" t="s">
        <v>119</v>
      </c>
      <c r="D43" t="s">
        <v>120</v>
      </c>
      <c r="E43">
        <v>50</v>
      </c>
      <c r="F43">
        <v>1</v>
      </c>
      <c r="G43">
        <f t="shared" si="1"/>
        <v>50</v>
      </c>
      <c r="H43" s="3">
        <v>0</v>
      </c>
      <c r="I43" s="3">
        <f t="shared" si="0"/>
        <v>0</v>
      </c>
      <c r="O43" t="s">
        <v>121</v>
      </c>
    </row>
    <row r="44" spans="1:15">
      <c r="A44">
        <v>43</v>
      </c>
      <c r="B44" t="s">
        <v>122</v>
      </c>
      <c r="C44" t="s">
        <v>123</v>
      </c>
      <c r="D44" t="s">
        <v>124</v>
      </c>
      <c r="E44">
        <v>50</v>
      </c>
      <c r="F44">
        <v>1</v>
      </c>
      <c r="G44">
        <f t="shared" si="1"/>
        <v>50</v>
      </c>
      <c r="H44" s="3">
        <v>0</v>
      </c>
      <c r="I44" s="3">
        <f t="shared" si="0"/>
        <v>0</v>
      </c>
      <c r="O44" t="s">
        <v>125</v>
      </c>
    </row>
    <row r="45" spans="1:15">
      <c r="A45">
        <v>44</v>
      </c>
      <c r="B45" t="s">
        <v>126</v>
      </c>
      <c r="C45" t="s">
        <v>127</v>
      </c>
      <c r="D45" t="s">
        <v>128</v>
      </c>
      <c r="E45">
        <v>50</v>
      </c>
      <c r="F45">
        <v>1</v>
      </c>
      <c r="G45">
        <f t="shared" si="1"/>
        <v>50</v>
      </c>
      <c r="H45" s="3">
        <v>0</v>
      </c>
      <c r="I45" s="3">
        <f t="shared" si="0"/>
        <v>0</v>
      </c>
      <c r="O45" t="s">
        <v>129</v>
      </c>
    </row>
    <row r="46" spans="1:15">
      <c r="A46">
        <v>45</v>
      </c>
      <c r="B46" t="s">
        <v>130</v>
      </c>
      <c r="C46" t="s">
        <v>127</v>
      </c>
      <c r="D46" t="s">
        <v>131</v>
      </c>
      <c r="E46">
        <v>50</v>
      </c>
      <c r="F46">
        <v>1</v>
      </c>
      <c r="G46">
        <f t="shared" si="1"/>
        <v>50</v>
      </c>
      <c r="H46" s="3">
        <v>0</v>
      </c>
      <c r="I46" s="3">
        <f t="shared" si="0"/>
        <v>0</v>
      </c>
      <c r="O46" t="s">
        <v>132</v>
      </c>
    </row>
    <row r="47" spans="1:15">
      <c r="A47">
        <v>46</v>
      </c>
      <c r="B47" t="s">
        <v>133</v>
      </c>
      <c r="C47" t="s">
        <v>134</v>
      </c>
      <c r="D47" t="s">
        <v>135</v>
      </c>
      <c r="E47">
        <v>50</v>
      </c>
      <c r="F47">
        <v>1</v>
      </c>
      <c r="G47">
        <f t="shared" si="1"/>
        <v>50</v>
      </c>
      <c r="H47" s="3">
        <v>0</v>
      </c>
      <c r="I47" s="3">
        <f t="shared" si="0"/>
        <v>0</v>
      </c>
      <c r="O47" t="s">
        <v>136</v>
      </c>
    </row>
    <row r="48" spans="1:15">
      <c r="A48">
        <v>47</v>
      </c>
      <c r="B48" t="s">
        <v>137</v>
      </c>
      <c r="C48" t="s">
        <v>3</v>
      </c>
      <c r="D48" t="s">
        <v>138</v>
      </c>
      <c r="E48">
        <v>50</v>
      </c>
      <c r="F48">
        <v>4</v>
      </c>
      <c r="G48">
        <f t="shared" si="1"/>
        <v>200</v>
      </c>
      <c r="H48" s="3">
        <v>0</v>
      </c>
      <c r="I48" s="3">
        <f t="shared" si="0"/>
        <v>0</v>
      </c>
      <c r="O48" t="s">
        <v>139</v>
      </c>
    </row>
    <row r="49" spans="1:15">
      <c r="A49">
        <v>48</v>
      </c>
      <c r="B49" t="s">
        <v>140</v>
      </c>
      <c r="C49" t="s">
        <v>30</v>
      </c>
      <c r="D49" t="s">
        <v>141</v>
      </c>
      <c r="E49">
        <v>50</v>
      </c>
      <c r="F49">
        <v>1</v>
      </c>
      <c r="G49">
        <f t="shared" si="1"/>
        <v>50</v>
      </c>
      <c r="H49" s="3">
        <v>0</v>
      </c>
      <c r="I49" s="3">
        <f t="shared" si="0"/>
        <v>0</v>
      </c>
      <c r="O49" t="s">
        <v>142</v>
      </c>
    </row>
    <row r="50" spans="1:15">
      <c r="A50">
        <v>49</v>
      </c>
      <c r="B50" t="s">
        <v>143</v>
      </c>
      <c r="C50" t="s">
        <v>3</v>
      </c>
      <c r="D50" t="s">
        <v>144</v>
      </c>
      <c r="E50">
        <v>50</v>
      </c>
      <c r="F50">
        <v>1</v>
      </c>
      <c r="G50">
        <f t="shared" si="1"/>
        <v>50</v>
      </c>
      <c r="H50" s="3">
        <v>0</v>
      </c>
      <c r="I50" s="3">
        <f t="shared" si="0"/>
        <v>0</v>
      </c>
      <c r="O50" t="s">
        <v>145</v>
      </c>
    </row>
    <row r="51" spans="1:15">
      <c r="A51">
        <v>50</v>
      </c>
      <c r="B51" t="s">
        <v>146</v>
      </c>
      <c r="C51" t="s">
        <v>147</v>
      </c>
      <c r="D51" t="s">
        <v>148</v>
      </c>
      <c r="E51">
        <v>50</v>
      </c>
      <c r="F51">
        <v>1</v>
      </c>
      <c r="G51">
        <f t="shared" si="1"/>
        <v>50</v>
      </c>
      <c r="H51" s="3">
        <v>0</v>
      </c>
      <c r="I51" s="3">
        <f t="shared" si="0"/>
        <v>0</v>
      </c>
      <c r="O51" t="s">
        <v>149</v>
      </c>
    </row>
    <row r="52" spans="1:15">
      <c r="A52">
        <v>51</v>
      </c>
      <c r="B52" t="s">
        <v>46</v>
      </c>
      <c r="C52" t="s">
        <v>47</v>
      </c>
      <c r="D52" t="s">
        <v>48</v>
      </c>
      <c r="E52">
        <v>50</v>
      </c>
      <c r="F52">
        <v>1</v>
      </c>
      <c r="G52">
        <f t="shared" si="1"/>
        <v>50</v>
      </c>
      <c r="H52" s="3">
        <v>0</v>
      </c>
      <c r="I52" s="3">
        <f t="shared" si="0"/>
        <v>0</v>
      </c>
      <c r="O52" t="s">
        <v>49</v>
      </c>
    </row>
    <row r="53" spans="1:15">
      <c r="A53">
        <v>52</v>
      </c>
      <c r="B53" t="s">
        <v>150</v>
      </c>
      <c r="C53" t="s">
        <v>47</v>
      </c>
      <c r="D53" t="s">
        <v>151</v>
      </c>
      <c r="E53">
        <v>50</v>
      </c>
      <c r="F53">
        <v>2</v>
      </c>
      <c r="G53">
        <f t="shared" si="1"/>
        <v>100</v>
      </c>
      <c r="H53" s="3">
        <v>0</v>
      </c>
      <c r="I53" s="3">
        <f t="shared" si="0"/>
        <v>0</v>
      </c>
      <c r="O53" t="s">
        <v>52</v>
      </c>
    </row>
    <row r="54" spans="1:15">
      <c r="A54">
        <v>53</v>
      </c>
      <c r="B54" t="s">
        <v>233</v>
      </c>
      <c r="C54" t="s">
        <v>47</v>
      </c>
      <c r="D54" t="s">
        <v>152</v>
      </c>
      <c r="E54">
        <v>50</v>
      </c>
      <c r="F54">
        <v>2</v>
      </c>
      <c r="G54">
        <f t="shared" si="1"/>
        <v>100</v>
      </c>
      <c r="H54" s="3">
        <v>0</v>
      </c>
      <c r="I54" s="3">
        <f t="shared" si="0"/>
        <v>0</v>
      </c>
      <c r="O54" t="s">
        <v>52</v>
      </c>
    </row>
    <row r="55" spans="1:15">
      <c r="A55">
        <v>54</v>
      </c>
      <c r="B55" t="s">
        <v>153</v>
      </c>
      <c r="C55" t="s">
        <v>47</v>
      </c>
      <c r="D55" t="s">
        <v>154</v>
      </c>
      <c r="E55">
        <v>50</v>
      </c>
      <c r="F55">
        <v>3</v>
      </c>
      <c r="G55">
        <f t="shared" si="1"/>
        <v>150</v>
      </c>
      <c r="H55" s="3">
        <v>0</v>
      </c>
      <c r="I55" s="3">
        <f t="shared" si="0"/>
        <v>0</v>
      </c>
      <c r="O55" t="s">
        <v>52</v>
      </c>
    </row>
    <row r="56" spans="1:15">
      <c r="A56">
        <v>55</v>
      </c>
      <c r="B56" t="s">
        <v>155</v>
      </c>
      <c r="C56" t="s">
        <v>47</v>
      </c>
      <c r="D56" t="s">
        <v>156</v>
      </c>
      <c r="E56">
        <v>50</v>
      </c>
      <c r="F56">
        <v>1</v>
      </c>
      <c r="G56">
        <f t="shared" si="1"/>
        <v>50</v>
      </c>
      <c r="H56" s="3">
        <v>0</v>
      </c>
      <c r="I56" s="3">
        <f t="shared" si="0"/>
        <v>0</v>
      </c>
      <c r="O56" t="s">
        <v>157</v>
      </c>
    </row>
    <row r="57" spans="1:15">
      <c r="A57">
        <v>56</v>
      </c>
      <c r="B57" t="s">
        <v>158</v>
      </c>
      <c r="C57" t="s">
        <v>47</v>
      </c>
      <c r="D57" t="s">
        <v>159</v>
      </c>
      <c r="E57">
        <v>50</v>
      </c>
      <c r="F57">
        <v>1</v>
      </c>
      <c r="G57">
        <f t="shared" si="1"/>
        <v>50</v>
      </c>
      <c r="H57" s="3">
        <v>0</v>
      </c>
      <c r="I57" s="3">
        <f t="shared" si="0"/>
        <v>0</v>
      </c>
      <c r="O57" t="s">
        <v>160</v>
      </c>
    </row>
    <row r="58" spans="1:15">
      <c r="A58">
        <v>57</v>
      </c>
      <c r="B58" t="s">
        <v>234</v>
      </c>
      <c r="C58" t="s">
        <v>47</v>
      </c>
      <c r="D58" t="s">
        <v>161</v>
      </c>
      <c r="E58">
        <v>50</v>
      </c>
      <c r="F58">
        <v>4</v>
      </c>
      <c r="G58">
        <f t="shared" si="1"/>
        <v>200</v>
      </c>
      <c r="H58" s="3">
        <v>0</v>
      </c>
      <c r="I58" s="3">
        <f t="shared" si="0"/>
        <v>0</v>
      </c>
      <c r="O58" t="s">
        <v>52</v>
      </c>
    </row>
    <row r="59" spans="1:15">
      <c r="A59">
        <v>58</v>
      </c>
      <c r="B59" t="s">
        <v>162</v>
      </c>
      <c r="C59" t="s">
        <v>47</v>
      </c>
      <c r="D59" t="s">
        <v>163</v>
      </c>
      <c r="E59">
        <v>50</v>
      </c>
      <c r="F59">
        <v>3</v>
      </c>
      <c r="G59">
        <f t="shared" si="1"/>
        <v>150</v>
      </c>
      <c r="H59" s="3">
        <v>0</v>
      </c>
      <c r="I59" s="3">
        <f t="shared" si="0"/>
        <v>0</v>
      </c>
      <c r="O59" t="s">
        <v>157</v>
      </c>
    </row>
    <row r="60" spans="1:15">
      <c r="A60">
        <v>59</v>
      </c>
      <c r="B60" t="s">
        <v>164</v>
      </c>
      <c r="C60" t="s">
        <v>47</v>
      </c>
      <c r="D60" t="s">
        <v>44</v>
      </c>
      <c r="E60">
        <v>50</v>
      </c>
      <c r="F60">
        <v>27</v>
      </c>
      <c r="G60">
        <f t="shared" si="1"/>
        <v>1350</v>
      </c>
      <c r="H60" s="3">
        <v>0</v>
      </c>
      <c r="I60" s="3">
        <f t="shared" si="0"/>
        <v>0</v>
      </c>
      <c r="O60" t="s">
        <v>165</v>
      </c>
    </row>
    <row r="61" spans="1:15">
      <c r="A61">
        <v>60</v>
      </c>
      <c r="B61" t="s">
        <v>166</v>
      </c>
      <c r="C61" t="s">
        <v>47</v>
      </c>
      <c r="D61" t="s">
        <v>167</v>
      </c>
      <c r="E61">
        <v>50</v>
      </c>
      <c r="F61">
        <v>1</v>
      </c>
      <c r="G61">
        <f t="shared" si="1"/>
        <v>50</v>
      </c>
      <c r="H61" s="3">
        <v>0</v>
      </c>
      <c r="I61" s="3">
        <f t="shared" si="0"/>
        <v>0</v>
      </c>
      <c r="O61" t="s">
        <v>52</v>
      </c>
    </row>
    <row r="62" spans="1:15">
      <c r="A62">
        <v>61</v>
      </c>
      <c r="B62" t="s">
        <v>235</v>
      </c>
      <c r="C62" t="s">
        <v>47</v>
      </c>
      <c r="D62" t="s">
        <v>168</v>
      </c>
      <c r="E62">
        <v>50</v>
      </c>
      <c r="F62">
        <v>1</v>
      </c>
      <c r="G62">
        <f t="shared" si="1"/>
        <v>50</v>
      </c>
      <c r="H62" s="3">
        <v>0</v>
      </c>
      <c r="I62" s="3">
        <f t="shared" si="0"/>
        <v>0</v>
      </c>
      <c r="O62" t="s">
        <v>52</v>
      </c>
    </row>
    <row r="63" spans="1:15">
      <c r="A63">
        <v>62</v>
      </c>
      <c r="B63" t="s">
        <v>169</v>
      </c>
      <c r="C63" t="s">
        <v>43</v>
      </c>
      <c r="D63" t="s">
        <v>170</v>
      </c>
      <c r="E63">
        <v>50</v>
      </c>
      <c r="F63">
        <v>1</v>
      </c>
      <c r="G63">
        <f t="shared" si="1"/>
        <v>50</v>
      </c>
      <c r="H63" s="3">
        <v>0</v>
      </c>
      <c r="I63" s="3">
        <f t="shared" si="0"/>
        <v>0</v>
      </c>
      <c r="O63" t="s">
        <v>171</v>
      </c>
    </row>
    <row r="64" spans="1:15">
      <c r="A64">
        <v>63</v>
      </c>
      <c r="B64" t="s">
        <v>172</v>
      </c>
      <c r="C64" t="s">
        <v>47</v>
      </c>
      <c r="D64" t="s">
        <v>173</v>
      </c>
      <c r="E64">
        <v>50</v>
      </c>
      <c r="F64">
        <v>1</v>
      </c>
      <c r="G64">
        <f t="shared" si="1"/>
        <v>50</v>
      </c>
      <c r="H64" s="3">
        <v>0</v>
      </c>
      <c r="I64" s="3">
        <f t="shared" si="0"/>
        <v>0</v>
      </c>
      <c r="O64" t="s">
        <v>157</v>
      </c>
    </row>
    <row r="65" spans="1:15">
      <c r="A65">
        <v>64</v>
      </c>
      <c r="B65" t="s">
        <v>174</v>
      </c>
      <c r="C65" t="s">
        <v>43</v>
      </c>
      <c r="D65" t="s">
        <v>175</v>
      </c>
      <c r="E65">
        <v>50</v>
      </c>
      <c r="F65">
        <v>7</v>
      </c>
      <c r="G65">
        <f t="shared" si="1"/>
        <v>350</v>
      </c>
      <c r="H65" s="3">
        <v>0</v>
      </c>
      <c r="I65" s="3">
        <f t="shared" si="0"/>
        <v>0</v>
      </c>
      <c r="O65" t="s">
        <v>176</v>
      </c>
    </row>
    <row r="66" spans="1:15">
      <c r="A66">
        <v>65</v>
      </c>
      <c r="B66" t="s">
        <v>177</v>
      </c>
      <c r="C66" t="s">
        <v>43</v>
      </c>
      <c r="D66" t="s">
        <v>178</v>
      </c>
      <c r="E66">
        <v>50</v>
      </c>
      <c r="F66">
        <v>3</v>
      </c>
      <c r="G66">
        <f t="shared" si="1"/>
        <v>150</v>
      </c>
      <c r="H66" s="3">
        <v>0</v>
      </c>
      <c r="I66" s="3">
        <f t="shared" si="0"/>
        <v>0</v>
      </c>
      <c r="O66" t="s">
        <v>179</v>
      </c>
    </row>
    <row r="67" spans="1:15">
      <c r="A67">
        <v>66</v>
      </c>
      <c r="B67" t="s">
        <v>180</v>
      </c>
      <c r="C67" t="s">
        <v>181</v>
      </c>
      <c r="D67" t="s">
        <v>182</v>
      </c>
      <c r="E67">
        <v>50</v>
      </c>
      <c r="F67">
        <v>1</v>
      </c>
      <c r="G67">
        <f t="shared" si="1"/>
        <v>50</v>
      </c>
      <c r="H67" s="3">
        <v>0</v>
      </c>
      <c r="I67" s="3">
        <f t="shared" ref="I67:I83" si="2">J67*H67</f>
        <v>0</v>
      </c>
      <c r="O67" t="s">
        <v>183</v>
      </c>
    </row>
    <row r="68" spans="1:15">
      <c r="A68">
        <v>67</v>
      </c>
      <c r="B68" t="s">
        <v>184</v>
      </c>
      <c r="C68" t="s">
        <v>3</v>
      </c>
      <c r="D68" t="s">
        <v>185</v>
      </c>
      <c r="E68">
        <v>50</v>
      </c>
      <c r="F68">
        <v>1</v>
      </c>
      <c r="G68">
        <f t="shared" ref="G68:G83" si="3">E68*F68</f>
        <v>50</v>
      </c>
      <c r="H68" s="3">
        <v>0</v>
      </c>
      <c r="I68" s="3">
        <f t="shared" si="2"/>
        <v>0</v>
      </c>
      <c r="O68" t="s">
        <v>186</v>
      </c>
    </row>
    <row r="69" spans="1:15">
      <c r="A69">
        <v>68</v>
      </c>
      <c r="B69" s="2">
        <v>434153017835</v>
      </c>
      <c r="C69" t="s">
        <v>187</v>
      </c>
      <c r="D69" t="s">
        <v>188</v>
      </c>
      <c r="E69">
        <v>50</v>
      </c>
      <c r="F69">
        <v>1</v>
      </c>
      <c r="G69">
        <f t="shared" si="3"/>
        <v>50</v>
      </c>
      <c r="H69" s="3">
        <v>0</v>
      </c>
      <c r="I69" s="3">
        <f t="shared" si="2"/>
        <v>0</v>
      </c>
      <c r="O69" t="s">
        <v>189</v>
      </c>
    </row>
    <row r="70" spans="1:15">
      <c r="A70">
        <v>69</v>
      </c>
      <c r="B70" t="s">
        <v>190</v>
      </c>
      <c r="C70" t="s">
        <v>47</v>
      </c>
      <c r="D70" t="s">
        <v>191</v>
      </c>
      <c r="E70">
        <v>50</v>
      </c>
      <c r="F70">
        <v>1</v>
      </c>
      <c r="G70">
        <f t="shared" si="3"/>
        <v>50</v>
      </c>
      <c r="H70" s="3">
        <v>0</v>
      </c>
      <c r="I70" s="3">
        <f t="shared" si="2"/>
        <v>0</v>
      </c>
      <c r="O70" t="s">
        <v>192</v>
      </c>
    </row>
    <row r="71" spans="1:15">
      <c r="A71">
        <v>70</v>
      </c>
      <c r="B71" t="s">
        <v>194</v>
      </c>
      <c r="C71" t="s">
        <v>7</v>
      </c>
      <c r="D71" t="s">
        <v>193</v>
      </c>
      <c r="E71">
        <v>50</v>
      </c>
      <c r="F71">
        <v>1</v>
      </c>
      <c r="G71">
        <f t="shared" si="3"/>
        <v>50</v>
      </c>
      <c r="H71" s="3">
        <v>0</v>
      </c>
      <c r="I71" s="3">
        <f t="shared" si="2"/>
        <v>0</v>
      </c>
      <c r="O71" t="s">
        <v>250</v>
      </c>
    </row>
    <row r="72" spans="1:15">
      <c r="A72">
        <v>71</v>
      </c>
      <c r="B72" t="s">
        <v>195</v>
      </c>
      <c r="C72" t="s">
        <v>7</v>
      </c>
      <c r="D72" t="s">
        <v>196</v>
      </c>
      <c r="E72">
        <v>50</v>
      </c>
      <c r="F72">
        <v>1</v>
      </c>
      <c r="G72">
        <f t="shared" si="3"/>
        <v>50</v>
      </c>
      <c r="H72" s="3">
        <v>0</v>
      </c>
      <c r="I72" s="3">
        <f t="shared" si="2"/>
        <v>0</v>
      </c>
      <c r="O72" t="s">
        <v>197</v>
      </c>
    </row>
    <row r="73" spans="1:15">
      <c r="A73">
        <v>72</v>
      </c>
      <c r="B73" t="s">
        <v>198</v>
      </c>
      <c r="C73" t="s">
        <v>199</v>
      </c>
      <c r="D73" t="s">
        <v>200</v>
      </c>
      <c r="E73">
        <v>50</v>
      </c>
      <c r="F73">
        <v>1</v>
      </c>
      <c r="G73">
        <f t="shared" si="3"/>
        <v>50</v>
      </c>
      <c r="H73" s="3">
        <v>0</v>
      </c>
      <c r="I73" s="3">
        <f t="shared" si="2"/>
        <v>0</v>
      </c>
      <c r="O73" t="s">
        <v>201</v>
      </c>
    </row>
    <row r="74" spans="1:15">
      <c r="A74">
        <v>73</v>
      </c>
      <c r="B74" t="s">
        <v>202</v>
      </c>
      <c r="C74" t="s">
        <v>7</v>
      </c>
      <c r="D74" t="s">
        <v>203</v>
      </c>
      <c r="E74">
        <v>50</v>
      </c>
      <c r="F74">
        <v>1</v>
      </c>
      <c r="G74">
        <f t="shared" si="3"/>
        <v>50</v>
      </c>
      <c r="H74" s="3">
        <v>0</v>
      </c>
      <c r="I74" s="3">
        <f t="shared" si="2"/>
        <v>0</v>
      </c>
      <c r="O74" t="s">
        <v>204</v>
      </c>
    </row>
    <row r="75" spans="1:15">
      <c r="A75">
        <v>74</v>
      </c>
      <c r="B75" t="s">
        <v>205</v>
      </c>
      <c r="C75" t="s">
        <v>7</v>
      </c>
      <c r="D75" t="s">
        <v>206</v>
      </c>
      <c r="E75">
        <v>50</v>
      </c>
      <c r="F75">
        <v>2</v>
      </c>
      <c r="G75">
        <f t="shared" si="3"/>
        <v>100</v>
      </c>
      <c r="H75" s="3">
        <v>0</v>
      </c>
      <c r="I75" s="3">
        <f t="shared" si="2"/>
        <v>0</v>
      </c>
      <c r="O75" t="s">
        <v>207</v>
      </c>
    </row>
    <row r="76" spans="1:15">
      <c r="A76">
        <v>75</v>
      </c>
      <c r="B76" t="s">
        <v>208</v>
      </c>
      <c r="C76" t="s">
        <v>7</v>
      </c>
      <c r="D76" t="s">
        <v>209</v>
      </c>
      <c r="E76">
        <v>50</v>
      </c>
      <c r="F76">
        <v>1</v>
      </c>
      <c r="G76">
        <f t="shared" si="3"/>
        <v>50</v>
      </c>
      <c r="H76" s="3">
        <v>0</v>
      </c>
      <c r="I76" s="3">
        <f t="shared" si="2"/>
        <v>0</v>
      </c>
      <c r="O76" t="s">
        <v>210</v>
      </c>
    </row>
    <row r="77" spans="1:15">
      <c r="A77">
        <v>76</v>
      </c>
      <c r="B77" t="s">
        <v>211</v>
      </c>
      <c r="C77" t="s">
        <v>7</v>
      </c>
      <c r="D77" t="s">
        <v>212</v>
      </c>
      <c r="E77">
        <v>50</v>
      </c>
      <c r="F77">
        <v>2</v>
      </c>
      <c r="G77">
        <f t="shared" si="3"/>
        <v>100</v>
      </c>
      <c r="H77" s="3">
        <v>0</v>
      </c>
      <c r="I77" s="3">
        <f t="shared" si="2"/>
        <v>0</v>
      </c>
      <c r="O77" t="s">
        <v>213</v>
      </c>
    </row>
    <row r="78" spans="1:15">
      <c r="A78">
        <v>77</v>
      </c>
      <c r="B78" t="s">
        <v>214</v>
      </c>
      <c r="C78" t="s">
        <v>7</v>
      </c>
      <c r="D78" t="s">
        <v>215</v>
      </c>
      <c r="E78">
        <v>50</v>
      </c>
      <c r="F78">
        <v>1</v>
      </c>
      <c r="G78">
        <f t="shared" si="3"/>
        <v>50</v>
      </c>
      <c r="H78" s="3">
        <v>0</v>
      </c>
      <c r="I78" s="3">
        <f t="shared" si="2"/>
        <v>0</v>
      </c>
      <c r="O78" t="s">
        <v>216</v>
      </c>
    </row>
    <row r="79" spans="1:15">
      <c r="A79">
        <v>78</v>
      </c>
      <c r="B79" t="s">
        <v>217</v>
      </c>
      <c r="C79" t="s">
        <v>218</v>
      </c>
      <c r="D79" t="s">
        <v>219</v>
      </c>
      <c r="E79">
        <v>50</v>
      </c>
      <c r="F79">
        <v>1</v>
      </c>
      <c r="G79">
        <f t="shared" si="3"/>
        <v>50</v>
      </c>
      <c r="H79" s="3">
        <v>0</v>
      </c>
      <c r="I79" s="3">
        <f t="shared" si="2"/>
        <v>0</v>
      </c>
      <c r="O79" t="s">
        <v>220</v>
      </c>
    </row>
    <row r="80" spans="1:15">
      <c r="A80">
        <v>79</v>
      </c>
      <c r="B80" t="s">
        <v>221</v>
      </c>
      <c r="C80" t="s">
        <v>222</v>
      </c>
      <c r="D80" t="s">
        <v>223</v>
      </c>
      <c r="E80">
        <v>50</v>
      </c>
      <c r="F80">
        <v>1</v>
      </c>
      <c r="G80">
        <f t="shared" si="3"/>
        <v>50</v>
      </c>
      <c r="H80" s="3">
        <v>0</v>
      </c>
      <c r="I80" s="3">
        <f t="shared" si="2"/>
        <v>0</v>
      </c>
      <c r="O80" t="s">
        <v>224</v>
      </c>
    </row>
    <row r="81" spans="1:15">
      <c r="A81">
        <v>80</v>
      </c>
      <c r="B81" t="s">
        <v>225</v>
      </c>
      <c r="C81" t="s">
        <v>226</v>
      </c>
      <c r="D81" t="s">
        <v>219</v>
      </c>
      <c r="E81">
        <v>50</v>
      </c>
      <c r="F81">
        <v>1</v>
      </c>
      <c r="G81">
        <f t="shared" si="3"/>
        <v>50</v>
      </c>
      <c r="H81" s="3">
        <v>0</v>
      </c>
      <c r="I81" s="3">
        <f t="shared" si="2"/>
        <v>0</v>
      </c>
      <c r="O81" t="s">
        <v>227</v>
      </c>
    </row>
    <row r="82" spans="1:15">
      <c r="A82">
        <v>81</v>
      </c>
      <c r="B82">
        <v>63048</v>
      </c>
      <c r="C82" t="s">
        <v>244</v>
      </c>
      <c r="D82" t="s">
        <v>248</v>
      </c>
      <c r="E82">
        <v>50</v>
      </c>
      <c r="F82">
        <v>1</v>
      </c>
      <c r="G82">
        <f t="shared" si="3"/>
        <v>50</v>
      </c>
      <c r="H82" s="3">
        <v>0</v>
      </c>
      <c r="I82" s="3">
        <f t="shared" si="2"/>
        <v>0</v>
      </c>
      <c r="O82" t="s">
        <v>243</v>
      </c>
    </row>
    <row r="83" spans="1:15">
      <c r="A83">
        <v>82</v>
      </c>
      <c r="B83">
        <v>150150225</v>
      </c>
      <c r="C83" t="s">
        <v>41</v>
      </c>
      <c r="D83" t="s">
        <v>247</v>
      </c>
      <c r="E83">
        <v>50</v>
      </c>
      <c r="F83">
        <v>1</v>
      </c>
      <c r="G83">
        <f t="shared" si="3"/>
        <v>50</v>
      </c>
      <c r="H83" s="3">
        <v>0</v>
      </c>
      <c r="I83" s="3">
        <f t="shared" si="2"/>
        <v>0</v>
      </c>
      <c r="O83" t="s">
        <v>249</v>
      </c>
    </row>
    <row r="86" spans="1:15">
      <c r="I86" s="3">
        <f>SUM(I2:I83)</f>
        <v>0</v>
      </c>
    </row>
    <row r="88" spans="1:15">
      <c r="H88" s="3" t="s">
        <v>237</v>
      </c>
      <c r="I88" s="3">
        <f>I86/50</f>
        <v>0</v>
      </c>
    </row>
    <row r="89" spans="1:15">
      <c r="H89" s="3" t="s">
        <v>245</v>
      </c>
      <c r="I89" s="3">
        <f>I88*1.6</f>
        <v>0</v>
      </c>
    </row>
    <row r="90" spans="1:15">
      <c r="H90" s="3" t="s">
        <v>246</v>
      </c>
      <c r="I90" s="4">
        <f>I89*4.8</f>
        <v>0</v>
      </c>
    </row>
  </sheetData>
  <autoFilter ref="A1:O83"/>
  <conditionalFormatting sqref="I2:I8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theme="6"/>
  </sheetPr>
  <dimension ref="A3:T93"/>
  <sheetViews>
    <sheetView topLeftCell="C1" workbookViewId="0">
      <pane ySplit="3" topLeftCell="A4" activePane="bottomLeft" state="frozen"/>
      <selection pane="bottomLeft" activeCell="F91" sqref="F91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30" customWidth="1"/>
    <col min="5" max="5" width="23.28515625" bestFit="1" customWidth="1"/>
    <col min="6" max="6" width="12.85546875" bestFit="1" customWidth="1"/>
    <col min="7" max="8" width="12.140625" bestFit="1" customWidth="1"/>
    <col min="9" max="9" width="15.7109375" bestFit="1" customWidth="1"/>
    <col min="10" max="10" width="12" customWidth="1"/>
    <col min="11" max="11" width="15.140625" customWidth="1"/>
    <col min="12" max="12" width="6" bestFit="1" customWidth="1"/>
    <col min="13" max="13" width="11.5703125" customWidth="1"/>
    <col min="14" max="14" width="6.5703125" bestFit="1" customWidth="1"/>
    <col min="15" max="15" width="11" customWidth="1"/>
    <col min="16" max="16" width="15.140625" bestFit="1" customWidth="1"/>
    <col min="17" max="17" width="8.85546875" bestFit="1" customWidth="1"/>
  </cols>
  <sheetData>
    <row r="3" spans="1:20" ht="30">
      <c r="A3" s="7" t="s">
        <v>0</v>
      </c>
      <c r="B3" s="64" t="s">
        <v>254</v>
      </c>
      <c r="C3" s="7" t="s">
        <v>1</v>
      </c>
      <c r="D3" s="7" t="s">
        <v>238</v>
      </c>
      <c r="E3" s="7" t="s">
        <v>261</v>
      </c>
      <c r="F3" s="7" t="s">
        <v>256</v>
      </c>
      <c r="G3" s="7" t="s">
        <v>253</v>
      </c>
      <c r="H3" s="106" t="s">
        <v>241</v>
      </c>
      <c r="I3" s="7" t="s">
        <v>239</v>
      </c>
      <c r="J3" s="106" t="s">
        <v>495</v>
      </c>
      <c r="K3" s="7" t="s">
        <v>494</v>
      </c>
      <c r="L3" s="7" t="s">
        <v>411</v>
      </c>
      <c r="M3" s="68" t="s">
        <v>418</v>
      </c>
      <c r="N3" s="7" t="s">
        <v>413</v>
      </c>
      <c r="O3" s="68" t="s">
        <v>257</v>
      </c>
      <c r="P3" s="7" t="s">
        <v>258</v>
      </c>
      <c r="Q3" s="68" t="s">
        <v>260</v>
      </c>
      <c r="R3" s="8"/>
      <c r="S3" s="106" t="s">
        <v>498</v>
      </c>
      <c r="T3" s="108" t="s">
        <v>499</v>
      </c>
    </row>
    <row r="4" spans="1:20" hidden="1">
      <c r="A4" s="8">
        <v>1</v>
      </c>
      <c r="B4" s="65" t="s">
        <v>2</v>
      </c>
      <c r="C4" s="8" t="s">
        <v>3</v>
      </c>
      <c r="D4" s="8" t="s">
        <v>4</v>
      </c>
      <c r="E4" s="8" t="s">
        <v>419</v>
      </c>
      <c r="F4" s="8">
        <v>220</v>
      </c>
      <c r="G4" s="8">
        <v>1</v>
      </c>
      <c r="H4" s="8">
        <f>VLOOKUP(B4,'[1]Atrition NPI'!$B:$Z,23,0)</f>
        <v>2500</v>
      </c>
      <c r="I4" s="8">
        <v>7.6499999999999999E-2</v>
      </c>
      <c r="J4" s="8">
        <f>H4*I4</f>
        <v>191.25</v>
      </c>
      <c r="K4" s="75" t="s">
        <v>420</v>
      </c>
      <c r="L4" s="8">
        <v>15000</v>
      </c>
      <c r="M4" s="8" t="s">
        <v>264</v>
      </c>
      <c r="N4" s="69">
        <v>98</v>
      </c>
      <c r="O4" s="8" t="s">
        <v>265</v>
      </c>
      <c r="P4" s="8" t="s">
        <v>266</v>
      </c>
      <c r="Q4" s="8" t="s">
        <v>267</v>
      </c>
      <c r="R4" s="8"/>
      <c r="S4" s="8">
        <f>'EPE quotation 220 units'!I4-VLOOKUP(B4,'EPE Quotation MOQ Full RELL'!B:S,9,0)</f>
        <v>6.6500000000000004E-2</v>
      </c>
      <c r="T4" s="105">
        <f>('EPE quotation 220 units'!I4/VLOOKUP(B4,'EPE Quotation MOQ Full RELL'!B:S,9,0))-1</f>
        <v>6.6499999999999995</v>
      </c>
    </row>
    <row r="5" spans="1:20" hidden="1">
      <c r="A5" s="8">
        <v>2</v>
      </c>
      <c r="B5" s="65" t="s">
        <v>6</v>
      </c>
      <c r="C5" s="8" t="s">
        <v>7</v>
      </c>
      <c r="D5" s="8" t="s">
        <v>8</v>
      </c>
      <c r="E5" s="15" t="s">
        <v>421</v>
      </c>
      <c r="F5" s="8">
        <v>220</v>
      </c>
      <c r="G5" s="8">
        <v>1</v>
      </c>
      <c r="H5" s="8">
        <f>VLOOKUP(B5,'[1]Atrition NPI'!$B:$Z,23,0)</f>
        <v>2080</v>
      </c>
      <c r="I5" s="8">
        <v>5.32</v>
      </c>
      <c r="J5" s="8">
        <f t="shared" ref="J5:J68" si="0">H5*I5</f>
        <v>11065.6</v>
      </c>
      <c r="K5" s="60" t="s">
        <v>422</v>
      </c>
      <c r="L5" s="8">
        <v>2500</v>
      </c>
      <c r="M5" s="8" t="s">
        <v>264</v>
      </c>
      <c r="N5" s="69">
        <v>378</v>
      </c>
      <c r="O5" s="8" t="s">
        <v>265</v>
      </c>
      <c r="P5" s="8" t="s">
        <v>266</v>
      </c>
      <c r="Q5" s="8" t="s">
        <v>267</v>
      </c>
      <c r="R5" s="8"/>
      <c r="S5" s="8">
        <f>'EPE quotation 220 units'!I5-VLOOKUP(B5,'EPE Quotation MOQ Full RELL'!B:S,9,0)</f>
        <v>1.8000000000000003</v>
      </c>
      <c r="T5" s="105">
        <f>('EPE quotation 220 units'!I5/VLOOKUP(B5,'EPE Quotation MOQ Full RELL'!B:S,9,0))-1</f>
        <v>0.51136363636363646</v>
      </c>
    </row>
    <row r="6" spans="1:20" hidden="1">
      <c r="A6" s="8">
        <v>3</v>
      </c>
      <c r="B6" s="65" t="s">
        <v>11</v>
      </c>
      <c r="C6" s="8" t="s">
        <v>7</v>
      </c>
      <c r="D6" s="8" t="s">
        <v>10</v>
      </c>
      <c r="E6" s="11" t="s">
        <v>271</v>
      </c>
      <c r="F6" s="8">
        <v>220</v>
      </c>
      <c r="G6" s="8">
        <v>1</v>
      </c>
      <c r="H6" s="8">
        <f>VLOOKUP(B6,'[1]Atrition NPI'!$B:$Z,23,0)</f>
        <v>2020</v>
      </c>
      <c r="I6" s="8"/>
      <c r="J6" s="8">
        <f t="shared" si="0"/>
        <v>0</v>
      </c>
      <c r="K6" s="12" t="s">
        <v>272</v>
      </c>
      <c r="L6" s="8"/>
      <c r="M6" s="8"/>
      <c r="N6" s="69"/>
      <c r="O6" s="8"/>
      <c r="P6" s="8"/>
      <c r="Q6" s="8"/>
      <c r="R6" s="8"/>
      <c r="S6" s="8">
        <f>'EPE quotation 220 units'!I6-VLOOKUP(B6,'EPE Quotation MOQ Full RELL'!B:S,9,0)</f>
        <v>0</v>
      </c>
      <c r="T6" s="105" t="e">
        <f>('EPE quotation 220 units'!I6/VLOOKUP(B6,'EPE Quotation MOQ Full RELL'!B:S,9,0))-1</f>
        <v>#DIV/0!</v>
      </c>
    </row>
    <row r="7" spans="1:20" hidden="1">
      <c r="A7" s="8">
        <v>4</v>
      </c>
      <c r="B7" s="65" t="s">
        <v>12</v>
      </c>
      <c r="C7" s="8" t="s">
        <v>3</v>
      </c>
      <c r="D7" s="8" t="s">
        <v>13</v>
      </c>
      <c r="E7" s="8" t="s">
        <v>419</v>
      </c>
      <c r="F7" s="8">
        <v>220</v>
      </c>
      <c r="G7" s="8">
        <v>5</v>
      </c>
      <c r="H7" s="8">
        <f>VLOOKUP(B7,'[1]Atrition NPI'!$B:$Z,23,0)</f>
        <v>11000</v>
      </c>
      <c r="I7" s="8">
        <v>9.69E-2</v>
      </c>
      <c r="J7" s="8">
        <f t="shared" si="0"/>
        <v>1065.9000000000001</v>
      </c>
      <c r="K7" s="42" t="s">
        <v>423</v>
      </c>
      <c r="L7" s="8">
        <v>10000</v>
      </c>
      <c r="M7" s="8" t="s">
        <v>264</v>
      </c>
      <c r="N7" s="69">
        <v>70</v>
      </c>
      <c r="O7" s="8" t="s">
        <v>265</v>
      </c>
      <c r="P7" s="8" t="s">
        <v>266</v>
      </c>
      <c r="Q7" s="8" t="s">
        <v>267</v>
      </c>
      <c r="R7" s="8"/>
      <c r="S7" s="8">
        <f>'EPE quotation 220 units'!I7-VLOOKUP(B7,'EPE Quotation MOQ Full RELL'!B:S,9,0)</f>
        <v>1.6899999999999998E-2</v>
      </c>
      <c r="T7" s="105">
        <f>('EPE quotation 220 units'!I7/VLOOKUP(B7,'EPE Quotation MOQ Full RELL'!B:S,9,0))-1</f>
        <v>0.21124999999999994</v>
      </c>
    </row>
    <row r="8" spans="1:20" hidden="1">
      <c r="A8" s="8">
        <v>5</v>
      </c>
      <c r="B8" s="65" t="s">
        <v>15</v>
      </c>
      <c r="C8" s="8" t="s">
        <v>3</v>
      </c>
      <c r="D8" s="8" t="s">
        <v>16</v>
      </c>
      <c r="E8" s="8" t="s">
        <v>419</v>
      </c>
      <c r="F8" s="8">
        <v>220</v>
      </c>
      <c r="G8" s="8">
        <v>3</v>
      </c>
      <c r="H8" s="8">
        <f>VLOOKUP(B8,'[1]Atrition NPI'!$B:$Z,23,0)</f>
        <v>6600</v>
      </c>
      <c r="I8" s="8">
        <v>8.6699999999999999E-2</v>
      </c>
      <c r="J8" s="8">
        <f t="shared" si="0"/>
        <v>572.22</v>
      </c>
      <c r="K8" s="70" t="s">
        <v>424</v>
      </c>
      <c r="L8" s="8">
        <v>10000</v>
      </c>
      <c r="M8" s="8" t="s">
        <v>264</v>
      </c>
      <c r="N8" s="69">
        <v>98</v>
      </c>
      <c r="O8" s="8" t="s">
        <v>265</v>
      </c>
      <c r="P8" s="8" t="s">
        <v>266</v>
      </c>
      <c r="Q8" s="8" t="s">
        <v>267</v>
      </c>
      <c r="R8" s="8"/>
      <c r="S8" s="8">
        <f>'EPE quotation 220 units'!I8-VLOOKUP(B8,'EPE Quotation MOQ Full RELL'!B:S,9,0)</f>
        <v>3.6699999999999997E-2</v>
      </c>
      <c r="T8" s="105">
        <f>('EPE quotation 220 units'!I8/VLOOKUP(B8,'EPE Quotation MOQ Full RELL'!B:S,9,0))-1</f>
        <v>0.73399999999999999</v>
      </c>
    </row>
    <row r="9" spans="1:20" hidden="1">
      <c r="A9" s="8">
        <v>6</v>
      </c>
      <c r="B9" s="65" t="s">
        <v>18</v>
      </c>
      <c r="C9" s="8" t="s">
        <v>3</v>
      </c>
      <c r="D9" s="8" t="s">
        <v>19</v>
      </c>
      <c r="E9" s="15" t="s">
        <v>277</v>
      </c>
      <c r="F9" s="8">
        <v>220</v>
      </c>
      <c r="G9" s="8">
        <v>3</v>
      </c>
      <c r="H9" s="8">
        <f>VLOOKUP(B9,'[1]Atrition NPI'!$B:$Z,23,0)</f>
        <v>6600</v>
      </c>
      <c r="I9" s="8">
        <v>6.9699999999999998E-2</v>
      </c>
      <c r="J9" s="8">
        <f t="shared" si="0"/>
        <v>460.02</v>
      </c>
      <c r="K9" s="76" t="s">
        <v>425</v>
      </c>
      <c r="L9" s="8">
        <v>40000</v>
      </c>
      <c r="M9" s="8" t="s">
        <v>264</v>
      </c>
      <c r="N9" s="69">
        <v>84</v>
      </c>
      <c r="O9" s="8" t="s">
        <v>265</v>
      </c>
      <c r="P9" s="8" t="s">
        <v>266</v>
      </c>
      <c r="Q9" s="8" t="s">
        <v>267</v>
      </c>
      <c r="R9" s="8"/>
      <c r="S9" s="8">
        <f>'EPE quotation 220 units'!I9-VLOOKUP(B9,'EPE Quotation MOQ Full RELL'!B:S,9,0)</f>
        <v>3.9699999999999999E-2</v>
      </c>
      <c r="T9" s="105">
        <f>('EPE quotation 220 units'!I9/VLOOKUP(B9,'EPE Quotation MOQ Full RELL'!B:S,9,0))-1</f>
        <v>1.3233333333333333</v>
      </c>
    </row>
    <row r="10" spans="1:20" hidden="1">
      <c r="A10" s="8">
        <v>7</v>
      </c>
      <c r="B10" s="65" t="s">
        <v>228</v>
      </c>
      <c r="C10" s="8" t="s">
        <v>94</v>
      </c>
      <c r="D10" s="8" t="s">
        <v>21</v>
      </c>
      <c r="E10" s="15" t="s">
        <v>280</v>
      </c>
      <c r="F10" s="8">
        <v>220</v>
      </c>
      <c r="G10" s="8">
        <v>1</v>
      </c>
      <c r="H10" s="8">
        <f>VLOOKUP(B10,'[1]Atrition NPI'!$B:$Z,23,0)</f>
        <v>2200</v>
      </c>
      <c r="I10" s="8">
        <v>0.2142</v>
      </c>
      <c r="J10" s="8">
        <f t="shared" si="0"/>
        <v>471.24</v>
      </c>
      <c r="K10" s="30" t="s">
        <v>426</v>
      </c>
      <c r="L10" s="8">
        <v>15000</v>
      </c>
      <c r="M10" s="8" t="s">
        <v>264</v>
      </c>
      <c r="N10" s="69">
        <v>273</v>
      </c>
      <c r="O10" s="8" t="s">
        <v>265</v>
      </c>
      <c r="P10" s="8" t="s">
        <v>266</v>
      </c>
      <c r="Q10" s="8" t="s">
        <v>267</v>
      </c>
      <c r="R10" s="8"/>
      <c r="S10" s="8">
        <f>'EPE quotation 220 units'!I10-VLOOKUP(B10,'EPE Quotation MOQ Full RELL'!B:S,9,0)</f>
        <v>0.14419999999999999</v>
      </c>
      <c r="T10" s="105">
        <f>('EPE quotation 220 units'!I10/VLOOKUP(B10,'EPE Quotation MOQ Full RELL'!B:S,9,0))-1</f>
        <v>2.0599999999999996</v>
      </c>
    </row>
    <row r="11" spans="1:20" hidden="1">
      <c r="A11" s="8">
        <v>8</v>
      </c>
      <c r="B11" s="65" t="s">
        <v>22</v>
      </c>
      <c r="C11" s="8" t="s">
        <v>3</v>
      </c>
      <c r="D11" s="8" t="s">
        <v>23</v>
      </c>
      <c r="E11" s="8" t="s">
        <v>419</v>
      </c>
      <c r="F11" s="8">
        <v>220</v>
      </c>
      <c r="G11" s="8">
        <v>1</v>
      </c>
      <c r="H11" s="8">
        <f>VLOOKUP(B11,'[1]Atrition NPI'!$B:$Z,23,0)</f>
        <v>2200</v>
      </c>
      <c r="I11" s="8">
        <v>6.1199999999999997E-2</v>
      </c>
      <c r="J11" s="8">
        <f t="shared" si="0"/>
        <v>134.63999999999999</v>
      </c>
      <c r="K11" s="77" t="s">
        <v>427</v>
      </c>
      <c r="L11" s="8">
        <v>50000</v>
      </c>
      <c r="M11" s="8" t="s">
        <v>264</v>
      </c>
      <c r="N11" s="69">
        <v>83</v>
      </c>
      <c r="O11" s="8" t="s">
        <v>265</v>
      </c>
      <c r="P11" s="8" t="s">
        <v>266</v>
      </c>
      <c r="Q11" s="8" t="s">
        <v>267</v>
      </c>
      <c r="R11" s="8"/>
      <c r="S11" s="8">
        <f>'EPE quotation 220 units'!I11-VLOOKUP(B11,'EPE Quotation MOQ Full RELL'!B:S,9,0)</f>
        <v>5.7799999999999997E-2</v>
      </c>
      <c r="T11" s="105">
        <f>('EPE quotation 220 units'!I11/VLOOKUP(B11,'EPE Quotation MOQ Full RELL'!B:S,9,0))-1</f>
        <v>17</v>
      </c>
    </row>
    <row r="12" spans="1:20" hidden="1">
      <c r="A12" s="8">
        <v>9</v>
      </c>
      <c r="B12" s="65" t="s">
        <v>25</v>
      </c>
      <c r="C12" s="8" t="s">
        <v>26</v>
      </c>
      <c r="D12" s="8" t="s">
        <v>27</v>
      </c>
      <c r="E12" s="8" t="s">
        <v>419</v>
      </c>
      <c r="F12" s="8">
        <v>220</v>
      </c>
      <c r="G12" s="8">
        <v>1</v>
      </c>
      <c r="H12" s="8">
        <f>VLOOKUP(B12,'[1]Atrition NPI'!$B:$Z,23,0)</f>
        <v>2200</v>
      </c>
      <c r="I12" s="8">
        <v>8.5000000000000006E-2</v>
      </c>
      <c r="J12" s="8">
        <f t="shared" si="0"/>
        <v>187</v>
      </c>
      <c r="K12" s="73" t="s">
        <v>428</v>
      </c>
      <c r="L12" s="8">
        <v>10000</v>
      </c>
      <c r="M12" s="8" t="s">
        <v>264</v>
      </c>
      <c r="N12" s="69">
        <v>140</v>
      </c>
      <c r="O12" s="8" t="s">
        <v>265</v>
      </c>
      <c r="P12" s="8" t="s">
        <v>266</v>
      </c>
      <c r="Q12" s="8" t="s">
        <v>267</v>
      </c>
      <c r="R12" s="8"/>
      <c r="S12" s="8">
        <f>'EPE quotation 220 units'!I12-VLOOKUP(B12,'EPE Quotation MOQ Full RELL'!B:S,9,0)</f>
        <v>7.5000000000000011E-2</v>
      </c>
      <c r="T12" s="105">
        <f>('EPE quotation 220 units'!I12/VLOOKUP(B12,'EPE Quotation MOQ Full RELL'!B:S,9,0))-1</f>
        <v>7.5</v>
      </c>
    </row>
    <row r="13" spans="1:20" hidden="1">
      <c r="A13" s="8">
        <v>10</v>
      </c>
      <c r="B13" s="65" t="s">
        <v>29</v>
      </c>
      <c r="C13" s="8" t="s">
        <v>30</v>
      </c>
      <c r="D13" s="8" t="s">
        <v>31</v>
      </c>
      <c r="E13" s="8" t="s">
        <v>419</v>
      </c>
      <c r="F13" s="8">
        <v>220</v>
      </c>
      <c r="G13" s="8">
        <v>1</v>
      </c>
      <c r="H13" s="8">
        <f>VLOOKUP(B13,'[1]Atrition NPI'!$B:$Z,23,0)</f>
        <v>2200</v>
      </c>
      <c r="I13" s="8">
        <v>9.5200000000000007E-2</v>
      </c>
      <c r="J13" s="8">
        <f t="shared" si="0"/>
        <v>209.44000000000003</v>
      </c>
      <c r="K13" s="78" t="s">
        <v>429</v>
      </c>
      <c r="L13" s="8">
        <v>15000</v>
      </c>
      <c r="M13" s="8" t="s">
        <v>264</v>
      </c>
      <c r="N13" s="69">
        <v>182</v>
      </c>
      <c r="O13" s="8" t="s">
        <v>265</v>
      </c>
      <c r="P13" s="8" t="s">
        <v>266</v>
      </c>
      <c r="Q13" s="8" t="s">
        <v>267</v>
      </c>
      <c r="R13" s="8"/>
      <c r="S13" s="8">
        <f>'EPE quotation 220 units'!I13-VLOOKUP(B13,'EPE Quotation MOQ Full RELL'!B:S,9,0)</f>
        <v>7.5200000000000003E-2</v>
      </c>
      <c r="T13" s="105">
        <f>('EPE quotation 220 units'!I13/VLOOKUP(B13,'EPE Quotation MOQ Full RELL'!B:S,9,0))-1</f>
        <v>3.7600000000000007</v>
      </c>
    </row>
    <row r="14" spans="1:20" hidden="1">
      <c r="A14" s="8">
        <v>11</v>
      </c>
      <c r="B14" s="65" t="s">
        <v>33</v>
      </c>
      <c r="C14" s="8" t="s">
        <v>34</v>
      </c>
      <c r="D14" s="8" t="s">
        <v>35</v>
      </c>
      <c r="E14" s="8"/>
      <c r="F14" s="8">
        <v>220</v>
      </c>
      <c r="G14" s="8">
        <v>1</v>
      </c>
      <c r="H14" s="8">
        <f>VLOOKUP(B14,'[1]Atrition NPI'!$B:$Z,23,0)</f>
        <v>2200</v>
      </c>
      <c r="I14" s="8">
        <v>1.7459</v>
      </c>
      <c r="J14" s="8">
        <f t="shared" si="0"/>
        <v>3840.98</v>
      </c>
      <c r="K14" s="31" t="s">
        <v>430</v>
      </c>
      <c r="L14" s="8">
        <v>3000</v>
      </c>
      <c r="M14" s="8" t="s">
        <v>264</v>
      </c>
      <c r="N14" s="69">
        <v>112</v>
      </c>
      <c r="O14" s="8" t="s">
        <v>265</v>
      </c>
      <c r="P14" s="8" t="s">
        <v>266</v>
      </c>
      <c r="Q14" s="8" t="s">
        <v>267</v>
      </c>
      <c r="R14" s="8"/>
      <c r="S14" s="8">
        <f>'EPE quotation 220 units'!I14-VLOOKUP(B14,'EPE Quotation MOQ Full RELL'!B:S,9,0)</f>
        <v>0.50590000000000002</v>
      </c>
      <c r="T14" s="105">
        <f>('EPE quotation 220 units'!I14/VLOOKUP(B14,'EPE Quotation MOQ Full RELL'!B:S,9,0))-1</f>
        <v>0.40798387096774191</v>
      </c>
    </row>
    <row r="15" spans="1:20" hidden="1">
      <c r="A15" s="8">
        <v>12</v>
      </c>
      <c r="B15" s="65" t="s">
        <v>37</v>
      </c>
      <c r="C15" s="8" t="s">
        <v>38</v>
      </c>
      <c r="D15" s="8" t="s">
        <v>39</v>
      </c>
      <c r="E15" s="8" t="s">
        <v>419</v>
      </c>
      <c r="F15" s="8">
        <v>220</v>
      </c>
      <c r="G15" s="8">
        <v>1</v>
      </c>
      <c r="H15" s="8">
        <f>VLOOKUP(B15,'[1]Atrition NPI'!$B:$Z,23,0)</f>
        <v>2200</v>
      </c>
      <c r="I15" s="8">
        <v>3.8929999999999998</v>
      </c>
      <c r="J15" s="8">
        <f t="shared" si="0"/>
        <v>8564.6</v>
      </c>
      <c r="K15" s="27" t="s">
        <v>431</v>
      </c>
      <c r="L15" s="8">
        <v>400</v>
      </c>
      <c r="M15" s="8" t="s">
        <v>264</v>
      </c>
      <c r="N15" s="69">
        <v>112</v>
      </c>
      <c r="O15" s="8" t="s">
        <v>265</v>
      </c>
      <c r="P15" s="8" t="s">
        <v>266</v>
      </c>
      <c r="Q15" s="8" t="s">
        <v>267</v>
      </c>
      <c r="R15" s="8"/>
      <c r="S15" s="8">
        <f>'EPE quotation 220 units'!I15-VLOOKUP(B15,'EPE Quotation MOQ Full RELL'!B:S,9,0)</f>
        <v>0.59299999999999997</v>
      </c>
      <c r="T15" s="105">
        <f>('EPE quotation 220 units'!I15/VLOOKUP(B15,'EPE Quotation MOQ Full RELL'!B:S,9,0))-1</f>
        <v>0.17969696969696969</v>
      </c>
    </row>
    <row r="16" spans="1:20" hidden="1">
      <c r="A16" s="8">
        <v>13</v>
      </c>
      <c r="B16" s="65" t="s">
        <v>230</v>
      </c>
      <c r="C16" s="8" t="s">
        <v>231</v>
      </c>
      <c r="D16" s="8" t="s">
        <v>131</v>
      </c>
      <c r="E16" s="11" t="s">
        <v>291</v>
      </c>
      <c r="F16" s="8">
        <v>220</v>
      </c>
      <c r="G16" s="8">
        <v>1</v>
      </c>
      <c r="H16" s="8">
        <f>VLOOKUP(B16,'[1]Atrition NPI'!$B:$Z,23,0)</f>
        <v>2200</v>
      </c>
      <c r="I16" s="8">
        <v>0.49299999999999999</v>
      </c>
      <c r="J16" s="8">
        <f t="shared" si="0"/>
        <v>1084.5999999999999</v>
      </c>
      <c r="K16" s="42" t="s">
        <v>432</v>
      </c>
      <c r="L16" s="8">
        <v>2000</v>
      </c>
      <c r="M16" s="8" t="s">
        <v>264</v>
      </c>
      <c r="N16" s="69">
        <v>84</v>
      </c>
      <c r="O16" s="8" t="s">
        <v>265</v>
      </c>
      <c r="P16" s="8" t="s">
        <v>266</v>
      </c>
      <c r="Q16" s="8" t="s">
        <v>267</v>
      </c>
      <c r="R16" s="8"/>
      <c r="S16" s="8">
        <f>'EPE quotation 220 units'!I16-VLOOKUP(B16,'EPE Quotation MOQ Full RELL'!B:S,9,0)</f>
        <v>0.14300000000000002</v>
      </c>
      <c r="T16" s="105">
        <f>('EPE quotation 220 units'!I16/VLOOKUP(B16,'EPE Quotation MOQ Full RELL'!B:S,9,0))-1</f>
        <v>0.40857142857142859</v>
      </c>
    </row>
    <row r="17" spans="1:20" hidden="1">
      <c r="A17" s="8">
        <v>14</v>
      </c>
      <c r="B17" s="65" t="s">
        <v>42</v>
      </c>
      <c r="C17" s="8" t="s">
        <v>43</v>
      </c>
      <c r="D17" s="8" t="s">
        <v>44</v>
      </c>
      <c r="E17" s="8" t="s">
        <v>419</v>
      </c>
      <c r="F17" s="8">
        <v>220</v>
      </c>
      <c r="G17" s="8">
        <v>5</v>
      </c>
      <c r="H17" s="8">
        <f>VLOOKUP(B17,'[1]Atrition NPI'!$B:$Z,23,0)</f>
        <v>11000</v>
      </c>
      <c r="I17" s="8">
        <v>2.2100000000000002E-2</v>
      </c>
      <c r="J17" s="8">
        <f t="shared" si="0"/>
        <v>243.10000000000002</v>
      </c>
      <c r="K17" s="79" t="s">
        <v>433</v>
      </c>
      <c r="L17" s="8">
        <v>10000</v>
      </c>
      <c r="M17" s="8" t="s">
        <v>264</v>
      </c>
      <c r="N17" s="69">
        <v>188</v>
      </c>
      <c r="O17" s="8" t="s">
        <v>265</v>
      </c>
      <c r="P17" s="8" t="s">
        <v>266</v>
      </c>
      <c r="Q17" s="8" t="s">
        <v>267</v>
      </c>
      <c r="R17" s="8"/>
      <c r="S17" s="8">
        <f>'EPE quotation 220 units'!I17-VLOOKUP(B17,'EPE Quotation MOQ Full RELL'!B:S,9,0)</f>
        <v>1.2100000000000001E-2</v>
      </c>
      <c r="T17" s="105">
        <f>('EPE quotation 220 units'!I17/VLOOKUP(B17,'EPE Quotation MOQ Full RELL'!B:S,9,0))-1</f>
        <v>1.21</v>
      </c>
    </row>
    <row r="18" spans="1:20" hidden="1">
      <c r="A18" s="8">
        <v>15</v>
      </c>
      <c r="B18" s="65" t="s">
        <v>46</v>
      </c>
      <c r="C18" s="8" t="s">
        <v>47</v>
      </c>
      <c r="D18" s="8" t="s">
        <v>48</v>
      </c>
      <c r="E18" s="8" t="s">
        <v>419</v>
      </c>
      <c r="F18" s="8">
        <v>220</v>
      </c>
      <c r="G18" s="8">
        <v>5</v>
      </c>
      <c r="H18" s="8">
        <f>VLOOKUP(B18,'[1]Atrition NPI'!$B:$Z,23,0)</f>
        <v>11000</v>
      </c>
      <c r="I18" s="8">
        <v>1.7000000000000001E-2</v>
      </c>
      <c r="J18" s="8">
        <f t="shared" si="0"/>
        <v>187</v>
      </c>
      <c r="K18" s="73" t="s">
        <v>428</v>
      </c>
      <c r="L18" s="8">
        <v>10000</v>
      </c>
      <c r="M18" s="8" t="s">
        <v>264</v>
      </c>
      <c r="N18" s="69">
        <v>140</v>
      </c>
      <c r="O18" s="8" t="s">
        <v>265</v>
      </c>
      <c r="P18" s="8" t="s">
        <v>266</v>
      </c>
      <c r="Q18" s="8" t="s">
        <v>267</v>
      </c>
      <c r="R18" s="8"/>
      <c r="S18" s="8">
        <f>'EPE quotation 220 units'!I18-VLOOKUP(B18,'EPE Quotation MOQ Full RELL'!B:S,9,0)</f>
        <v>7.000000000000001E-3</v>
      </c>
      <c r="T18" s="105">
        <f>('EPE quotation 220 units'!I18/VLOOKUP(B18,'EPE Quotation MOQ Full RELL'!B:S,9,0))-1</f>
        <v>0.70000000000000018</v>
      </c>
    </row>
    <row r="19" spans="1:20" hidden="1">
      <c r="A19" s="8">
        <v>16</v>
      </c>
      <c r="B19" s="65" t="s">
        <v>50</v>
      </c>
      <c r="C19" s="8" t="s">
        <v>47</v>
      </c>
      <c r="D19" s="8" t="s">
        <v>51</v>
      </c>
      <c r="E19" s="8" t="s">
        <v>419</v>
      </c>
      <c r="F19" s="8">
        <v>220</v>
      </c>
      <c r="G19" s="8">
        <v>2</v>
      </c>
      <c r="H19" s="8">
        <f>VLOOKUP(B19,'[1]Atrition NPI'!$B:$Z,23,0)</f>
        <v>4400</v>
      </c>
      <c r="I19" s="8">
        <v>3.9100000000000003E-2</v>
      </c>
      <c r="J19" s="8">
        <f t="shared" si="0"/>
        <v>172.04000000000002</v>
      </c>
      <c r="K19" s="80" t="s">
        <v>434</v>
      </c>
      <c r="L19" s="8">
        <v>10000</v>
      </c>
      <c r="M19" s="8" t="s">
        <v>264</v>
      </c>
      <c r="N19" s="69">
        <v>140</v>
      </c>
      <c r="O19" s="8" t="s">
        <v>265</v>
      </c>
      <c r="P19" s="8" t="s">
        <v>266</v>
      </c>
      <c r="Q19" s="8" t="s">
        <v>267</v>
      </c>
      <c r="R19" s="8"/>
      <c r="S19" s="8">
        <f>'EPE quotation 220 units'!I19-VLOOKUP(B19,'EPE Quotation MOQ Full RELL'!B:S,9,0)</f>
        <v>2.9100000000000001E-2</v>
      </c>
      <c r="T19" s="105">
        <f>('EPE quotation 220 units'!I19/VLOOKUP(B19,'EPE Quotation MOQ Full RELL'!B:S,9,0))-1</f>
        <v>2.91</v>
      </c>
    </row>
    <row r="20" spans="1:20" hidden="1">
      <c r="A20" s="8">
        <v>17</v>
      </c>
      <c r="B20" s="65" t="s">
        <v>53</v>
      </c>
      <c r="C20" s="8" t="s">
        <v>47</v>
      </c>
      <c r="D20" s="8" t="s">
        <v>54</v>
      </c>
      <c r="E20" s="8" t="s">
        <v>419</v>
      </c>
      <c r="F20" s="8">
        <v>220</v>
      </c>
      <c r="G20" s="8">
        <v>1</v>
      </c>
      <c r="H20" s="8">
        <f>VLOOKUP(B20,'[1]Atrition NPI'!$B:$Z,23,0)</f>
        <v>2200</v>
      </c>
      <c r="I20" s="8">
        <v>6.6299999999999998E-2</v>
      </c>
      <c r="J20" s="8">
        <f t="shared" si="0"/>
        <v>145.85999999999999</v>
      </c>
      <c r="K20" s="81" t="s">
        <v>435</v>
      </c>
      <c r="L20" s="8">
        <v>10000</v>
      </c>
      <c r="M20" s="8" t="s">
        <v>264</v>
      </c>
      <c r="N20" s="69">
        <v>140</v>
      </c>
      <c r="O20" s="8" t="s">
        <v>265</v>
      </c>
      <c r="P20" s="8" t="s">
        <v>266</v>
      </c>
      <c r="Q20" s="8" t="s">
        <v>267</v>
      </c>
      <c r="R20" s="8"/>
      <c r="S20" s="8">
        <f>'EPE quotation 220 units'!I20-VLOOKUP(B20,'EPE Quotation MOQ Full RELL'!B:S,9,0)</f>
        <v>5.6299999999999996E-2</v>
      </c>
      <c r="T20" s="105">
        <f>('EPE quotation 220 units'!I20/VLOOKUP(B20,'EPE Quotation MOQ Full RELL'!B:S,9,0))-1</f>
        <v>5.63</v>
      </c>
    </row>
    <row r="21" spans="1:20" hidden="1">
      <c r="A21" s="8">
        <v>18</v>
      </c>
      <c r="B21" s="66" t="s">
        <v>236</v>
      </c>
      <c r="C21" s="8" t="s">
        <v>7</v>
      </c>
      <c r="D21" s="8" t="s">
        <v>55</v>
      </c>
      <c r="E21" s="8" t="s">
        <v>419</v>
      </c>
      <c r="F21" s="8">
        <v>220</v>
      </c>
      <c r="G21" s="8">
        <v>1</v>
      </c>
      <c r="H21" s="8">
        <f>VLOOKUP(B21,'[1]Atrition NPI'!$B:$Z,23,0)</f>
        <v>2080</v>
      </c>
      <c r="I21" s="8">
        <v>12.349399999999999</v>
      </c>
      <c r="J21" s="8">
        <f t="shared" si="0"/>
        <v>25686.751999999997</v>
      </c>
      <c r="K21" s="34" t="s">
        <v>436</v>
      </c>
      <c r="L21" s="8">
        <v>2500</v>
      </c>
      <c r="M21" s="8" t="s">
        <v>264</v>
      </c>
      <c r="N21" s="69">
        <v>172</v>
      </c>
      <c r="O21" s="8" t="s">
        <v>265</v>
      </c>
      <c r="P21" s="8" t="s">
        <v>266</v>
      </c>
      <c r="Q21" s="8" t="s">
        <v>267</v>
      </c>
      <c r="R21" s="8"/>
      <c r="S21" s="8">
        <f>'EPE quotation 220 units'!I21-VLOOKUP(B21,'EPE Quotation MOQ Full RELL'!B:S,9,0)</f>
        <v>0.17939999999999934</v>
      </c>
      <c r="T21" s="105">
        <f>('EPE quotation 220 units'!I21/VLOOKUP(B21,'EPE Quotation MOQ Full RELL'!B:S,9,0))-1</f>
        <v>1.474116680361548E-2</v>
      </c>
    </row>
    <row r="22" spans="1:20" hidden="1">
      <c r="A22" s="8">
        <v>19</v>
      </c>
      <c r="B22" s="65" t="s">
        <v>56</v>
      </c>
      <c r="C22" s="8" t="s">
        <v>57</v>
      </c>
      <c r="D22" s="8" t="s">
        <v>58</v>
      </c>
      <c r="E22" s="8" t="s">
        <v>419</v>
      </c>
      <c r="F22" s="8">
        <v>220</v>
      </c>
      <c r="G22" s="8">
        <v>3</v>
      </c>
      <c r="H22" s="8">
        <f>VLOOKUP(B22,'[1]Atrition NPI'!$B:$Z,23,0)</f>
        <v>6600</v>
      </c>
      <c r="I22" s="8">
        <v>1.7509999999999999</v>
      </c>
      <c r="J22" s="8">
        <f t="shared" si="0"/>
        <v>11556.599999999999</v>
      </c>
      <c r="K22" s="60" t="s">
        <v>437</v>
      </c>
      <c r="L22" s="8">
        <v>5000</v>
      </c>
      <c r="M22" s="8" t="s">
        <v>264</v>
      </c>
      <c r="N22" s="69">
        <v>35</v>
      </c>
      <c r="O22" s="8" t="s">
        <v>265</v>
      </c>
      <c r="P22" s="8" t="s">
        <v>266</v>
      </c>
      <c r="Q22" s="8" t="s">
        <v>267</v>
      </c>
      <c r="R22" s="8"/>
      <c r="S22" s="8">
        <f>'EPE quotation 220 units'!I22-VLOOKUP(B22,'EPE Quotation MOQ Full RELL'!B:S,9,0)</f>
        <v>0.31099999999999994</v>
      </c>
      <c r="T22" s="105">
        <f>('EPE quotation 220 units'!I22/VLOOKUP(B22,'EPE Quotation MOQ Full RELL'!B:S,9,0))-1</f>
        <v>0.21597222222222223</v>
      </c>
    </row>
    <row r="23" spans="1:20">
      <c r="A23" s="8">
        <v>20</v>
      </c>
      <c r="B23" s="65" t="s">
        <v>60</v>
      </c>
      <c r="C23" s="8" t="s">
        <v>61</v>
      </c>
      <c r="D23" s="8" t="s">
        <v>62</v>
      </c>
      <c r="E23" s="8" t="s">
        <v>419</v>
      </c>
      <c r="F23" s="8">
        <v>220</v>
      </c>
      <c r="G23" s="8">
        <v>1</v>
      </c>
      <c r="H23" s="8">
        <f>VLOOKUP(B23,'[1]Atrition NPI'!$B:$Z,23,0)</f>
        <v>2200</v>
      </c>
      <c r="I23" s="8">
        <v>1.7424999999999999</v>
      </c>
      <c r="J23" s="8">
        <f t="shared" si="0"/>
        <v>3833.5</v>
      </c>
      <c r="K23" s="31" t="s">
        <v>438</v>
      </c>
      <c r="L23" s="8">
        <v>8000</v>
      </c>
      <c r="M23" s="8" t="s">
        <v>264</v>
      </c>
      <c r="N23" s="69">
        <v>105</v>
      </c>
      <c r="O23" s="8" t="s">
        <v>265</v>
      </c>
      <c r="P23" s="8" t="s">
        <v>266</v>
      </c>
      <c r="Q23" s="8" t="s">
        <v>267</v>
      </c>
      <c r="R23" s="8"/>
      <c r="S23" s="8">
        <f>'EPE quotation 220 units'!I23-VLOOKUP(B23,'EPE Quotation MOQ Full RELL'!B:S,9,0)</f>
        <v>-4.7500000000000098E-2</v>
      </c>
      <c r="T23" s="105">
        <f>('EPE quotation 220 units'!I23/VLOOKUP(B23,'EPE Quotation MOQ Full RELL'!B:S,9,0))-1</f>
        <v>-2.6536312849162025E-2</v>
      </c>
    </row>
    <row r="24" spans="1:20" hidden="1">
      <c r="A24" s="8">
        <v>21</v>
      </c>
      <c r="B24" s="65" t="s">
        <v>64</v>
      </c>
      <c r="C24" s="8" t="s">
        <v>65</v>
      </c>
      <c r="D24" s="8" t="s">
        <v>66</v>
      </c>
      <c r="E24" s="8" t="s">
        <v>419</v>
      </c>
      <c r="F24" s="8">
        <v>220</v>
      </c>
      <c r="G24" s="8">
        <v>1</v>
      </c>
      <c r="H24" s="8">
        <f>VLOOKUP(B24,'[1]Atrition NPI'!$B:$Z,23,0)</f>
        <v>2200</v>
      </c>
      <c r="I24" s="8">
        <v>2.4514</v>
      </c>
      <c r="J24" s="8">
        <f t="shared" si="0"/>
        <v>5393.08</v>
      </c>
      <c r="K24" s="28" t="s">
        <v>439</v>
      </c>
      <c r="L24" s="8">
        <v>1000</v>
      </c>
      <c r="M24" s="8" t="s">
        <v>264</v>
      </c>
      <c r="N24" s="69">
        <v>42</v>
      </c>
      <c r="O24" s="8" t="s">
        <v>265</v>
      </c>
      <c r="P24" s="8" t="s">
        <v>266</v>
      </c>
      <c r="Q24" s="8" t="s">
        <v>267</v>
      </c>
      <c r="R24" s="8"/>
      <c r="S24" s="8">
        <f>'EPE quotation 220 units'!I24-VLOOKUP(B24,'EPE Quotation MOQ Full RELL'!B:S,9,0)</f>
        <v>0.45140000000000002</v>
      </c>
      <c r="T24" s="105">
        <f>('EPE quotation 220 units'!I24/VLOOKUP(B24,'EPE Quotation MOQ Full RELL'!B:S,9,0))-1</f>
        <v>0.22570000000000001</v>
      </c>
    </row>
    <row r="25" spans="1:20" hidden="1">
      <c r="A25" s="8">
        <v>22</v>
      </c>
      <c r="B25" s="65" t="s">
        <v>68</v>
      </c>
      <c r="C25" s="8" t="s">
        <v>69</v>
      </c>
      <c r="D25" s="8" t="s">
        <v>70</v>
      </c>
      <c r="E25" s="8" t="s">
        <v>419</v>
      </c>
      <c r="F25" s="8">
        <v>220</v>
      </c>
      <c r="G25" s="8">
        <v>1</v>
      </c>
      <c r="H25" s="8">
        <f>VLOOKUP(B25,'[1]Atrition NPI'!$B:$Z,23,0)</f>
        <v>2200</v>
      </c>
      <c r="I25" s="8">
        <v>0.79730000000000001</v>
      </c>
      <c r="J25" s="8">
        <f t="shared" si="0"/>
        <v>1754.06</v>
      </c>
      <c r="K25" s="42" t="s">
        <v>440</v>
      </c>
      <c r="L25" s="8">
        <v>3000</v>
      </c>
      <c r="M25" s="8" t="s">
        <v>264</v>
      </c>
      <c r="N25" s="69">
        <v>70</v>
      </c>
      <c r="O25" s="8" t="s">
        <v>265</v>
      </c>
      <c r="P25" s="8" t="s">
        <v>266</v>
      </c>
      <c r="Q25" s="8" t="s">
        <v>267</v>
      </c>
      <c r="R25" s="8"/>
      <c r="S25" s="8">
        <f>'EPE quotation 220 units'!I25-VLOOKUP(B25,'EPE Quotation MOQ Full RELL'!B:S,9,0)</f>
        <v>0.35730000000000001</v>
      </c>
      <c r="T25" s="105">
        <f>('EPE quotation 220 units'!I25/VLOOKUP(B25,'EPE Quotation MOQ Full RELL'!B:S,9,0))-1</f>
        <v>0.81204545454545451</v>
      </c>
    </row>
    <row r="26" spans="1:20" hidden="1">
      <c r="A26" s="8">
        <v>23</v>
      </c>
      <c r="B26" s="65" t="s">
        <v>72</v>
      </c>
      <c r="C26" s="8" t="s">
        <v>30</v>
      </c>
      <c r="D26" s="8" t="s">
        <v>73</v>
      </c>
      <c r="E26" s="8" t="s">
        <v>419</v>
      </c>
      <c r="F26" s="8">
        <v>220</v>
      </c>
      <c r="G26" s="8">
        <v>1</v>
      </c>
      <c r="H26" s="8">
        <f>VLOOKUP(B26,'[1]Atrition NPI'!$B:$Z,23,0)</f>
        <v>2200</v>
      </c>
      <c r="I26" s="8">
        <v>9.69E-2</v>
      </c>
      <c r="J26" s="8">
        <f t="shared" si="0"/>
        <v>213.18</v>
      </c>
      <c r="K26" s="82" t="s">
        <v>441</v>
      </c>
      <c r="L26" s="8">
        <v>10000</v>
      </c>
      <c r="M26" s="8" t="s">
        <v>264</v>
      </c>
      <c r="N26" s="69">
        <v>210</v>
      </c>
      <c r="O26" s="8" t="s">
        <v>265</v>
      </c>
      <c r="P26" s="8" t="s">
        <v>266</v>
      </c>
      <c r="Q26" s="8" t="s">
        <v>267</v>
      </c>
      <c r="R26" s="8"/>
      <c r="S26" s="8">
        <f>'EPE quotation 220 units'!I26-VLOOKUP(B26,'EPE Quotation MOQ Full RELL'!B:S,9,0)</f>
        <v>7.6899999999999996E-2</v>
      </c>
      <c r="T26" s="105">
        <f>('EPE quotation 220 units'!I26/VLOOKUP(B26,'EPE Quotation MOQ Full RELL'!B:S,9,0))-1</f>
        <v>3.8449999999999998</v>
      </c>
    </row>
    <row r="27" spans="1:20" hidden="1">
      <c r="A27" s="8">
        <v>24</v>
      </c>
      <c r="B27" s="65" t="s">
        <v>74</v>
      </c>
      <c r="C27" s="8" t="s">
        <v>30</v>
      </c>
      <c r="D27" s="8" t="s">
        <v>75</v>
      </c>
      <c r="E27" s="8" t="s">
        <v>419</v>
      </c>
      <c r="F27" s="8">
        <v>220</v>
      </c>
      <c r="G27" s="8">
        <v>1</v>
      </c>
      <c r="H27" s="8">
        <f>VLOOKUP(B27,'[1]Atrition NPI'!$B:$Z,23,0)</f>
        <v>2200</v>
      </c>
      <c r="I27" s="8">
        <v>0.2006</v>
      </c>
      <c r="J27" s="8">
        <f t="shared" si="0"/>
        <v>441.32</v>
      </c>
      <c r="K27" s="83" t="s">
        <v>442</v>
      </c>
      <c r="L27" s="8">
        <v>10000</v>
      </c>
      <c r="M27" s="8" t="s">
        <v>264</v>
      </c>
      <c r="N27" s="69">
        <v>168</v>
      </c>
      <c r="O27" s="8" t="s">
        <v>265</v>
      </c>
      <c r="P27" s="8" t="s">
        <v>266</v>
      </c>
      <c r="Q27" s="8" t="s">
        <v>267</v>
      </c>
      <c r="R27" s="8"/>
      <c r="S27" s="8">
        <f>'EPE quotation 220 units'!I27-VLOOKUP(B27,'EPE Quotation MOQ Full RELL'!B:S,9,0)</f>
        <v>0.1106</v>
      </c>
      <c r="T27" s="105">
        <f>('EPE quotation 220 units'!I27/VLOOKUP(B27,'EPE Quotation MOQ Full RELL'!B:S,9,0))-1</f>
        <v>1.2288888888888891</v>
      </c>
    </row>
    <row r="28" spans="1:20" hidden="1">
      <c r="A28" s="8">
        <v>25</v>
      </c>
      <c r="B28" s="65" t="s">
        <v>76</v>
      </c>
      <c r="C28" s="8" t="s">
        <v>30</v>
      </c>
      <c r="D28" s="8" t="s">
        <v>77</v>
      </c>
      <c r="E28" s="8" t="s">
        <v>419</v>
      </c>
      <c r="F28" s="8">
        <v>220</v>
      </c>
      <c r="G28" s="8">
        <v>4</v>
      </c>
      <c r="H28" s="8">
        <f>VLOOKUP(B28,'[1]Atrition NPI'!$B:$Z,23,0)</f>
        <v>8800</v>
      </c>
      <c r="I28" s="8">
        <v>0.20569999999999999</v>
      </c>
      <c r="J28" s="8">
        <f t="shared" si="0"/>
        <v>1810.1599999999999</v>
      </c>
      <c r="K28" s="42" t="s">
        <v>443</v>
      </c>
      <c r="L28" s="8">
        <v>10000</v>
      </c>
      <c r="M28" s="8" t="s">
        <v>264</v>
      </c>
      <c r="N28" s="69">
        <v>168</v>
      </c>
      <c r="O28" s="8" t="s">
        <v>265</v>
      </c>
      <c r="P28" s="8" t="s">
        <v>266</v>
      </c>
      <c r="Q28" s="8" t="s">
        <v>267</v>
      </c>
      <c r="R28" s="8"/>
      <c r="S28" s="8">
        <f>'EPE quotation 220 units'!I28-VLOOKUP(B28,'EPE Quotation MOQ Full RELL'!B:S,9,0)</f>
        <v>7.569999999999999E-2</v>
      </c>
      <c r="T28" s="105">
        <f>('EPE quotation 220 units'!I28/VLOOKUP(B28,'EPE Quotation MOQ Full RELL'!B:S,9,0))-1</f>
        <v>0.58230769230769219</v>
      </c>
    </row>
    <row r="29" spans="1:20" hidden="1">
      <c r="A29" s="8">
        <v>26</v>
      </c>
      <c r="B29" s="65" t="s">
        <v>78</v>
      </c>
      <c r="C29" s="8" t="s">
        <v>30</v>
      </c>
      <c r="D29" s="8" t="s">
        <v>79</v>
      </c>
      <c r="E29" s="8" t="s">
        <v>419</v>
      </c>
      <c r="F29" s="8">
        <v>220</v>
      </c>
      <c r="G29" s="8">
        <v>1</v>
      </c>
      <c r="H29" s="8">
        <f>VLOOKUP(B29,'[1]Atrition NPI'!$B:$Z,23,0)</f>
        <v>2200</v>
      </c>
      <c r="I29" s="8">
        <v>0.1275</v>
      </c>
      <c r="J29" s="8">
        <f t="shared" si="0"/>
        <v>280.5</v>
      </c>
      <c r="K29" s="72" t="s">
        <v>444</v>
      </c>
      <c r="L29" s="8">
        <v>10000</v>
      </c>
      <c r="M29" s="8" t="s">
        <v>264</v>
      </c>
      <c r="N29" s="69">
        <v>252</v>
      </c>
      <c r="O29" s="8" t="s">
        <v>265</v>
      </c>
      <c r="P29" s="8" t="s">
        <v>266</v>
      </c>
      <c r="Q29" s="8" t="s">
        <v>267</v>
      </c>
      <c r="R29" s="8"/>
      <c r="S29" s="8">
        <f>'EPE quotation 220 units'!I29-VLOOKUP(B29,'EPE Quotation MOQ Full RELL'!B:S,9,0)</f>
        <v>7.7499999999999999E-2</v>
      </c>
      <c r="T29" s="105">
        <f>('EPE quotation 220 units'!I29/VLOOKUP(B29,'EPE Quotation MOQ Full RELL'!B:S,9,0))-1</f>
        <v>1.5499999999999998</v>
      </c>
    </row>
    <row r="30" spans="1:20" hidden="1">
      <c r="A30" s="8">
        <v>27</v>
      </c>
      <c r="B30" s="65" t="s">
        <v>252</v>
      </c>
      <c r="C30" s="8" t="s">
        <v>3</v>
      </c>
      <c r="D30" s="8" t="s">
        <v>80</v>
      </c>
      <c r="E30" s="8" t="s">
        <v>419</v>
      </c>
      <c r="F30" s="8">
        <v>220</v>
      </c>
      <c r="G30" s="8">
        <v>2</v>
      </c>
      <c r="H30" s="8">
        <f>VLOOKUP(B30,'[1]Atrition NPI'!$B:$Z,23,0)</f>
        <v>4400</v>
      </c>
      <c r="I30" s="8">
        <v>3.4000000000000002E-2</v>
      </c>
      <c r="J30" s="8">
        <f t="shared" si="0"/>
        <v>149.60000000000002</v>
      </c>
      <c r="K30" s="84" t="s">
        <v>445</v>
      </c>
      <c r="L30" s="8">
        <v>15000</v>
      </c>
      <c r="M30" s="8" t="s">
        <v>264</v>
      </c>
      <c r="N30" s="69">
        <v>98</v>
      </c>
      <c r="O30" s="8" t="s">
        <v>265</v>
      </c>
      <c r="P30" s="8" t="s">
        <v>266</v>
      </c>
      <c r="Q30" s="8" t="s">
        <v>267</v>
      </c>
      <c r="R30" s="8"/>
      <c r="S30" s="8">
        <f>'EPE quotation 220 units'!I30-VLOOKUP(B30,'EPE Quotation MOQ Full RELL'!B:S,9,0)</f>
        <v>3.0600000000000002E-2</v>
      </c>
      <c r="T30" s="105">
        <f>('EPE quotation 220 units'!I30/VLOOKUP(B30,'EPE Quotation MOQ Full RELL'!B:S,9,0))-1</f>
        <v>9.0000000000000018</v>
      </c>
    </row>
    <row r="31" spans="1:20" hidden="1">
      <c r="A31" s="8">
        <v>28</v>
      </c>
      <c r="B31" s="65" t="s">
        <v>12</v>
      </c>
      <c r="C31" s="8" t="s">
        <v>3</v>
      </c>
      <c r="D31" s="8" t="s">
        <v>13</v>
      </c>
      <c r="E31" s="8" t="s">
        <v>419</v>
      </c>
      <c r="F31" s="8">
        <v>220</v>
      </c>
      <c r="G31" s="8">
        <v>7</v>
      </c>
      <c r="H31" s="8">
        <f>VLOOKUP(B31,'[1]Atrition NPI'!$B:$Z,23,0)</f>
        <v>11000</v>
      </c>
      <c r="I31" s="8">
        <v>9.69E-2</v>
      </c>
      <c r="J31" s="8">
        <f t="shared" si="0"/>
        <v>1065.9000000000001</v>
      </c>
      <c r="K31" s="42" t="s">
        <v>446</v>
      </c>
      <c r="L31" s="8">
        <v>10000</v>
      </c>
      <c r="M31" s="8" t="s">
        <v>264</v>
      </c>
      <c r="N31" s="69">
        <v>70</v>
      </c>
      <c r="O31" s="8" t="s">
        <v>265</v>
      </c>
      <c r="P31" s="8" t="s">
        <v>266</v>
      </c>
      <c r="Q31" s="8" t="s">
        <v>267</v>
      </c>
      <c r="R31" s="8"/>
      <c r="S31" s="8">
        <f>'EPE quotation 220 units'!I31-VLOOKUP(B31,'EPE Quotation MOQ Full RELL'!B:S,9,0)</f>
        <v>1.6899999999999998E-2</v>
      </c>
      <c r="T31" s="105">
        <f>('EPE quotation 220 units'!I31/VLOOKUP(B31,'EPE Quotation MOQ Full RELL'!B:S,9,0))-1</f>
        <v>0.21124999999999994</v>
      </c>
    </row>
    <row r="32" spans="1:20" hidden="1">
      <c r="A32" s="8">
        <v>29</v>
      </c>
      <c r="B32" s="65" t="s">
        <v>82</v>
      </c>
      <c r="C32" s="8" t="s">
        <v>3</v>
      </c>
      <c r="D32" s="8" t="s">
        <v>83</v>
      </c>
      <c r="E32" s="8" t="s">
        <v>419</v>
      </c>
      <c r="F32" s="8">
        <v>220</v>
      </c>
      <c r="G32" s="8">
        <v>3</v>
      </c>
      <c r="H32" s="8">
        <f>VLOOKUP(B32,'[1]Atrition NPI'!$B:$Z,23,0)</f>
        <v>6600</v>
      </c>
      <c r="I32" s="8">
        <v>0.17849999999999999</v>
      </c>
      <c r="J32" s="8">
        <f t="shared" si="0"/>
        <v>1178.0999999999999</v>
      </c>
      <c r="K32" s="42" t="s">
        <v>447</v>
      </c>
      <c r="L32" s="8">
        <v>50000</v>
      </c>
      <c r="M32" s="8" t="s">
        <v>264</v>
      </c>
      <c r="N32" s="69">
        <v>134</v>
      </c>
      <c r="O32" s="8" t="s">
        <v>265</v>
      </c>
      <c r="P32" s="8" t="s">
        <v>266</v>
      </c>
      <c r="Q32" s="8" t="s">
        <v>267</v>
      </c>
      <c r="R32" s="8"/>
      <c r="S32" s="8">
        <f>'EPE quotation 220 units'!I32-VLOOKUP(B32,'EPE Quotation MOQ Full RELL'!B:S,9,0)</f>
        <v>7.8499999999999986E-2</v>
      </c>
      <c r="T32" s="105">
        <f>('EPE quotation 220 units'!I32/VLOOKUP(B32,'EPE Quotation MOQ Full RELL'!B:S,9,0))-1</f>
        <v>0.78499999999999992</v>
      </c>
    </row>
    <row r="33" spans="1:20" hidden="1">
      <c r="A33" s="8">
        <v>30</v>
      </c>
      <c r="B33" s="65" t="s">
        <v>84</v>
      </c>
      <c r="C33" s="8" t="s">
        <v>3</v>
      </c>
      <c r="D33" s="8" t="s">
        <v>85</v>
      </c>
      <c r="E33" s="8" t="s">
        <v>419</v>
      </c>
      <c r="F33" s="8">
        <v>220</v>
      </c>
      <c r="G33" s="8">
        <v>7</v>
      </c>
      <c r="H33" s="8">
        <f>VLOOKUP(B33,'[1]Atrition NPI'!$B:$Z,23,0)</f>
        <v>15400</v>
      </c>
      <c r="I33" s="8">
        <v>1.8700000000000001E-2</v>
      </c>
      <c r="J33" s="8">
        <f t="shared" si="0"/>
        <v>287.98</v>
      </c>
      <c r="K33" s="74" t="s">
        <v>448</v>
      </c>
      <c r="L33" s="8">
        <v>50000</v>
      </c>
      <c r="M33" s="8" t="s">
        <v>264</v>
      </c>
      <c r="N33" s="69">
        <v>98</v>
      </c>
      <c r="O33" s="8" t="s">
        <v>265</v>
      </c>
      <c r="P33" s="8" t="s">
        <v>266</v>
      </c>
      <c r="Q33" s="8" t="s">
        <v>267</v>
      </c>
      <c r="R33" s="8"/>
      <c r="S33" s="8">
        <f>'EPE quotation 220 units'!I33-VLOOKUP(B33,'EPE Quotation MOQ Full RELL'!B:S,9,0)</f>
        <v>8.7000000000000011E-3</v>
      </c>
      <c r="T33" s="105">
        <f>('EPE quotation 220 units'!I33/VLOOKUP(B33,'EPE Quotation MOQ Full RELL'!B:S,9,0))-1</f>
        <v>0.87000000000000011</v>
      </c>
    </row>
    <row r="34" spans="1:20" hidden="1">
      <c r="A34" s="8">
        <v>31</v>
      </c>
      <c r="B34" s="65" t="s">
        <v>87</v>
      </c>
      <c r="C34" s="8" t="s">
        <v>3</v>
      </c>
      <c r="D34" s="8" t="s">
        <v>88</v>
      </c>
      <c r="E34" s="8" t="s">
        <v>419</v>
      </c>
      <c r="F34" s="8">
        <v>220</v>
      </c>
      <c r="G34" s="8">
        <v>1</v>
      </c>
      <c r="H34" s="8">
        <f>VLOOKUP(B34,'[1]Atrition NPI'!$B:$Z,23,0)</f>
        <v>2200</v>
      </c>
      <c r="I34" s="8">
        <v>0.4199</v>
      </c>
      <c r="J34" s="8">
        <f t="shared" si="0"/>
        <v>923.78</v>
      </c>
      <c r="K34" s="42" t="s">
        <v>449</v>
      </c>
      <c r="L34" s="8">
        <v>10000</v>
      </c>
      <c r="M34" s="8" t="s">
        <v>264</v>
      </c>
      <c r="N34" s="69">
        <v>112</v>
      </c>
      <c r="O34" s="8" t="s">
        <v>265</v>
      </c>
      <c r="P34" s="8" t="s">
        <v>266</v>
      </c>
      <c r="Q34" s="8" t="s">
        <v>267</v>
      </c>
      <c r="R34" s="8"/>
      <c r="S34" s="8">
        <f>'EPE quotation 220 units'!I34-VLOOKUP(B34,'EPE Quotation MOQ Full RELL'!B:S,9,0)</f>
        <v>0.1699</v>
      </c>
      <c r="T34" s="105">
        <f>('EPE quotation 220 units'!I34/VLOOKUP(B34,'EPE Quotation MOQ Full RELL'!B:S,9,0))-1</f>
        <v>0.67959999999999998</v>
      </c>
    </row>
    <row r="35" spans="1:20" hidden="1">
      <c r="A35" s="8">
        <v>32</v>
      </c>
      <c r="B35" s="65" t="s">
        <v>90</v>
      </c>
      <c r="C35" s="8" t="s">
        <v>3</v>
      </c>
      <c r="D35" s="8" t="s">
        <v>91</v>
      </c>
      <c r="E35" s="8" t="s">
        <v>419</v>
      </c>
      <c r="F35" s="8">
        <v>220</v>
      </c>
      <c r="G35" s="8">
        <v>1</v>
      </c>
      <c r="H35" s="8">
        <f>VLOOKUP(B35,'[1]Atrition NPI'!$B:$Z,23,0)</f>
        <v>2200</v>
      </c>
      <c r="I35" s="8">
        <v>5.9499999999999997E-2</v>
      </c>
      <c r="J35" s="8">
        <f t="shared" si="0"/>
        <v>130.9</v>
      </c>
      <c r="K35" s="85" t="s">
        <v>450</v>
      </c>
      <c r="L35" s="8">
        <v>15000</v>
      </c>
      <c r="M35" s="8" t="s">
        <v>264</v>
      </c>
      <c r="N35" s="69">
        <v>98</v>
      </c>
      <c r="O35" s="8" t="s">
        <v>265</v>
      </c>
      <c r="P35" s="8" t="s">
        <v>266</v>
      </c>
      <c r="Q35" s="8" t="s">
        <v>267</v>
      </c>
      <c r="R35" s="8"/>
      <c r="S35" s="8">
        <f>'EPE quotation 220 units'!I35-VLOOKUP(B35,'EPE Quotation MOQ Full RELL'!B:S,9,0)</f>
        <v>5.6099999999999997E-2</v>
      </c>
      <c r="T35" s="105">
        <f>('EPE quotation 220 units'!I35/VLOOKUP(B35,'EPE Quotation MOQ Full RELL'!B:S,9,0))-1</f>
        <v>16.5</v>
      </c>
    </row>
    <row r="36" spans="1:20" hidden="1">
      <c r="A36" s="8">
        <v>33</v>
      </c>
      <c r="B36" s="65" t="s">
        <v>93</v>
      </c>
      <c r="C36" s="8" t="s">
        <v>94</v>
      </c>
      <c r="D36" s="8" t="s">
        <v>95</v>
      </c>
      <c r="E36" s="15" t="s">
        <v>322</v>
      </c>
      <c r="F36" s="8">
        <v>220</v>
      </c>
      <c r="G36" s="8">
        <v>14</v>
      </c>
      <c r="H36" s="8">
        <f>VLOOKUP(B36,'[1]Atrition NPI'!$B:$Z,23,0)</f>
        <v>22000</v>
      </c>
      <c r="I36" s="8">
        <v>2.3800000000000002E-2</v>
      </c>
      <c r="J36" s="8">
        <f t="shared" si="0"/>
        <v>523.6</v>
      </c>
      <c r="K36" s="42" t="s">
        <v>451</v>
      </c>
      <c r="L36" s="8">
        <v>50000</v>
      </c>
      <c r="M36" s="8" t="s">
        <v>264</v>
      </c>
      <c r="N36" s="69">
        <v>252</v>
      </c>
      <c r="O36" s="8" t="s">
        <v>265</v>
      </c>
      <c r="P36" s="8" t="s">
        <v>266</v>
      </c>
      <c r="Q36" s="8" t="s">
        <v>267</v>
      </c>
      <c r="R36" s="8"/>
      <c r="S36" s="8">
        <f>'EPE quotation 220 units'!I36-VLOOKUP(B36,'EPE Quotation MOQ Full RELL'!B:S,9,0)</f>
        <v>3.8000000000000013E-3</v>
      </c>
      <c r="T36" s="105">
        <f>('EPE quotation 220 units'!I36/VLOOKUP(B36,'EPE Quotation MOQ Full RELL'!B:S,9,0))-1</f>
        <v>0.19000000000000017</v>
      </c>
    </row>
    <row r="37" spans="1:20" hidden="1">
      <c r="A37" s="8">
        <v>34</v>
      </c>
      <c r="B37" s="65" t="s">
        <v>97</v>
      </c>
      <c r="C37" s="8" t="s">
        <v>26</v>
      </c>
      <c r="D37" s="8" t="s">
        <v>98</v>
      </c>
      <c r="E37" s="8" t="s">
        <v>419</v>
      </c>
      <c r="F37" s="8">
        <v>220</v>
      </c>
      <c r="G37" s="8">
        <v>7</v>
      </c>
      <c r="H37" s="8">
        <f>VLOOKUP(B37,'[1]Atrition NPI'!$B:$Z,23,0)</f>
        <v>15400</v>
      </c>
      <c r="I37" s="8">
        <v>0.30769999999999997</v>
      </c>
      <c r="J37" s="8">
        <f t="shared" si="0"/>
        <v>4738.58</v>
      </c>
      <c r="K37" s="31" t="s">
        <v>452</v>
      </c>
      <c r="L37" s="8">
        <v>4000</v>
      </c>
      <c r="M37" s="8" t="s">
        <v>264</v>
      </c>
      <c r="N37" s="69">
        <v>142</v>
      </c>
      <c r="O37" s="8" t="s">
        <v>265</v>
      </c>
      <c r="P37" s="8" t="s">
        <v>266</v>
      </c>
      <c r="Q37" s="8" t="s">
        <v>267</v>
      </c>
      <c r="R37" s="8"/>
      <c r="S37" s="8">
        <f>'EPE quotation 220 units'!I37-VLOOKUP(B37,'EPE Quotation MOQ Full RELL'!B:S,9,0)</f>
        <v>2.7699999999999947E-2</v>
      </c>
      <c r="T37" s="105">
        <f>('EPE quotation 220 units'!I37/VLOOKUP(B37,'EPE Quotation MOQ Full RELL'!B:S,9,0))-1</f>
        <v>9.8928571428571255E-2</v>
      </c>
    </row>
    <row r="38" spans="1:20" hidden="1">
      <c r="A38" s="8">
        <v>35</v>
      </c>
      <c r="B38" s="65" t="s">
        <v>100</v>
      </c>
      <c r="C38" s="8" t="s">
        <v>3</v>
      </c>
      <c r="D38" s="8" t="s">
        <v>101</v>
      </c>
      <c r="E38" s="8" t="s">
        <v>419</v>
      </c>
      <c r="F38" s="8">
        <v>220</v>
      </c>
      <c r="G38" s="8">
        <v>3</v>
      </c>
      <c r="H38" s="8">
        <f>VLOOKUP(B38,'[1]Atrition NPI'!$B:$Z,23,0)</f>
        <v>6600</v>
      </c>
      <c r="I38" s="8">
        <v>0.25669999999999998</v>
      </c>
      <c r="J38" s="8">
        <f t="shared" si="0"/>
        <v>1694.2199999999998</v>
      </c>
      <c r="K38" s="42" t="s">
        <v>453</v>
      </c>
      <c r="L38" s="8">
        <v>15000</v>
      </c>
      <c r="M38" s="8" t="s">
        <v>264</v>
      </c>
      <c r="N38" s="69">
        <v>112</v>
      </c>
      <c r="O38" s="8" t="s">
        <v>265</v>
      </c>
      <c r="P38" s="8" t="s">
        <v>266</v>
      </c>
      <c r="Q38" s="8" t="s">
        <v>267</v>
      </c>
      <c r="R38" s="8"/>
      <c r="S38" s="8">
        <f>'EPE quotation 220 units'!I38-VLOOKUP(B38,'EPE Quotation MOQ Full RELL'!B:S,9,0)</f>
        <v>0.1467</v>
      </c>
      <c r="T38" s="105">
        <f>('EPE quotation 220 units'!I38/VLOOKUP(B38,'EPE Quotation MOQ Full RELL'!B:S,9,0))-1</f>
        <v>1.3336363636363635</v>
      </c>
    </row>
    <row r="39" spans="1:20" hidden="1">
      <c r="A39" s="8">
        <v>36</v>
      </c>
      <c r="B39" s="65" t="s">
        <v>103</v>
      </c>
      <c r="C39" s="8" t="s">
        <v>3</v>
      </c>
      <c r="D39" s="8" t="s">
        <v>104</v>
      </c>
      <c r="E39" s="8" t="s">
        <v>419</v>
      </c>
      <c r="F39" s="8">
        <v>220</v>
      </c>
      <c r="G39" s="8">
        <v>1</v>
      </c>
      <c r="H39" s="8">
        <f>VLOOKUP(B39,'[1]Atrition NPI'!$B:$Z,23,0)</f>
        <v>2200</v>
      </c>
      <c r="I39" s="8">
        <v>5.9499999999999997E-2</v>
      </c>
      <c r="J39" s="8">
        <f t="shared" si="0"/>
        <v>130.9</v>
      </c>
      <c r="K39" s="85" t="s">
        <v>450</v>
      </c>
      <c r="L39" s="8">
        <v>15000</v>
      </c>
      <c r="M39" s="8" t="s">
        <v>264</v>
      </c>
      <c r="N39" s="69">
        <v>98</v>
      </c>
      <c r="O39" s="8" t="s">
        <v>265</v>
      </c>
      <c r="P39" s="8" t="s">
        <v>266</v>
      </c>
      <c r="Q39" s="8" t="s">
        <v>267</v>
      </c>
      <c r="R39" s="8"/>
      <c r="S39" s="8">
        <f>'EPE quotation 220 units'!I39-VLOOKUP(B39,'EPE Quotation MOQ Full RELL'!B:S,9,0)</f>
        <v>5.6099999999999997E-2</v>
      </c>
      <c r="T39" s="105">
        <f>('EPE quotation 220 units'!I39/VLOOKUP(B39,'EPE Quotation MOQ Full RELL'!B:S,9,0))-1</f>
        <v>16.5</v>
      </c>
    </row>
    <row r="40" spans="1:20" hidden="1">
      <c r="A40" s="8">
        <v>37</v>
      </c>
      <c r="B40" s="65" t="s">
        <v>106</v>
      </c>
      <c r="C40" s="8" t="s">
        <v>3</v>
      </c>
      <c r="D40" s="8" t="s">
        <v>107</v>
      </c>
      <c r="E40" s="8" t="s">
        <v>419</v>
      </c>
      <c r="F40" s="8">
        <v>220</v>
      </c>
      <c r="G40" s="8">
        <v>5</v>
      </c>
      <c r="H40" s="8">
        <f>VLOOKUP(B40,'[1]Atrition NPI'!$B:$Z,23,0)</f>
        <v>4400</v>
      </c>
      <c r="I40" s="8">
        <v>2.3800000000000002E-2</v>
      </c>
      <c r="J40" s="8">
        <f t="shared" si="0"/>
        <v>104.72000000000001</v>
      </c>
      <c r="K40" s="86" t="s">
        <v>454</v>
      </c>
      <c r="L40" s="8">
        <v>15000</v>
      </c>
      <c r="M40" s="8" t="s">
        <v>264</v>
      </c>
      <c r="N40" s="69">
        <v>98</v>
      </c>
      <c r="O40" s="8" t="s">
        <v>265</v>
      </c>
      <c r="P40" s="8" t="s">
        <v>266</v>
      </c>
      <c r="Q40" s="8" t="s">
        <v>267</v>
      </c>
      <c r="R40" s="8"/>
      <c r="S40" s="8">
        <f>'EPE quotation 220 units'!I40-VLOOKUP(B40,'EPE Quotation MOQ Full RELL'!B:S,9,0)</f>
        <v>1.3800000000000002E-2</v>
      </c>
      <c r="T40" s="105">
        <f>('EPE quotation 220 units'!I40/VLOOKUP(B40,'EPE Quotation MOQ Full RELL'!B:S,9,0))-1</f>
        <v>1.3800000000000003</v>
      </c>
    </row>
    <row r="41" spans="1:20" hidden="1">
      <c r="A41" s="8">
        <v>38</v>
      </c>
      <c r="B41" s="65" t="s">
        <v>109</v>
      </c>
      <c r="C41" s="8" t="s">
        <v>30</v>
      </c>
      <c r="D41" s="8" t="s">
        <v>110</v>
      </c>
      <c r="E41" s="8" t="s">
        <v>419</v>
      </c>
      <c r="F41" s="8">
        <v>220</v>
      </c>
      <c r="G41" s="8">
        <v>1</v>
      </c>
      <c r="H41" s="8">
        <f>VLOOKUP(B41,'[1]Atrition NPI'!$B:$Z,23,0)</f>
        <v>2200</v>
      </c>
      <c r="I41" s="8">
        <v>0.1207</v>
      </c>
      <c r="J41" s="8">
        <f t="shared" si="0"/>
        <v>265.54000000000002</v>
      </c>
      <c r="K41" s="86" t="s">
        <v>455</v>
      </c>
      <c r="L41" s="8">
        <v>10000</v>
      </c>
      <c r="M41" s="8" t="s">
        <v>264</v>
      </c>
      <c r="N41" s="69">
        <v>196</v>
      </c>
      <c r="O41" s="8" t="s">
        <v>265</v>
      </c>
      <c r="P41" s="8" t="s">
        <v>266</v>
      </c>
      <c r="Q41" s="8" t="s">
        <v>267</v>
      </c>
      <c r="R41" s="8"/>
      <c r="S41" s="8">
        <f>'EPE quotation 220 units'!I41-VLOOKUP(B41,'EPE Quotation MOQ Full RELL'!B:S,9,0)</f>
        <v>8.0699999999999994E-2</v>
      </c>
      <c r="T41" s="105">
        <f>('EPE quotation 220 units'!I41/VLOOKUP(B41,'EPE Quotation MOQ Full RELL'!B:S,9,0))-1</f>
        <v>2.0175000000000001</v>
      </c>
    </row>
    <row r="42" spans="1:20" hidden="1">
      <c r="A42" s="8">
        <v>39</v>
      </c>
      <c r="B42" s="65" t="s">
        <v>111</v>
      </c>
      <c r="C42" s="8" t="s">
        <v>30</v>
      </c>
      <c r="D42" s="8" t="s">
        <v>112</v>
      </c>
      <c r="E42" s="8" t="s">
        <v>419</v>
      </c>
      <c r="F42" s="8">
        <v>220</v>
      </c>
      <c r="G42" s="8">
        <v>1</v>
      </c>
      <c r="H42" s="8">
        <f>VLOOKUP(B42,'[1]Atrition NPI'!$B:$Z,23,0)</f>
        <v>2200</v>
      </c>
      <c r="I42" s="8">
        <v>9.01E-2</v>
      </c>
      <c r="J42" s="8">
        <f t="shared" si="0"/>
        <v>198.22</v>
      </c>
      <c r="K42" s="87" t="s">
        <v>456</v>
      </c>
      <c r="L42" s="8">
        <v>15000</v>
      </c>
      <c r="M42" s="8" t="s">
        <v>264</v>
      </c>
      <c r="N42" s="69">
        <v>98</v>
      </c>
      <c r="O42" s="8" t="s">
        <v>265</v>
      </c>
      <c r="P42" s="8" t="s">
        <v>266</v>
      </c>
      <c r="Q42" s="8" t="s">
        <v>267</v>
      </c>
      <c r="R42" s="8"/>
      <c r="S42" s="8">
        <f>'EPE quotation 220 units'!I42-VLOOKUP(B42,'EPE Quotation MOQ Full RELL'!B:S,9,0)</f>
        <v>7.0099999999999996E-2</v>
      </c>
      <c r="T42" s="105">
        <f>('EPE quotation 220 units'!I42/VLOOKUP(B42,'EPE Quotation MOQ Full RELL'!B:S,9,0))-1</f>
        <v>3.5049999999999999</v>
      </c>
    </row>
    <row r="43" spans="1:20" hidden="1">
      <c r="A43" s="8">
        <v>40</v>
      </c>
      <c r="B43" s="65" t="s">
        <v>113</v>
      </c>
      <c r="C43" s="8" t="s">
        <v>114</v>
      </c>
      <c r="D43" s="8" t="s">
        <v>115</v>
      </c>
      <c r="E43" s="8" t="s">
        <v>419</v>
      </c>
      <c r="F43" s="8">
        <v>220</v>
      </c>
      <c r="G43" s="8">
        <v>1</v>
      </c>
      <c r="H43" s="8">
        <f>VLOOKUP(B43,'[1]Atrition NPI'!$B:$Z,23,0)</f>
        <v>2200</v>
      </c>
      <c r="I43" s="8">
        <v>0.22950000000000001</v>
      </c>
      <c r="J43" s="8">
        <f t="shared" si="0"/>
        <v>504.90000000000003</v>
      </c>
      <c r="K43" s="88" t="s">
        <v>457</v>
      </c>
      <c r="L43" s="8">
        <v>10000</v>
      </c>
      <c r="M43" s="8" t="s">
        <v>264</v>
      </c>
      <c r="N43" s="69">
        <v>84</v>
      </c>
      <c r="O43" s="8" t="s">
        <v>265</v>
      </c>
      <c r="P43" s="8" t="s">
        <v>266</v>
      </c>
      <c r="Q43" s="8" t="s">
        <v>267</v>
      </c>
      <c r="R43" s="8"/>
      <c r="S43" s="8">
        <f>'EPE quotation 220 units'!I43-VLOOKUP(B43,'EPE Quotation MOQ Full RELL'!B:S,9,0)</f>
        <v>0.13950000000000001</v>
      </c>
      <c r="T43" s="105">
        <f>('EPE quotation 220 units'!I43/VLOOKUP(B43,'EPE Quotation MOQ Full RELL'!B:S,9,0))-1</f>
        <v>1.5500000000000003</v>
      </c>
    </row>
    <row r="44" spans="1:20" hidden="1">
      <c r="A44" s="8">
        <v>41</v>
      </c>
      <c r="B44" s="65" t="s">
        <v>117</v>
      </c>
      <c r="C44" s="8" t="s">
        <v>30</v>
      </c>
      <c r="D44" s="8" t="s">
        <v>23</v>
      </c>
      <c r="E44" s="8" t="s">
        <v>419</v>
      </c>
      <c r="F44" s="8">
        <v>220</v>
      </c>
      <c r="G44" s="8">
        <v>1</v>
      </c>
      <c r="H44" s="8">
        <f>VLOOKUP(B44,'[1]Atrition NPI'!$B:$Z,23,0)</f>
        <v>2200</v>
      </c>
      <c r="I44" s="8">
        <v>8.3299999999999999E-2</v>
      </c>
      <c r="J44" s="8">
        <f t="shared" si="0"/>
        <v>183.26</v>
      </c>
      <c r="K44" s="89" t="s">
        <v>458</v>
      </c>
      <c r="L44" s="8">
        <v>15000</v>
      </c>
      <c r="M44" s="8" t="s">
        <v>264</v>
      </c>
      <c r="N44" s="69">
        <v>182</v>
      </c>
      <c r="O44" s="8" t="s">
        <v>265</v>
      </c>
      <c r="P44" s="8" t="s">
        <v>266</v>
      </c>
      <c r="Q44" s="8" t="s">
        <v>267</v>
      </c>
      <c r="R44" s="8"/>
      <c r="S44" s="8">
        <f>'EPE quotation 220 units'!I44-VLOOKUP(B44,'EPE Quotation MOQ Full RELL'!B:S,9,0)</f>
        <v>6.3299999999999995E-2</v>
      </c>
      <c r="T44" s="105">
        <f>('EPE quotation 220 units'!I44/VLOOKUP(B44,'EPE Quotation MOQ Full RELL'!B:S,9,0))-1</f>
        <v>3.165</v>
      </c>
    </row>
    <row r="45" spans="1:20" hidden="1">
      <c r="A45" s="8">
        <v>42</v>
      </c>
      <c r="B45" s="65" t="s">
        <v>118</v>
      </c>
      <c r="C45" s="8" t="s">
        <v>119</v>
      </c>
      <c r="D45" s="8" t="s">
        <v>120</v>
      </c>
      <c r="E45" s="8" t="s">
        <v>419</v>
      </c>
      <c r="F45" s="8">
        <v>220</v>
      </c>
      <c r="G45" s="8">
        <v>1</v>
      </c>
      <c r="H45" s="8">
        <f>VLOOKUP(B45,'[1]Atrition NPI'!$B:$Z,23,0)</f>
        <v>2200</v>
      </c>
      <c r="I45" s="8">
        <v>0.83979999999999999</v>
      </c>
      <c r="J45" s="8">
        <f t="shared" si="0"/>
        <v>1847.56</v>
      </c>
      <c r="K45" s="42" t="s">
        <v>459</v>
      </c>
      <c r="L45" s="8">
        <v>3000</v>
      </c>
      <c r="M45" s="8" t="s">
        <v>264</v>
      </c>
      <c r="N45" s="69">
        <v>59</v>
      </c>
      <c r="O45" s="8" t="s">
        <v>265</v>
      </c>
      <c r="P45" s="8" t="s">
        <v>266</v>
      </c>
      <c r="Q45" s="8" t="s">
        <v>267</v>
      </c>
      <c r="R45" s="8"/>
      <c r="S45" s="8">
        <f>'EPE quotation 220 units'!I45-VLOOKUP(B45,'EPE Quotation MOQ Full RELL'!B:S,9,0)</f>
        <v>0.29979999999999996</v>
      </c>
      <c r="T45" s="105">
        <f>('EPE quotation 220 units'!I45/VLOOKUP(B45,'EPE Quotation MOQ Full RELL'!B:S,9,0))-1</f>
        <v>0.555185185185185</v>
      </c>
    </row>
    <row r="46" spans="1:20" hidden="1">
      <c r="A46" s="8">
        <v>43</v>
      </c>
      <c r="B46" s="65" t="s">
        <v>122</v>
      </c>
      <c r="C46" s="8" t="s">
        <v>123</v>
      </c>
      <c r="D46" s="8" t="s">
        <v>124</v>
      </c>
      <c r="E46" s="8" t="s">
        <v>419</v>
      </c>
      <c r="F46" s="8">
        <v>220</v>
      </c>
      <c r="G46" s="8">
        <v>1</v>
      </c>
      <c r="H46" s="8">
        <f>VLOOKUP(B46,'[1]Atrition NPI'!$B:$Z,23,0)</f>
        <v>2200</v>
      </c>
      <c r="I46" s="8">
        <v>0.97919999999999996</v>
      </c>
      <c r="J46" s="8">
        <f t="shared" si="0"/>
        <v>2154.2399999999998</v>
      </c>
      <c r="K46" s="13" t="s">
        <v>460</v>
      </c>
      <c r="L46" s="8">
        <v>2000</v>
      </c>
      <c r="M46" s="8" t="s">
        <v>264</v>
      </c>
      <c r="N46" s="69">
        <v>154</v>
      </c>
      <c r="O46" s="8" t="s">
        <v>265</v>
      </c>
      <c r="P46" s="8" t="s">
        <v>266</v>
      </c>
      <c r="Q46" s="8" t="s">
        <v>267</v>
      </c>
      <c r="R46" s="8"/>
      <c r="S46" s="8">
        <f>'EPE quotation 220 units'!I46-VLOOKUP(B46,'EPE Quotation MOQ Full RELL'!B:S,9,0)</f>
        <v>0.28920000000000001</v>
      </c>
      <c r="T46" s="105">
        <f>('EPE quotation 220 units'!I46/VLOOKUP(B46,'EPE Quotation MOQ Full RELL'!B:S,9,0))-1</f>
        <v>0.41913043478260881</v>
      </c>
    </row>
    <row r="47" spans="1:20" hidden="1">
      <c r="A47" s="8">
        <v>44</v>
      </c>
      <c r="B47" s="65" t="s">
        <v>126</v>
      </c>
      <c r="C47" s="8" t="s">
        <v>127</v>
      </c>
      <c r="D47" s="8" t="s">
        <v>128</v>
      </c>
      <c r="E47" s="8" t="s">
        <v>419</v>
      </c>
      <c r="F47" s="8">
        <v>220</v>
      </c>
      <c r="G47" s="8">
        <v>1</v>
      </c>
      <c r="H47" s="8">
        <f>VLOOKUP(B47,'[1]Atrition NPI'!$B:$Z,23,0)</f>
        <v>2200</v>
      </c>
      <c r="I47" s="8">
        <v>1.3056000000000001</v>
      </c>
      <c r="J47" s="8">
        <f t="shared" si="0"/>
        <v>2872.32</v>
      </c>
      <c r="K47" s="13" t="s">
        <v>461</v>
      </c>
      <c r="L47" s="8">
        <v>5000</v>
      </c>
      <c r="M47" s="8" t="s">
        <v>264</v>
      </c>
      <c r="N47" s="69">
        <v>196</v>
      </c>
      <c r="O47" s="8" t="s">
        <v>265</v>
      </c>
      <c r="P47" s="8" t="s">
        <v>266</v>
      </c>
      <c r="Q47" s="8" t="s">
        <v>267</v>
      </c>
      <c r="R47" s="8"/>
      <c r="S47" s="8">
        <f>'EPE quotation 220 units'!I47-VLOOKUP(B47,'EPE Quotation MOQ Full RELL'!B:S,9,0)</f>
        <v>0.39560000000000006</v>
      </c>
      <c r="T47" s="105">
        <f>('EPE quotation 220 units'!I47/VLOOKUP(B47,'EPE Quotation MOQ Full RELL'!B:S,9,0))-1</f>
        <v>0.43472527472527478</v>
      </c>
    </row>
    <row r="48" spans="1:20" hidden="1">
      <c r="A48" s="8">
        <v>45</v>
      </c>
      <c r="B48" s="65" t="s">
        <v>130</v>
      </c>
      <c r="C48" s="8" t="s">
        <v>127</v>
      </c>
      <c r="D48" s="8" t="s">
        <v>131</v>
      </c>
      <c r="E48" s="8" t="s">
        <v>419</v>
      </c>
      <c r="F48" s="8">
        <v>220</v>
      </c>
      <c r="G48" s="8">
        <v>1</v>
      </c>
      <c r="H48" s="8">
        <f>VLOOKUP(B48,'[1]Atrition NPI'!$B:$Z,23,0)</f>
        <v>2080</v>
      </c>
      <c r="I48" s="8">
        <v>2.38</v>
      </c>
      <c r="J48" s="8">
        <f t="shared" si="0"/>
        <v>4950.3999999999996</v>
      </c>
      <c r="K48" s="28" t="s">
        <v>462</v>
      </c>
      <c r="L48" s="8">
        <v>5000</v>
      </c>
      <c r="M48" s="8" t="s">
        <v>264</v>
      </c>
      <c r="N48" s="69">
        <v>196</v>
      </c>
      <c r="O48" s="8" t="s">
        <v>265</v>
      </c>
      <c r="P48" s="8" t="s">
        <v>266</v>
      </c>
      <c r="Q48" s="8" t="s">
        <v>267</v>
      </c>
      <c r="R48" s="8"/>
      <c r="S48" s="8">
        <f>'EPE quotation 220 units'!I48-VLOOKUP(B48,'EPE Quotation MOQ Full RELL'!B:S,9,0)</f>
        <v>0.86999999999999988</v>
      </c>
      <c r="T48" s="105">
        <f>('EPE quotation 220 units'!I48/VLOOKUP(B48,'EPE Quotation MOQ Full RELL'!B:S,9,0))-1</f>
        <v>0.57615894039735083</v>
      </c>
    </row>
    <row r="49" spans="1:20" hidden="1">
      <c r="A49" s="8">
        <v>46</v>
      </c>
      <c r="B49" s="65" t="s">
        <v>133</v>
      </c>
      <c r="C49" s="8" t="s">
        <v>134</v>
      </c>
      <c r="D49" s="8" t="s">
        <v>135</v>
      </c>
      <c r="E49" s="8" t="s">
        <v>419</v>
      </c>
      <c r="F49" s="8">
        <v>220</v>
      </c>
      <c r="G49" s="8">
        <v>1</v>
      </c>
      <c r="H49" s="8">
        <f>VLOOKUP(B49,'[1]Atrition NPI'!$B:$Z,23,0)</f>
        <v>2080</v>
      </c>
      <c r="I49" s="8">
        <v>3.4527000000000001</v>
      </c>
      <c r="J49" s="8">
        <f t="shared" si="0"/>
        <v>7181.616</v>
      </c>
      <c r="K49" s="71" t="s">
        <v>463</v>
      </c>
      <c r="L49" s="8">
        <v>1300</v>
      </c>
      <c r="M49" s="8" t="s">
        <v>264</v>
      </c>
      <c r="N49" s="69">
        <v>72</v>
      </c>
      <c r="O49" s="8" t="s">
        <v>265</v>
      </c>
      <c r="P49" s="8" t="s">
        <v>266</v>
      </c>
      <c r="Q49" s="8" t="s">
        <v>267</v>
      </c>
      <c r="R49" s="8"/>
      <c r="S49" s="8">
        <f>'EPE quotation 220 units'!I49-VLOOKUP(B49,'EPE Quotation MOQ Full RELL'!B:S,9,0)</f>
        <v>0.98269999999999991</v>
      </c>
      <c r="T49" s="105">
        <f>('EPE quotation 220 units'!I49/VLOOKUP(B49,'EPE Quotation MOQ Full RELL'!B:S,9,0))-1</f>
        <v>0.39785425101214567</v>
      </c>
    </row>
    <row r="50" spans="1:20" hidden="1">
      <c r="A50" s="8">
        <v>47</v>
      </c>
      <c r="B50" s="65" t="s">
        <v>137</v>
      </c>
      <c r="C50" s="8" t="s">
        <v>3</v>
      </c>
      <c r="D50" s="8" t="s">
        <v>138</v>
      </c>
      <c r="E50" s="8" t="s">
        <v>419</v>
      </c>
      <c r="F50" s="8">
        <v>220</v>
      </c>
      <c r="G50" s="8">
        <v>4</v>
      </c>
      <c r="H50" s="8">
        <f>VLOOKUP(B50,'[1]Atrition NPI'!$B:$Z,23,0)</f>
        <v>6600</v>
      </c>
      <c r="I50" s="8">
        <v>0.3281</v>
      </c>
      <c r="J50" s="8">
        <f t="shared" si="0"/>
        <v>2165.46</v>
      </c>
      <c r="K50" s="13" t="s">
        <v>464</v>
      </c>
      <c r="L50" s="8">
        <v>3000</v>
      </c>
      <c r="M50" s="8" t="s">
        <v>264</v>
      </c>
      <c r="N50" s="69">
        <v>84</v>
      </c>
      <c r="O50" s="8" t="s">
        <v>265</v>
      </c>
      <c r="P50" s="8" t="s">
        <v>266</v>
      </c>
      <c r="Q50" s="8" t="s">
        <v>267</v>
      </c>
      <c r="R50" s="8"/>
      <c r="S50" s="8">
        <f>'EPE quotation 220 units'!I50-VLOOKUP(B50,'EPE Quotation MOQ Full RELL'!B:S,9,0)</f>
        <v>0.11810000000000001</v>
      </c>
      <c r="T50" s="105">
        <f>('EPE quotation 220 units'!I50/VLOOKUP(B50,'EPE Quotation MOQ Full RELL'!B:S,9,0))-1</f>
        <v>0.56238095238095243</v>
      </c>
    </row>
    <row r="51" spans="1:20" hidden="1">
      <c r="A51" s="8">
        <v>48</v>
      </c>
      <c r="B51" s="65" t="s">
        <v>140</v>
      </c>
      <c r="C51" s="8" t="s">
        <v>30</v>
      </c>
      <c r="D51" s="8" t="s">
        <v>141</v>
      </c>
      <c r="E51" s="8" t="s">
        <v>419</v>
      </c>
      <c r="F51" s="8">
        <v>220</v>
      </c>
      <c r="G51" s="8">
        <v>1</v>
      </c>
      <c r="H51" s="8">
        <f>VLOOKUP(B51,'[1]Atrition NPI'!$B:$Z,23,0)</f>
        <v>2200</v>
      </c>
      <c r="I51" s="8">
        <v>0.36549999999999999</v>
      </c>
      <c r="J51" s="8">
        <f t="shared" si="0"/>
        <v>804.1</v>
      </c>
      <c r="K51" s="42" t="s">
        <v>465</v>
      </c>
      <c r="L51" s="8">
        <v>4000</v>
      </c>
      <c r="M51" s="8" t="s">
        <v>264</v>
      </c>
      <c r="N51" s="69">
        <v>280</v>
      </c>
      <c r="O51" s="8" t="s">
        <v>265</v>
      </c>
      <c r="P51" s="8" t="s">
        <v>266</v>
      </c>
      <c r="Q51" s="8" t="s">
        <v>267</v>
      </c>
      <c r="R51" s="8"/>
      <c r="S51" s="8">
        <f>'EPE quotation 220 units'!I51-VLOOKUP(B51,'EPE Quotation MOQ Full RELL'!B:S,9,0)</f>
        <v>0.16549999999999998</v>
      </c>
      <c r="T51" s="105">
        <f>('EPE quotation 220 units'!I51/VLOOKUP(B51,'EPE Quotation MOQ Full RELL'!B:S,9,0))-1</f>
        <v>0.8274999999999999</v>
      </c>
    </row>
    <row r="52" spans="1:20" hidden="1">
      <c r="A52" s="8">
        <v>49</v>
      </c>
      <c r="B52" s="65" t="s">
        <v>143</v>
      </c>
      <c r="C52" s="8" t="s">
        <v>3</v>
      </c>
      <c r="D52" s="8" t="s">
        <v>144</v>
      </c>
      <c r="E52" s="8" t="s">
        <v>419</v>
      </c>
      <c r="F52" s="8">
        <v>220</v>
      </c>
      <c r="G52" s="8">
        <v>1</v>
      </c>
      <c r="H52" s="8">
        <f>VLOOKUP(B52,'[1]Atrition NPI'!$B:$Z,23,0)</f>
        <v>2200</v>
      </c>
      <c r="I52" s="8">
        <v>0.1258</v>
      </c>
      <c r="J52" s="8">
        <f t="shared" si="0"/>
        <v>276.76</v>
      </c>
      <c r="K52" s="90" t="s">
        <v>466</v>
      </c>
      <c r="L52" s="8">
        <v>4000</v>
      </c>
      <c r="M52" s="8" t="s">
        <v>264</v>
      </c>
      <c r="N52" s="69">
        <v>112</v>
      </c>
      <c r="O52" s="8" t="s">
        <v>265</v>
      </c>
      <c r="P52" s="8" t="s">
        <v>266</v>
      </c>
      <c r="Q52" s="8" t="s">
        <v>267</v>
      </c>
      <c r="R52" s="8"/>
      <c r="S52" s="8">
        <f>'EPE quotation 220 units'!I52-VLOOKUP(B52,'EPE Quotation MOQ Full RELL'!B:S,9,0)</f>
        <v>7.5799999999999992E-2</v>
      </c>
      <c r="T52" s="105">
        <f>('EPE quotation 220 units'!I52/VLOOKUP(B52,'EPE Quotation MOQ Full RELL'!B:S,9,0))-1</f>
        <v>1.5159999999999996</v>
      </c>
    </row>
    <row r="53" spans="1:20" hidden="1">
      <c r="A53" s="8">
        <v>50</v>
      </c>
      <c r="B53" s="65" t="s">
        <v>146</v>
      </c>
      <c r="C53" s="8" t="s">
        <v>147</v>
      </c>
      <c r="D53" s="8" t="s">
        <v>148</v>
      </c>
      <c r="E53" s="8" t="s">
        <v>419</v>
      </c>
      <c r="F53" s="8">
        <v>220</v>
      </c>
      <c r="G53" s="8">
        <v>1</v>
      </c>
      <c r="H53" s="8">
        <f>VLOOKUP(B53,'[1]Atrition NPI'!$B:$Z,23,0)</f>
        <v>2200</v>
      </c>
      <c r="I53" s="8">
        <v>0.24479999999999999</v>
      </c>
      <c r="J53" s="8">
        <f t="shared" si="0"/>
        <v>538.55999999999995</v>
      </c>
      <c r="K53" s="91" t="s">
        <v>467</v>
      </c>
      <c r="L53" s="8">
        <v>3000</v>
      </c>
      <c r="M53" s="8" t="s">
        <v>264</v>
      </c>
      <c r="N53" s="69">
        <v>91</v>
      </c>
      <c r="O53" s="8" t="s">
        <v>265</v>
      </c>
      <c r="P53" s="8" t="s">
        <v>266</v>
      </c>
      <c r="Q53" s="8" t="s">
        <v>267</v>
      </c>
      <c r="R53" s="8"/>
      <c r="S53" s="8">
        <f>'EPE quotation 220 units'!I53-VLOOKUP(B53,'EPE Quotation MOQ Full RELL'!B:S,9,0)</f>
        <v>0.12479999999999999</v>
      </c>
      <c r="T53" s="105">
        <f>('EPE quotation 220 units'!I53/VLOOKUP(B53,'EPE Quotation MOQ Full RELL'!B:S,9,0))-1</f>
        <v>1.04</v>
      </c>
    </row>
    <row r="54" spans="1:20" hidden="1">
      <c r="A54" s="8">
        <v>51</v>
      </c>
      <c r="B54" s="65" t="s">
        <v>46</v>
      </c>
      <c r="C54" s="8" t="s">
        <v>47</v>
      </c>
      <c r="D54" s="8" t="s">
        <v>48</v>
      </c>
      <c r="E54" s="8" t="s">
        <v>419</v>
      </c>
      <c r="F54" s="8">
        <v>220</v>
      </c>
      <c r="G54" s="8">
        <v>1</v>
      </c>
      <c r="H54" s="8">
        <f>VLOOKUP(B54,'[1]Atrition NPI'!$B:$Z,23,0)</f>
        <v>11000</v>
      </c>
      <c r="I54" s="8">
        <v>1.7000000000000001E-2</v>
      </c>
      <c r="J54" s="8">
        <f t="shared" si="0"/>
        <v>187</v>
      </c>
      <c r="K54" s="92" t="s">
        <v>468</v>
      </c>
      <c r="L54" s="8">
        <v>10000</v>
      </c>
      <c r="M54" s="8" t="s">
        <v>264</v>
      </c>
      <c r="N54" s="69">
        <v>140</v>
      </c>
      <c r="O54" s="8" t="s">
        <v>265</v>
      </c>
      <c r="P54" s="8" t="s">
        <v>266</v>
      </c>
      <c r="Q54" s="8" t="s">
        <v>267</v>
      </c>
      <c r="R54" s="8"/>
      <c r="S54" s="8">
        <f>'EPE quotation 220 units'!I54-VLOOKUP(B54,'EPE Quotation MOQ Full RELL'!B:S,9,0)</f>
        <v>7.000000000000001E-3</v>
      </c>
      <c r="T54" s="105">
        <f>('EPE quotation 220 units'!I54/VLOOKUP(B54,'EPE Quotation MOQ Full RELL'!B:S,9,0))-1</f>
        <v>0.70000000000000018</v>
      </c>
    </row>
    <row r="55" spans="1:20" hidden="1">
      <c r="A55" s="8">
        <v>52</v>
      </c>
      <c r="B55" s="65" t="s">
        <v>150</v>
      </c>
      <c r="C55" s="8" t="s">
        <v>47</v>
      </c>
      <c r="D55" s="8" t="s">
        <v>151</v>
      </c>
      <c r="E55" s="8" t="s">
        <v>419</v>
      </c>
      <c r="F55" s="8">
        <v>220</v>
      </c>
      <c r="G55" s="8">
        <v>2</v>
      </c>
      <c r="H55" s="8">
        <f>VLOOKUP(B55,'[1]Atrition NPI'!$B:$Z,23,0)</f>
        <v>4400</v>
      </c>
      <c r="I55" s="8">
        <v>5.0999999999999997E-2</v>
      </c>
      <c r="J55" s="8">
        <f t="shared" si="0"/>
        <v>224.39999999999998</v>
      </c>
      <c r="K55" s="93" t="s">
        <v>469</v>
      </c>
      <c r="L55" s="8">
        <v>15000</v>
      </c>
      <c r="M55" s="8" t="s">
        <v>264</v>
      </c>
      <c r="N55" s="69">
        <v>126</v>
      </c>
      <c r="O55" s="8" t="s">
        <v>265</v>
      </c>
      <c r="P55" s="8" t="s">
        <v>266</v>
      </c>
      <c r="Q55" s="8" t="s">
        <v>267</v>
      </c>
      <c r="R55" s="8"/>
      <c r="S55" s="8">
        <f>'EPE quotation 220 units'!I55-VLOOKUP(B55,'EPE Quotation MOQ Full RELL'!B:S,9,0)</f>
        <v>4.0999999999999995E-2</v>
      </c>
      <c r="T55" s="105">
        <f>('EPE quotation 220 units'!I55/VLOOKUP(B55,'EPE Quotation MOQ Full RELL'!B:S,9,0))-1</f>
        <v>4.0999999999999996</v>
      </c>
    </row>
    <row r="56" spans="1:20" hidden="1">
      <c r="A56" s="8">
        <v>53</v>
      </c>
      <c r="B56" s="65" t="s">
        <v>233</v>
      </c>
      <c r="C56" s="8" t="s">
        <v>47</v>
      </c>
      <c r="D56" s="8" t="s">
        <v>152</v>
      </c>
      <c r="E56" s="8" t="s">
        <v>419</v>
      </c>
      <c r="F56" s="8">
        <v>220</v>
      </c>
      <c r="G56" s="8">
        <v>2</v>
      </c>
      <c r="H56" s="8">
        <f>VLOOKUP(B56,'[1]Atrition NPI'!$B:$Z,23,0)</f>
        <v>4400</v>
      </c>
      <c r="I56" s="8">
        <v>5.0999999999999997E-2</v>
      </c>
      <c r="J56" s="8">
        <f t="shared" si="0"/>
        <v>224.39999999999998</v>
      </c>
      <c r="K56" s="93" t="s">
        <v>469</v>
      </c>
      <c r="L56" s="8">
        <v>15000</v>
      </c>
      <c r="M56" s="8" t="s">
        <v>264</v>
      </c>
      <c r="N56" s="69">
        <v>126</v>
      </c>
      <c r="O56" s="8" t="s">
        <v>265</v>
      </c>
      <c r="P56" s="8" t="s">
        <v>266</v>
      </c>
      <c r="Q56" s="8" t="s">
        <v>267</v>
      </c>
      <c r="R56" s="8"/>
      <c r="S56" s="8">
        <f>'EPE quotation 220 units'!I56-VLOOKUP(B56,'EPE Quotation MOQ Full RELL'!B:S,9,0)</f>
        <v>4.0999999999999995E-2</v>
      </c>
      <c r="T56" s="105">
        <f>('EPE quotation 220 units'!I56/VLOOKUP(B56,'EPE Quotation MOQ Full RELL'!B:S,9,0))-1</f>
        <v>4.0999999999999996</v>
      </c>
    </row>
    <row r="57" spans="1:20" hidden="1">
      <c r="A57" s="8">
        <v>54</v>
      </c>
      <c r="B57" s="65" t="s">
        <v>153</v>
      </c>
      <c r="C57" s="8" t="s">
        <v>47</v>
      </c>
      <c r="D57" s="8" t="s">
        <v>154</v>
      </c>
      <c r="E57" s="8" t="s">
        <v>419</v>
      </c>
      <c r="F57" s="8">
        <v>220</v>
      </c>
      <c r="G57" s="8">
        <v>3</v>
      </c>
      <c r="H57" s="8">
        <f>VLOOKUP(B57,'[1]Atrition NPI'!$B:$Z,23,0)</f>
        <v>6600</v>
      </c>
      <c r="I57" s="8">
        <v>4.2500000000000003E-2</v>
      </c>
      <c r="J57" s="8">
        <f t="shared" si="0"/>
        <v>280.5</v>
      </c>
      <c r="K57" s="72" t="s">
        <v>444</v>
      </c>
      <c r="L57" s="8">
        <v>15000</v>
      </c>
      <c r="M57" s="8" t="s">
        <v>264</v>
      </c>
      <c r="N57" s="69">
        <v>126</v>
      </c>
      <c r="O57" s="8" t="s">
        <v>265</v>
      </c>
      <c r="P57" s="8" t="s">
        <v>266</v>
      </c>
      <c r="Q57" s="8" t="s">
        <v>267</v>
      </c>
      <c r="R57" s="8"/>
      <c r="S57" s="8">
        <f>'EPE quotation 220 units'!I57-VLOOKUP(B57,'EPE Quotation MOQ Full RELL'!B:S,9,0)</f>
        <v>3.2500000000000001E-2</v>
      </c>
      <c r="T57" s="105">
        <f>('EPE quotation 220 units'!I57/VLOOKUP(B57,'EPE Quotation MOQ Full RELL'!B:S,9,0))-1</f>
        <v>3.25</v>
      </c>
    </row>
    <row r="58" spans="1:20" hidden="1">
      <c r="A58" s="8">
        <v>55</v>
      </c>
      <c r="B58" s="65" t="s">
        <v>155</v>
      </c>
      <c r="C58" s="8" t="s">
        <v>47</v>
      </c>
      <c r="D58" s="8" t="s">
        <v>156</v>
      </c>
      <c r="E58" s="8" t="s">
        <v>419</v>
      </c>
      <c r="F58" s="8">
        <v>220</v>
      </c>
      <c r="G58" s="8">
        <v>1</v>
      </c>
      <c r="H58" s="8">
        <f>VLOOKUP(B58,'[1]Atrition NPI'!$B:$Z,23,0)</f>
        <v>2200</v>
      </c>
      <c r="I58" s="8">
        <v>6.4600000000000005E-2</v>
      </c>
      <c r="J58" s="8">
        <f t="shared" si="0"/>
        <v>142.12</v>
      </c>
      <c r="K58" s="81" t="s">
        <v>470</v>
      </c>
      <c r="L58" s="8">
        <v>10000</v>
      </c>
      <c r="M58" s="8" t="s">
        <v>264</v>
      </c>
      <c r="N58" s="69">
        <v>140</v>
      </c>
      <c r="O58" s="8" t="s">
        <v>265</v>
      </c>
      <c r="P58" s="8" t="s">
        <v>266</v>
      </c>
      <c r="Q58" s="8" t="s">
        <v>267</v>
      </c>
      <c r="R58" s="8"/>
      <c r="S58" s="8">
        <f>'EPE quotation 220 units'!I58-VLOOKUP(B58,'EPE Quotation MOQ Full RELL'!B:S,9,0)</f>
        <v>5.4600000000000003E-2</v>
      </c>
      <c r="T58" s="105">
        <f>('EPE quotation 220 units'!I58/VLOOKUP(B58,'EPE Quotation MOQ Full RELL'!B:S,9,0))-1</f>
        <v>5.46</v>
      </c>
    </row>
    <row r="59" spans="1:20" hidden="1">
      <c r="A59" s="8">
        <v>56</v>
      </c>
      <c r="B59" s="65" t="s">
        <v>158</v>
      </c>
      <c r="C59" s="8" t="s">
        <v>47</v>
      </c>
      <c r="D59" s="8" t="s">
        <v>159</v>
      </c>
      <c r="E59" s="8" t="s">
        <v>419</v>
      </c>
      <c r="F59" s="8">
        <v>220</v>
      </c>
      <c r="G59" s="8">
        <v>1</v>
      </c>
      <c r="H59" s="8">
        <f>VLOOKUP(B59,'[1]Atrition NPI'!$B:$Z,23,0)</f>
        <v>2200</v>
      </c>
      <c r="I59" s="8">
        <v>0.20399999999999999</v>
      </c>
      <c r="J59" s="8">
        <f t="shared" si="0"/>
        <v>448.79999999999995</v>
      </c>
      <c r="K59" s="94" t="s">
        <v>471</v>
      </c>
      <c r="L59" s="8">
        <v>30000</v>
      </c>
      <c r="M59" s="8" t="s">
        <v>264</v>
      </c>
      <c r="N59" s="69">
        <v>126</v>
      </c>
      <c r="O59" s="8" t="s">
        <v>265</v>
      </c>
      <c r="P59" s="8" t="s">
        <v>266</v>
      </c>
      <c r="Q59" s="8" t="s">
        <v>267</v>
      </c>
      <c r="R59" s="8"/>
      <c r="S59" s="8">
        <f>'EPE quotation 220 units'!I59-VLOOKUP(B59,'EPE Quotation MOQ Full RELL'!B:S,9,0)</f>
        <v>0.12399999999999999</v>
      </c>
      <c r="T59" s="105">
        <f>('EPE quotation 220 units'!I59/VLOOKUP(B59,'EPE Quotation MOQ Full RELL'!B:S,9,0))-1</f>
        <v>1.5499999999999998</v>
      </c>
    </row>
    <row r="60" spans="1:20" hidden="1">
      <c r="A60" s="8">
        <v>57</v>
      </c>
      <c r="B60" s="65" t="s">
        <v>234</v>
      </c>
      <c r="C60" s="8" t="s">
        <v>47</v>
      </c>
      <c r="D60" s="8" t="s">
        <v>161</v>
      </c>
      <c r="E60" s="8" t="s">
        <v>419</v>
      </c>
      <c r="F60" s="8">
        <v>220</v>
      </c>
      <c r="G60" s="8">
        <v>4</v>
      </c>
      <c r="H60" s="8">
        <f>VLOOKUP(B60,'[1]Atrition NPI'!$B:$Z,23,0)</f>
        <v>6600</v>
      </c>
      <c r="I60" s="8">
        <v>3.5700000000000003E-2</v>
      </c>
      <c r="J60" s="8">
        <f t="shared" si="0"/>
        <v>235.62</v>
      </c>
      <c r="K60" s="95" t="s">
        <v>472</v>
      </c>
      <c r="L60" s="8">
        <v>15000</v>
      </c>
      <c r="M60" s="8" t="s">
        <v>264</v>
      </c>
      <c r="N60" s="69">
        <v>126</v>
      </c>
      <c r="O60" s="8" t="s">
        <v>265</v>
      </c>
      <c r="P60" s="8" t="s">
        <v>266</v>
      </c>
      <c r="Q60" s="8" t="s">
        <v>267</v>
      </c>
      <c r="R60" s="8"/>
      <c r="S60" s="8">
        <f>'EPE quotation 220 units'!I60-VLOOKUP(B60,'EPE Quotation MOQ Full RELL'!B:S,9,0)</f>
        <v>2.5700000000000001E-2</v>
      </c>
      <c r="T60" s="105">
        <f>('EPE quotation 220 units'!I60/VLOOKUP(B60,'EPE Quotation MOQ Full RELL'!B:S,9,0))-1</f>
        <v>2.5700000000000003</v>
      </c>
    </row>
    <row r="61" spans="1:20" hidden="1">
      <c r="A61" s="8">
        <v>58</v>
      </c>
      <c r="B61" s="65" t="s">
        <v>162</v>
      </c>
      <c r="C61" s="8" t="s">
        <v>47</v>
      </c>
      <c r="D61" s="8" t="s">
        <v>163</v>
      </c>
      <c r="E61" s="8" t="s">
        <v>419</v>
      </c>
      <c r="F61" s="8">
        <v>220</v>
      </c>
      <c r="G61" s="8">
        <v>3</v>
      </c>
      <c r="H61" s="8">
        <f>VLOOKUP(B61,'[1]Atrition NPI'!$B:$Z,23,0)</f>
        <v>6600</v>
      </c>
      <c r="I61" s="8">
        <v>3.0599999999999999E-2</v>
      </c>
      <c r="J61" s="8">
        <f t="shared" si="0"/>
        <v>201.95999999999998</v>
      </c>
      <c r="K61" s="96" t="s">
        <v>473</v>
      </c>
      <c r="L61" s="8">
        <v>15000</v>
      </c>
      <c r="M61" s="8" t="s">
        <v>264</v>
      </c>
      <c r="N61" s="69">
        <v>126</v>
      </c>
      <c r="O61" s="8" t="s">
        <v>265</v>
      </c>
      <c r="P61" s="8" t="s">
        <v>266</v>
      </c>
      <c r="Q61" s="8" t="s">
        <v>267</v>
      </c>
      <c r="R61" s="8"/>
      <c r="S61" s="8">
        <f>'EPE quotation 220 units'!I61-VLOOKUP(B61,'EPE Quotation MOQ Full RELL'!B:S,9,0)</f>
        <v>2.06E-2</v>
      </c>
      <c r="T61" s="105">
        <f>('EPE quotation 220 units'!I61/VLOOKUP(B61,'EPE Quotation MOQ Full RELL'!B:S,9,0))-1</f>
        <v>2.0599999999999996</v>
      </c>
    </row>
    <row r="62" spans="1:20" hidden="1">
      <c r="A62" s="8">
        <v>59</v>
      </c>
      <c r="B62" s="65" t="s">
        <v>164</v>
      </c>
      <c r="C62" s="8" t="s">
        <v>47</v>
      </c>
      <c r="D62" s="8" t="s">
        <v>44</v>
      </c>
      <c r="E62" s="8" t="s">
        <v>419</v>
      </c>
      <c r="F62" s="8">
        <v>220</v>
      </c>
      <c r="G62" s="8">
        <v>27</v>
      </c>
      <c r="H62" s="8">
        <f>VLOOKUP(B62,'[1]Atrition NPI'!$B:$Z,23,0)</f>
        <v>37400</v>
      </c>
      <c r="I62" s="8">
        <v>1.0200000000000001E-2</v>
      </c>
      <c r="J62" s="8">
        <f t="shared" si="0"/>
        <v>381.48</v>
      </c>
      <c r="K62" s="97" t="s">
        <v>474</v>
      </c>
      <c r="L62" s="8">
        <v>15000</v>
      </c>
      <c r="M62" s="8" t="s">
        <v>264</v>
      </c>
      <c r="N62" s="69">
        <v>126</v>
      </c>
      <c r="O62" s="8" t="s">
        <v>265</v>
      </c>
      <c r="P62" s="8" t="s">
        <v>266</v>
      </c>
      <c r="Q62" s="8" t="s">
        <v>267</v>
      </c>
      <c r="R62" s="8"/>
      <c r="S62" s="8">
        <f>'EPE quotation 220 units'!I62-VLOOKUP(B62,'EPE Quotation MOQ Full RELL'!B:S,9,0)</f>
        <v>2.0000000000000052E-4</v>
      </c>
      <c r="T62" s="105">
        <f>('EPE quotation 220 units'!I62/VLOOKUP(B62,'EPE Quotation MOQ Full RELL'!B:S,9,0))-1</f>
        <v>2.0000000000000018E-2</v>
      </c>
    </row>
    <row r="63" spans="1:20" hidden="1">
      <c r="A63" s="8">
        <v>60</v>
      </c>
      <c r="B63" s="65" t="s">
        <v>166</v>
      </c>
      <c r="C63" s="8" t="s">
        <v>47</v>
      </c>
      <c r="D63" s="8" t="s">
        <v>167</v>
      </c>
      <c r="E63" s="8" t="s">
        <v>419</v>
      </c>
      <c r="F63" s="8">
        <v>220</v>
      </c>
      <c r="G63" s="8">
        <v>1</v>
      </c>
      <c r="H63" s="8">
        <f>VLOOKUP(B63,'[1]Atrition NPI'!$B:$Z,23,0)</f>
        <v>2200</v>
      </c>
      <c r="I63" s="8">
        <v>6.6299999999999998E-2</v>
      </c>
      <c r="J63" s="8">
        <f t="shared" si="0"/>
        <v>145.85999999999999</v>
      </c>
      <c r="K63" s="81" t="s">
        <v>435</v>
      </c>
      <c r="L63" s="8">
        <v>10000</v>
      </c>
      <c r="M63" s="8" t="s">
        <v>264</v>
      </c>
      <c r="N63" s="69">
        <v>140</v>
      </c>
      <c r="O63" s="8" t="s">
        <v>265</v>
      </c>
      <c r="P63" s="8" t="s">
        <v>266</v>
      </c>
      <c r="Q63" s="8" t="s">
        <v>267</v>
      </c>
      <c r="R63" s="8"/>
      <c r="S63" s="8">
        <f>'EPE quotation 220 units'!I63-VLOOKUP(B63,'EPE Quotation MOQ Full RELL'!B:S,9,0)</f>
        <v>5.6299999999999996E-2</v>
      </c>
      <c r="T63" s="105">
        <f>('EPE quotation 220 units'!I63/VLOOKUP(B63,'EPE Quotation MOQ Full RELL'!B:S,9,0))-1</f>
        <v>5.63</v>
      </c>
    </row>
    <row r="64" spans="1:20" hidden="1">
      <c r="A64" s="8">
        <v>61</v>
      </c>
      <c r="B64" s="65" t="s">
        <v>235</v>
      </c>
      <c r="C64" s="8" t="s">
        <v>47</v>
      </c>
      <c r="D64" s="8" t="s">
        <v>168</v>
      </c>
      <c r="E64" s="8" t="s">
        <v>419</v>
      </c>
      <c r="F64" s="8">
        <v>220</v>
      </c>
      <c r="G64" s="8">
        <v>1</v>
      </c>
      <c r="H64" s="8">
        <f>VLOOKUP(B64,'[1]Atrition NPI'!$B:$Z,23,0)</f>
        <v>2200</v>
      </c>
      <c r="I64" s="8">
        <v>7.6499999999999999E-2</v>
      </c>
      <c r="J64" s="8">
        <f t="shared" si="0"/>
        <v>168.29999999999998</v>
      </c>
      <c r="K64" s="75" t="s">
        <v>420</v>
      </c>
      <c r="L64" s="8">
        <v>15000</v>
      </c>
      <c r="M64" s="8" t="s">
        <v>264</v>
      </c>
      <c r="N64" s="69">
        <v>126</v>
      </c>
      <c r="O64" s="8" t="s">
        <v>265</v>
      </c>
      <c r="P64" s="8" t="s">
        <v>266</v>
      </c>
      <c r="Q64" s="8" t="s">
        <v>267</v>
      </c>
      <c r="R64" s="8"/>
      <c r="S64" s="8">
        <f>'EPE quotation 220 units'!I64-VLOOKUP(B64,'EPE Quotation MOQ Full RELL'!B:S,9,0)</f>
        <v>6.6500000000000004E-2</v>
      </c>
      <c r="T64" s="105">
        <f>('EPE quotation 220 units'!I64/VLOOKUP(B64,'EPE Quotation MOQ Full RELL'!B:S,9,0))-1</f>
        <v>6.6499999999999995</v>
      </c>
    </row>
    <row r="65" spans="1:20" hidden="1">
      <c r="A65" s="8">
        <v>62</v>
      </c>
      <c r="B65" s="65" t="s">
        <v>169</v>
      </c>
      <c r="C65" s="8" t="s">
        <v>43</v>
      </c>
      <c r="D65" s="8" t="s">
        <v>170</v>
      </c>
      <c r="E65" s="8" t="s">
        <v>419</v>
      </c>
      <c r="F65" s="8">
        <v>220</v>
      </c>
      <c r="G65" s="8">
        <v>1</v>
      </c>
      <c r="H65" s="8">
        <f>VLOOKUP(B65,'[1]Atrition NPI'!$B:$Z,23,0)</f>
        <v>2200</v>
      </c>
      <c r="I65" s="8">
        <v>0.1003</v>
      </c>
      <c r="J65" s="8">
        <f t="shared" si="0"/>
        <v>220.66</v>
      </c>
      <c r="K65" s="98" t="s">
        <v>475</v>
      </c>
      <c r="L65" s="8">
        <v>10000</v>
      </c>
      <c r="M65" s="8" t="s">
        <v>264</v>
      </c>
      <c r="N65" s="69">
        <v>280</v>
      </c>
      <c r="O65" s="8" t="s">
        <v>265</v>
      </c>
      <c r="P65" s="8" t="s">
        <v>266</v>
      </c>
      <c r="Q65" s="8" t="s">
        <v>267</v>
      </c>
      <c r="R65" s="8"/>
      <c r="S65" s="8">
        <f>'EPE quotation 220 units'!I65-VLOOKUP(B65,'EPE Quotation MOQ Full RELL'!B:S,9,0)</f>
        <v>8.0299999999999996E-2</v>
      </c>
      <c r="T65" s="105">
        <f>('EPE quotation 220 units'!I65/VLOOKUP(B65,'EPE Quotation MOQ Full RELL'!B:S,9,0))-1</f>
        <v>4.0149999999999997</v>
      </c>
    </row>
    <row r="66" spans="1:20" hidden="1">
      <c r="A66" s="8">
        <v>63</v>
      </c>
      <c r="B66" s="65" t="s">
        <v>172</v>
      </c>
      <c r="C66" s="8" t="s">
        <v>47</v>
      </c>
      <c r="D66" s="8" t="s">
        <v>173</v>
      </c>
      <c r="E66" s="8" t="s">
        <v>476</v>
      </c>
      <c r="F66" s="8">
        <v>220</v>
      </c>
      <c r="G66" s="8">
        <v>1</v>
      </c>
      <c r="H66" s="8">
        <f>VLOOKUP(B66,'[1]Atrition NPI'!$B:$Z,23,0)</f>
        <v>2200</v>
      </c>
      <c r="I66" s="8">
        <v>6.4600000000000005E-2</v>
      </c>
      <c r="J66" s="8">
        <f t="shared" si="0"/>
        <v>142.12</v>
      </c>
      <c r="K66" s="81" t="s">
        <v>470</v>
      </c>
      <c r="L66" s="8">
        <v>10000</v>
      </c>
      <c r="M66" s="8" t="s">
        <v>264</v>
      </c>
      <c r="N66" s="69">
        <v>140</v>
      </c>
      <c r="O66" s="8" t="s">
        <v>265</v>
      </c>
      <c r="P66" s="8" t="s">
        <v>266</v>
      </c>
      <c r="Q66" s="8" t="s">
        <v>267</v>
      </c>
      <c r="R66" s="8"/>
      <c r="S66" s="8">
        <f>'EPE quotation 220 units'!I66-VLOOKUP(B66,'EPE Quotation MOQ Full RELL'!B:S,9,0)</f>
        <v>5.4600000000000003E-2</v>
      </c>
      <c r="T66" s="105">
        <f>('EPE quotation 220 units'!I66/VLOOKUP(B66,'EPE Quotation MOQ Full RELL'!B:S,9,0))-1</f>
        <v>5.46</v>
      </c>
    </row>
    <row r="67" spans="1:20" hidden="1">
      <c r="A67" s="8">
        <v>64</v>
      </c>
      <c r="B67" s="65" t="s">
        <v>174</v>
      </c>
      <c r="C67" s="8" t="s">
        <v>43</v>
      </c>
      <c r="D67" s="8" t="s">
        <v>175</v>
      </c>
      <c r="E67" s="8" t="s">
        <v>419</v>
      </c>
      <c r="F67" s="8">
        <v>220</v>
      </c>
      <c r="G67" s="8">
        <v>7</v>
      </c>
      <c r="H67" s="8">
        <f>VLOOKUP(B67,'[1]Atrition NPI'!$B:$Z,23,0)</f>
        <v>11000</v>
      </c>
      <c r="I67" s="8">
        <v>2.0400000000000001E-2</v>
      </c>
      <c r="J67" s="8">
        <f t="shared" si="0"/>
        <v>224.4</v>
      </c>
      <c r="K67" s="95" t="s">
        <v>472</v>
      </c>
      <c r="L67" s="8">
        <v>50000</v>
      </c>
      <c r="M67" s="8" t="s">
        <v>264</v>
      </c>
      <c r="N67" s="69">
        <v>245</v>
      </c>
      <c r="O67" s="8" t="s">
        <v>265</v>
      </c>
      <c r="P67" s="8" t="s">
        <v>266</v>
      </c>
      <c r="Q67" s="8" t="s">
        <v>267</v>
      </c>
      <c r="R67" s="8"/>
      <c r="S67" s="8">
        <f>'EPE quotation 220 units'!I67-VLOOKUP(B67,'EPE Quotation MOQ Full RELL'!B:S,9,0)</f>
        <v>1.0400000000000001E-2</v>
      </c>
      <c r="T67" s="105">
        <f>('EPE quotation 220 units'!I67/VLOOKUP(B67,'EPE Quotation MOQ Full RELL'!B:S,9,0))-1</f>
        <v>1.04</v>
      </c>
    </row>
    <row r="68" spans="1:20" hidden="1">
      <c r="A68" s="8">
        <v>65</v>
      </c>
      <c r="B68" s="65" t="s">
        <v>177</v>
      </c>
      <c r="C68" s="8" t="s">
        <v>43</v>
      </c>
      <c r="D68" s="8" t="s">
        <v>178</v>
      </c>
      <c r="E68" s="8" t="s">
        <v>419</v>
      </c>
      <c r="F68" s="8">
        <v>220</v>
      </c>
      <c r="G68" s="8">
        <v>3</v>
      </c>
      <c r="H68" s="8">
        <f>VLOOKUP(B68,'[1]Atrition NPI'!$B:$Z,23,0)</f>
        <v>4400</v>
      </c>
      <c r="I68" s="8">
        <v>0.58479999999999999</v>
      </c>
      <c r="J68" s="8">
        <f t="shared" si="0"/>
        <v>2573.12</v>
      </c>
      <c r="K68" s="31" t="s">
        <v>477</v>
      </c>
      <c r="L68" s="8">
        <v>10000</v>
      </c>
      <c r="M68" s="8" t="s">
        <v>264</v>
      </c>
      <c r="N68" s="69">
        <v>121</v>
      </c>
      <c r="O68" s="8" t="s">
        <v>265</v>
      </c>
      <c r="P68" s="8" t="s">
        <v>266</v>
      </c>
      <c r="Q68" s="8" t="s">
        <v>267</v>
      </c>
      <c r="R68" s="8"/>
      <c r="S68" s="8">
        <f>'EPE quotation 220 units'!I68-VLOOKUP(B68,'EPE Quotation MOQ Full RELL'!B:S,9,0)</f>
        <v>0.14479999999999998</v>
      </c>
      <c r="T68" s="105">
        <f>('EPE quotation 220 units'!I68/VLOOKUP(B68,'EPE Quotation MOQ Full RELL'!B:S,9,0))-1</f>
        <v>0.3290909090909091</v>
      </c>
    </row>
    <row r="69" spans="1:20" hidden="1">
      <c r="A69" s="8">
        <v>66</v>
      </c>
      <c r="B69" s="65" t="s">
        <v>180</v>
      </c>
      <c r="C69" s="8" t="s">
        <v>181</v>
      </c>
      <c r="D69" s="8" t="s">
        <v>182</v>
      </c>
      <c r="E69" s="8" t="s">
        <v>419</v>
      </c>
      <c r="F69" s="8">
        <v>220</v>
      </c>
      <c r="G69" s="8">
        <v>1</v>
      </c>
      <c r="H69" s="8">
        <f>VLOOKUP(B69,'[1]Atrition NPI'!$B:$Z,23,0)</f>
        <v>2200</v>
      </c>
      <c r="I69" s="8">
        <v>2.8407</v>
      </c>
      <c r="J69" s="8">
        <f t="shared" ref="J69:J85" si="1">H69*I69</f>
        <v>6249.54</v>
      </c>
      <c r="K69" s="51" t="s">
        <v>478</v>
      </c>
      <c r="L69" s="8">
        <v>1000</v>
      </c>
      <c r="M69" s="8" t="s">
        <v>264</v>
      </c>
      <c r="N69" s="69">
        <v>641</v>
      </c>
      <c r="O69" s="8" t="s">
        <v>265</v>
      </c>
      <c r="P69" s="8" t="s">
        <v>266</v>
      </c>
      <c r="Q69" s="8" t="s">
        <v>267</v>
      </c>
      <c r="R69" s="8"/>
      <c r="S69" s="8">
        <f>'EPE quotation 220 units'!I69-VLOOKUP(B69,'EPE Quotation MOQ Full RELL'!B:S,9,0)</f>
        <v>1.1207</v>
      </c>
      <c r="T69" s="105">
        <f>('EPE quotation 220 units'!I69/VLOOKUP(B69,'EPE Quotation MOQ Full RELL'!B:S,9,0))-1</f>
        <v>0.65156976744186057</v>
      </c>
    </row>
    <row r="70" spans="1:20" hidden="1">
      <c r="A70" s="8">
        <v>67</v>
      </c>
      <c r="B70" s="65" t="s">
        <v>184</v>
      </c>
      <c r="C70" s="8" t="s">
        <v>3</v>
      </c>
      <c r="D70" s="8" t="s">
        <v>185</v>
      </c>
      <c r="E70" s="8" t="s">
        <v>419</v>
      </c>
      <c r="F70" s="8">
        <v>220</v>
      </c>
      <c r="G70" s="8">
        <v>1</v>
      </c>
      <c r="H70" s="8">
        <f>VLOOKUP(B70,'[1]Atrition NPI'!$B:$Z,23,0)</f>
        <v>2600</v>
      </c>
      <c r="I70" s="8">
        <v>0.2414</v>
      </c>
      <c r="J70" s="8">
        <f t="shared" si="1"/>
        <v>627.64</v>
      </c>
      <c r="K70" s="99" t="s">
        <v>479</v>
      </c>
      <c r="L70" s="8">
        <v>15000</v>
      </c>
      <c r="M70" s="8" t="s">
        <v>264</v>
      </c>
      <c r="N70" s="69">
        <v>126</v>
      </c>
      <c r="O70" s="8" t="s">
        <v>265</v>
      </c>
      <c r="P70" s="8" t="s">
        <v>266</v>
      </c>
      <c r="Q70" s="8" t="s">
        <v>267</v>
      </c>
      <c r="R70" s="8"/>
      <c r="S70" s="8">
        <f>'EPE quotation 220 units'!I70-VLOOKUP(B70,'EPE Quotation MOQ Full RELL'!B:S,9,0)</f>
        <v>0.1414</v>
      </c>
      <c r="T70" s="105">
        <f>('EPE quotation 220 units'!I70/VLOOKUP(B70,'EPE Quotation MOQ Full RELL'!B:S,9,0))-1</f>
        <v>1.4139999999999997</v>
      </c>
    </row>
    <row r="71" spans="1:20" hidden="1">
      <c r="A71" s="8">
        <v>68</v>
      </c>
      <c r="B71" s="65">
        <v>434153017835</v>
      </c>
      <c r="C71" s="8" t="s">
        <v>187</v>
      </c>
      <c r="D71" s="8" t="s">
        <v>188</v>
      </c>
      <c r="E71" s="8" t="s">
        <v>419</v>
      </c>
      <c r="F71" s="8">
        <v>220</v>
      </c>
      <c r="G71" s="8">
        <v>1</v>
      </c>
      <c r="H71" s="8">
        <f>VLOOKUP(B71,'[1]Atrition NPI'!$B:$Z,23,0)</f>
        <v>2200</v>
      </c>
      <c r="I71" s="8">
        <v>0.90780000000000005</v>
      </c>
      <c r="J71" s="8">
        <f t="shared" si="1"/>
        <v>1997.16</v>
      </c>
      <c r="K71" s="42" t="s">
        <v>480</v>
      </c>
      <c r="L71" s="8">
        <v>4000</v>
      </c>
      <c r="M71" s="8" t="s">
        <v>264</v>
      </c>
      <c r="N71" s="69">
        <v>175</v>
      </c>
      <c r="O71" s="8" t="s">
        <v>265</v>
      </c>
      <c r="P71" s="8" t="s">
        <v>266</v>
      </c>
      <c r="Q71" s="8" t="s">
        <v>267</v>
      </c>
      <c r="R71" s="8"/>
      <c r="S71" s="8">
        <f>'EPE quotation 220 units'!I71-VLOOKUP(B71,'EPE Quotation MOQ Full RELL'!B:S,9,0)</f>
        <v>0.30780000000000007</v>
      </c>
      <c r="T71" s="105">
        <f>('EPE quotation 220 units'!I71/VLOOKUP(B71,'EPE Quotation MOQ Full RELL'!B:S,9,0))-1</f>
        <v>0.51300000000000012</v>
      </c>
    </row>
    <row r="72" spans="1:20" hidden="1">
      <c r="A72" s="8">
        <v>69</v>
      </c>
      <c r="B72" s="65" t="s">
        <v>190</v>
      </c>
      <c r="C72" s="8" t="s">
        <v>47</v>
      </c>
      <c r="D72" s="8" t="s">
        <v>191</v>
      </c>
      <c r="E72" s="8" t="s">
        <v>419</v>
      </c>
      <c r="F72" s="8">
        <v>220</v>
      </c>
      <c r="G72" s="8">
        <v>1</v>
      </c>
      <c r="H72" s="8">
        <f>VLOOKUP(B72,'[1]Atrition NPI'!$B:$Z,23,0)</f>
        <v>2200</v>
      </c>
      <c r="I72" s="8">
        <v>1.1475</v>
      </c>
      <c r="J72" s="8">
        <f t="shared" si="1"/>
        <v>2524.5</v>
      </c>
      <c r="K72" s="13" t="s">
        <v>481</v>
      </c>
      <c r="L72" s="8">
        <v>5000</v>
      </c>
      <c r="M72" s="8" t="s">
        <v>264</v>
      </c>
      <c r="N72" s="69">
        <v>168</v>
      </c>
      <c r="O72" s="8" t="s">
        <v>265</v>
      </c>
      <c r="P72" s="8" t="s">
        <v>266</v>
      </c>
      <c r="Q72" s="8" t="s">
        <v>267</v>
      </c>
      <c r="R72" s="8"/>
      <c r="S72" s="8">
        <f>'EPE quotation 220 units'!I72-VLOOKUP(B72,'EPE Quotation MOQ Full RELL'!B:S,9,0)</f>
        <v>0.40749999999999997</v>
      </c>
      <c r="T72" s="105">
        <f>('EPE quotation 220 units'!I72/VLOOKUP(B72,'EPE Quotation MOQ Full RELL'!B:S,9,0))-1</f>
        <v>0.55067567567567566</v>
      </c>
    </row>
    <row r="73" spans="1:20" hidden="1">
      <c r="A73" s="8">
        <v>70</v>
      </c>
      <c r="B73" s="65" t="s">
        <v>194</v>
      </c>
      <c r="C73" s="8" t="s">
        <v>7</v>
      </c>
      <c r="D73" s="8" t="s">
        <v>193</v>
      </c>
      <c r="E73" s="8" t="s">
        <v>419</v>
      </c>
      <c r="F73" s="8">
        <v>220</v>
      </c>
      <c r="G73" s="8">
        <v>1</v>
      </c>
      <c r="H73" s="8">
        <f>VLOOKUP(B73,'[1]Atrition NPI'!$B:$Z,23,0)</f>
        <v>2100</v>
      </c>
      <c r="I73" s="8">
        <v>9</v>
      </c>
      <c r="J73" s="8">
        <f t="shared" si="1"/>
        <v>18900</v>
      </c>
      <c r="K73" s="54" t="s">
        <v>482</v>
      </c>
      <c r="L73" s="8">
        <v>2000</v>
      </c>
      <c r="M73" s="8" t="s">
        <v>381</v>
      </c>
      <c r="N73" s="69">
        <v>168</v>
      </c>
      <c r="O73" s="8" t="s">
        <v>265</v>
      </c>
      <c r="P73" s="8" t="s">
        <v>266</v>
      </c>
      <c r="Q73" s="8" t="s">
        <v>267</v>
      </c>
      <c r="R73" s="8"/>
      <c r="S73" s="8">
        <f>'EPE quotation 220 units'!I73-VLOOKUP(B73,'EPE Quotation MOQ Full RELL'!B:S,9,0)</f>
        <v>0</v>
      </c>
      <c r="T73" s="105">
        <f>('EPE quotation 220 units'!I73/VLOOKUP(B73,'EPE Quotation MOQ Full RELL'!B:S,9,0))-1</f>
        <v>0</v>
      </c>
    </row>
    <row r="74" spans="1:20">
      <c r="A74" s="8">
        <v>71</v>
      </c>
      <c r="B74" s="65" t="s">
        <v>195</v>
      </c>
      <c r="C74" s="8" t="s">
        <v>7</v>
      </c>
      <c r="D74" s="8" t="s">
        <v>196</v>
      </c>
      <c r="E74" s="8" t="s">
        <v>419</v>
      </c>
      <c r="F74" s="8">
        <v>220</v>
      </c>
      <c r="G74" s="8">
        <v>1</v>
      </c>
      <c r="H74" s="8">
        <f>VLOOKUP(B74,'[1]Atrition NPI'!$B:$Z,23,0)</f>
        <v>2100</v>
      </c>
      <c r="I74" s="8">
        <v>4.508</v>
      </c>
      <c r="J74" s="8">
        <f t="shared" si="1"/>
        <v>9466.7999999999993</v>
      </c>
      <c r="K74" s="39" t="s">
        <v>483</v>
      </c>
      <c r="L74" s="8">
        <v>490</v>
      </c>
      <c r="M74" s="8" t="s">
        <v>264</v>
      </c>
      <c r="N74" s="69">
        <v>64</v>
      </c>
      <c r="O74" s="8" t="s">
        <v>265</v>
      </c>
      <c r="P74" s="8" t="s">
        <v>266</v>
      </c>
      <c r="Q74" s="8" t="s">
        <v>267</v>
      </c>
      <c r="R74" s="8"/>
      <c r="S74" s="8">
        <f>'EPE quotation 220 units'!I74-VLOOKUP(B74,'EPE Quotation MOQ Full RELL'!B:S,9,0)</f>
        <v>-0.15200000000000014</v>
      </c>
      <c r="T74" s="105">
        <f>('EPE quotation 220 units'!I74/VLOOKUP(B74,'EPE Quotation MOQ Full RELL'!B:S,9,0))-1</f>
        <v>-3.2618025751072977E-2</v>
      </c>
    </row>
    <row r="75" spans="1:20">
      <c r="A75" s="8">
        <v>72</v>
      </c>
      <c r="B75" s="65" t="s">
        <v>198</v>
      </c>
      <c r="C75" s="8" t="s">
        <v>199</v>
      </c>
      <c r="D75" s="8" t="s">
        <v>200</v>
      </c>
      <c r="E75" s="8" t="s">
        <v>419</v>
      </c>
      <c r="F75" s="8">
        <v>220</v>
      </c>
      <c r="G75" s="8">
        <v>1</v>
      </c>
      <c r="H75" s="8">
        <f>VLOOKUP(B75,'[1]Atrition NPI'!$B:$Z,23,0)</f>
        <v>2100</v>
      </c>
      <c r="I75" s="8">
        <v>9.7859999999999996</v>
      </c>
      <c r="J75" s="8">
        <f t="shared" si="1"/>
        <v>20550.599999999999</v>
      </c>
      <c r="K75" s="100" t="s">
        <v>484</v>
      </c>
      <c r="L75" s="8">
        <v>480</v>
      </c>
      <c r="M75" s="8" t="s">
        <v>264</v>
      </c>
      <c r="N75" s="69">
        <v>72</v>
      </c>
      <c r="O75" s="8" t="s">
        <v>265</v>
      </c>
      <c r="P75" s="8" t="s">
        <v>266</v>
      </c>
      <c r="Q75" s="8" t="s">
        <v>267</v>
      </c>
      <c r="R75" s="8"/>
      <c r="S75" s="8">
        <f>'EPE quotation 220 units'!I75-VLOOKUP(B75,'EPE Quotation MOQ Full RELL'!B:S,9,0)</f>
        <v>-1.1740000000000013</v>
      </c>
      <c r="T75" s="105">
        <f>('EPE quotation 220 units'!I75/VLOOKUP(B75,'EPE Quotation MOQ Full RELL'!B:S,9,0))-1</f>
        <v>-0.107116788321168</v>
      </c>
    </row>
    <row r="76" spans="1:20">
      <c r="A76" s="8">
        <v>73</v>
      </c>
      <c r="B76" s="65" t="s">
        <v>202</v>
      </c>
      <c r="C76" s="8" t="s">
        <v>7</v>
      </c>
      <c r="D76" s="8" t="s">
        <v>203</v>
      </c>
      <c r="E76" s="8" t="s">
        <v>419</v>
      </c>
      <c r="F76" s="8">
        <v>220</v>
      </c>
      <c r="G76" s="8">
        <v>1</v>
      </c>
      <c r="H76" s="8">
        <f>VLOOKUP(B76,'[1]Atrition NPI'!$B:$Z,23,0)</f>
        <v>2100</v>
      </c>
      <c r="I76" s="8">
        <v>15.554</v>
      </c>
      <c r="J76" s="8">
        <f t="shared" si="1"/>
        <v>32663.4</v>
      </c>
      <c r="K76" s="101" t="s">
        <v>485</v>
      </c>
      <c r="L76" s="8">
        <v>348</v>
      </c>
      <c r="M76" s="8" t="s">
        <v>264</v>
      </c>
      <c r="N76" s="69">
        <v>210</v>
      </c>
      <c r="O76" s="8" t="s">
        <v>265</v>
      </c>
      <c r="P76" s="8" t="s">
        <v>266</v>
      </c>
      <c r="Q76" s="8" t="s">
        <v>267</v>
      </c>
      <c r="R76" s="8"/>
      <c r="S76" s="8">
        <f>'EPE quotation 220 units'!I76-VLOOKUP(B76,'EPE Quotation MOQ Full RELL'!B:S,9,0)</f>
        <v>-1.6659999999999986</v>
      </c>
      <c r="T76" s="105">
        <f>('EPE quotation 220 units'!I76/VLOOKUP(B76,'EPE Quotation MOQ Full RELL'!B:S,9,0))-1</f>
        <v>-9.6747967479674735E-2</v>
      </c>
    </row>
    <row r="77" spans="1:20" hidden="1">
      <c r="A77" s="8">
        <v>74</v>
      </c>
      <c r="B77" s="65" t="s">
        <v>205</v>
      </c>
      <c r="C77" s="8" t="s">
        <v>7</v>
      </c>
      <c r="D77" s="8" t="s">
        <v>206</v>
      </c>
      <c r="E77" s="8" t="s">
        <v>419</v>
      </c>
      <c r="F77" s="8">
        <v>220</v>
      </c>
      <c r="G77" s="8">
        <v>2</v>
      </c>
      <c r="H77" s="8">
        <f>VLOOKUP(B77,'[1]Atrition NPI'!$B:$Z,23,0)</f>
        <v>4320</v>
      </c>
      <c r="I77" s="8">
        <v>2.1164999999999998</v>
      </c>
      <c r="J77" s="8">
        <f t="shared" si="1"/>
        <v>9143.2799999999988</v>
      </c>
      <c r="K77" s="39" t="s">
        <v>486</v>
      </c>
      <c r="L77" s="8">
        <v>2500</v>
      </c>
      <c r="M77" s="8" t="s">
        <v>264</v>
      </c>
      <c r="N77" s="69">
        <v>18</v>
      </c>
      <c r="O77" s="8" t="s">
        <v>265</v>
      </c>
      <c r="P77" s="8" t="s">
        <v>266</v>
      </c>
      <c r="Q77" s="8" t="s">
        <v>267</v>
      </c>
      <c r="R77" s="8"/>
      <c r="S77" s="8">
        <f>'EPE quotation 220 units'!I77-VLOOKUP(B77,'EPE Quotation MOQ Full RELL'!B:S,9,0)</f>
        <v>0.55649999999999977</v>
      </c>
      <c r="T77" s="105">
        <f>('EPE quotation 220 units'!I77/VLOOKUP(B77,'EPE Quotation MOQ Full RELL'!B:S,9,0))-1</f>
        <v>0.35673076923076907</v>
      </c>
    </row>
    <row r="78" spans="1:20" hidden="1">
      <c r="A78" s="8">
        <v>75</v>
      </c>
      <c r="B78" s="65" t="s">
        <v>208</v>
      </c>
      <c r="C78" s="8" t="s">
        <v>7</v>
      </c>
      <c r="D78" s="8" t="s">
        <v>209</v>
      </c>
      <c r="E78" s="8" t="s">
        <v>419</v>
      </c>
      <c r="F78" s="8">
        <v>220</v>
      </c>
      <c r="G78" s="8">
        <v>1</v>
      </c>
      <c r="H78" s="8">
        <f>VLOOKUP(B78,'[1]Atrition NPI'!$B:$Z,23,0)</f>
        <v>2120</v>
      </c>
      <c r="I78" s="8">
        <v>2.1097000000000001</v>
      </c>
      <c r="J78" s="8">
        <f t="shared" si="1"/>
        <v>4472.5640000000003</v>
      </c>
      <c r="K78" s="31" t="s">
        <v>487</v>
      </c>
      <c r="L78" s="8">
        <v>2500</v>
      </c>
      <c r="M78" s="8" t="s">
        <v>264</v>
      </c>
      <c r="N78" s="69">
        <v>72</v>
      </c>
      <c r="O78" s="8" t="s">
        <v>265</v>
      </c>
      <c r="P78" s="8" t="s">
        <v>266</v>
      </c>
      <c r="Q78" s="8" t="s">
        <v>267</v>
      </c>
      <c r="R78" s="8"/>
      <c r="S78" s="8">
        <f>'EPE quotation 220 units'!I78-VLOOKUP(B78,'EPE Quotation MOQ Full RELL'!B:S,9,0)</f>
        <v>0.67970000000000019</v>
      </c>
      <c r="T78" s="105">
        <f>('EPE quotation 220 units'!I78/VLOOKUP(B78,'EPE Quotation MOQ Full RELL'!B:S,9,0))-1</f>
        <v>0.47531468531468546</v>
      </c>
    </row>
    <row r="79" spans="1:20" hidden="1">
      <c r="A79" s="8">
        <v>76</v>
      </c>
      <c r="B79" s="65" t="s">
        <v>211</v>
      </c>
      <c r="C79" s="8" t="s">
        <v>7</v>
      </c>
      <c r="D79" s="8" t="s">
        <v>212</v>
      </c>
      <c r="E79" s="8" t="s">
        <v>419</v>
      </c>
      <c r="F79" s="8">
        <v>220</v>
      </c>
      <c r="G79" s="8">
        <v>2</v>
      </c>
      <c r="H79" s="8">
        <f>VLOOKUP(B79,'[1]Atrition NPI'!$B:$Z,23,0)</f>
        <v>4240</v>
      </c>
      <c r="I79" s="8">
        <v>4.4729999999999999</v>
      </c>
      <c r="J79" s="8">
        <f t="shared" si="1"/>
        <v>18965.52</v>
      </c>
      <c r="K79" s="40" t="s">
        <v>488</v>
      </c>
      <c r="L79" s="8">
        <v>2500</v>
      </c>
      <c r="M79" s="8" t="s">
        <v>264</v>
      </c>
      <c r="N79" s="69">
        <v>84</v>
      </c>
      <c r="O79" s="8" t="s">
        <v>265</v>
      </c>
      <c r="P79" s="8" t="s">
        <v>266</v>
      </c>
      <c r="Q79" s="8" t="s">
        <v>267</v>
      </c>
      <c r="R79" s="8"/>
      <c r="S79" s="8">
        <f>'EPE quotation 220 units'!I79-VLOOKUP(B79,'EPE Quotation MOQ Full RELL'!B:S,9,0)</f>
        <v>0.10299999999999976</v>
      </c>
      <c r="T79" s="105">
        <f>('EPE quotation 220 units'!I79/VLOOKUP(B79,'EPE Quotation MOQ Full RELL'!B:S,9,0))-1</f>
        <v>2.3569794050343207E-2</v>
      </c>
    </row>
    <row r="80" spans="1:20" hidden="1">
      <c r="A80" s="8">
        <v>77</v>
      </c>
      <c r="B80" s="65" t="s">
        <v>214</v>
      </c>
      <c r="C80" s="8" t="s">
        <v>7</v>
      </c>
      <c r="D80" s="8" t="s">
        <v>215</v>
      </c>
      <c r="E80" s="8" t="s">
        <v>419</v>
      </c>
      <c r="F80" s="8">
        <v>220</v>
      </c>
      <c r="G80" s="8">
        <v>1</v>
      </c>
      <c r="H80" s="8">
        <f>VLOOKUP(B80,'[1]Atrition NPI'!$B:$Z,23,0)</f>
        <v>2200</v>
      </c>
      <c r="I80" s="8">
        <v>2.9693999999999998</v>
      </c>
      <c r="J80" s="8">
        <f t="shared" si="1"/>
        <v>6532.6799999999994</v>
      </c>
      <c r="K80" s="51" t="s">
        <v>489</v>
      </c>
      <c r="L80" s="8">
        <v>2500</v>
      </c>
      <c r="M80" s="8" t="s">
        <v>264</v>
      </c>
      <c r="N80" s="69">
        <v>17</v>
      </c>
      <c r="O80" s="8" t="s">
        <v>265</v>
      </c>
      <c r="P80" s="8" t="s">
        <v>266</v>
      </c>
      <c r="Q80" s="8" t="s">
        <v>267</v>
      </c>
      <c r="R80" s="8"/>
      <c r="S80" s="8">
        <f>'EPE quotation 220 units'!I80-VLOOKUP(B80,'EPE Quotation MOQ Full RELL'!B:S,9,0)</f>
        <v>0.32939999999999969</v>
      </c>
      <c r="T80" s="105">
        <f>('EPE quotation 220 units'!I80/VLOOKUP(B80,'EPE Quotation MOQ Full RELL'!B:S,9,0))-1</f>
        <v>0.12477272727272726</v>
      </c>
    </row>
    <row r="81" spans="1:20" hidden="1">
      <c r="A81" s="8">
        <v>78</v>
      </c>
      <c r="B81" s="65" t="s">
        <v>217</v>
      </c>
      <c r="C81" s="8" t="s">
        <v>218</v>
      </c>
      <c r="D81" s="8" t="s">
        <v>219</v>
      </c>
      <c r="E81" s="8" t="s">
        <v>419</v>
      </c>
      <c r="F81" s="8">
        <v>220</v>
      </c>
      <c r="G81" s="8">
        <v>1</v>
      </c>
      <c r="H81" s="8">
        <f>VLOOKUP(B81,'[1]Atrition NPI'!$B:$Z,23,0)</f>
        <v>2200</v>
      </c>
      <c r="I81" s="8">
        <v>0.94010000000000005</v>
      </c>
      <c r="J81" s="8">
        <f t="shared" si="1"/>
        <v>2068.2200000000003</v>
      </c>
      <c r="K81" s="13" t="s">
        <v>490</v>
      </c>
      <c r="L81" s="8">
        <v>3000</v>
      </c>
      <c r="M81" s="8" t="s">
        <v>264</v>
      </c>
      <c r="N81" s="69">
        <v>126</v>
      </c>
      <c r="O81" s="8" t="s">
        <v>265</v>
      </c>
      <c r="P81" s="8" t="s">
        <v>266</v>
      </c>
      <c r="Q81" s="8" t="s">
        <v>267</v>
      </c>
      <c r="R81" s="8"/>
      <c r="S81" s="8">
        <f>'EPE quotation 220 units'!I81-VLOOKUP(B81,'EPE Quotation MOQ Full RELL'!B:S,9,0)</f>
        <v>0.2601</v>
      </c>
      <c r="T81" s="105">
        <f>('EPE quotation 220 units'!I81/VLOOKUP(B81,'EPE Quotation MOQ Full RELL'!B:S,9,0))-1</f>
        <v>0.38250000000000006</v>
      </c>
    </row>
    <row r="82" spans="1:20" hidden="1">
      <c r="A82" s="8">
        <v>79</v>
      </c>
      <c r="B82" s="65" t="s">
        <v>221</v>
      </c>
      <c r="C82" s="8" t="s">
        <v>222</v>
      </c>
      <c r="D82" s="8" t="s">
        <v>223</v>
      </c>
      <c r="E82" s="8" t="s">
        <v>419</v>
      </c>
      <c r="F82" s="8">
        <v>220</v>
      </c>
      <c r="G82" s="8">
        <v>1</v>
      </c>
      <c r="H82" s="8">
        <f>VLOOKUP(B82,'[1]Atrition NPI'!$B:$Z,23,0)</f>
        <v>2200</v>
      </c>
      <c r="I82" s="8">
        <v>1.7051000000000001</v>
      </c>
      <c r="J82" s="8">
        <f t="shared" si="1"/>
        <v>3751.2200000000003</v>
      </c>
      <c r="K82" s="31" t="s">
        <v>491</v>
      </c>
      <c r="L82" s="8">
        <v>250</v>
      </c>
      <c r="M82" s="8" t="s">
        <v>264</v>
      </c>
      <c r="N82" s="69">
        <v>158</v>
      </c>
      <c r="O82" s="8" t="s">
        <v>265</v>
      </c>
      <c r="P82" s="8" t="s">
        <v>266</v>
      </c>
      <c r="Q82" s="8" t="s">
        <v>267</v>
      </c>
      <c r="R82" s="8"/>
      <c r="S82" s="8">
        <f>'EPE quotation 220 units'!I82-VLOOKUP(B82,'EPE Quotation MOQ Full RELL'!B:S,9,0)</f>
        <v>5.5100000000000149E-2</v>
      </c>
      <c r="T82" s="105">
        <f>('EPE quotation 220 units'!I82/VLOOKUP(B82,'EPE Quotation MOQ Full RELL'!B:S,9,0))-1</f>
        <v>3.3393939393939531E-2</v>
      </c>
    </row>
    <row r="83" spans="1:20" hidden="1">
      <c r="A83" s="8">
        <v>80</v>
      </c>
      <c r="B83" s="65" t="s">
        <v>225</v>
      </c>
      <c r="C83" s="8" t="s">
        <v>226</v>
      </c>
      <c r="D83" s="8" t="s">
        <v>219</v>
      </c>
      <c r="E83" s="8" t="s">
        <v>419</v>
      </c>
      <c r="F83" s="8">
        <v>220</v>
      </c>
      <c r="G83" s="8">
        <v>1</v>
      </c>
      <c r="H83" s="8">
        <f>VLOOKUP(B83,'[1]Atrition NPI'!$B:$Z,23,0)</f>
        <v>2200</v>
      </c>
      <c r="I83" s="8">
        <v>1.4195</v>
      </c>
      <c r="J83" s="8">
        <f t="shared" si="1"/>
        <v>3122.9</v>
      </c>
      <c r="K83" s="13" t="s">
        <v>492</v>
      </c>
      <c r="L83" s="8">
        <v>5000</v>
      </c>
      <c r="M83" s="8" t="s">
        <v>264</v>
      </c>
      <c r="N83" s="69">
        <v>77</v>
      </c>
      <c r="O83" s="8" t="s">
        <v>265</v>
      </c>
      <c r="P83" s="8" t="s">
        <v>266</v>
      </c>
      <c r="Q83" s="8" t="s">
        <v>267</v>
      </c>
      <c r="R83" s="8"/>
      <c r="S83" s="8">
        <f>'EPE quotation 220 units'!I83-VLOOKUP(B83,'EPE Quotation MOQ Full RELL'!B:S,9,0)</f>
        <v>0.41949999999999998</v>
      </c>
      <c r="T83" s="105">
        <f>('EPE quotation 220 units'!I83/VLOOKUP(B83,'EPE Quotation MOQ Full RELL'!B:S,9,0))-1</f>
        <v>0.41949999999999998</v>
      </c>
    </row>
    <row r="84" spans="1:20" hidden="1">
      <c r="A84" s="8">
        <v>81</v>
      </c>
      <c r="B84" s="65">
        <v>63048</v>
      </c>
      <c r="C84" s="8" t="s">
        <v>244</v>
      </c>
      <c r="D84" s="8" t="s">
        <v>248</v>
      </c>
      <c r="E84" s="15" t="s">
        <v>402</v>
      </c>
      <c r="F84" s="8">
        <v>220</v>
      </c>
      <c r="G84" s="8">
        <v>1</v>
      </c>
      <c r="H84" s="8">
        <f>VLOOKUP(B84,'[1]Atrition NPI'!$B:$Z,23,0)</f>
        <v>2080</v>
      </c>
      <c r="I84" s="8">
        <v>2.63</v>
      </c>
      <c r="J84" s="8"/>
      <c r="K84" s="28"/>
      <c r="L84" s="8">
        <v>65</v>
      </c>
      <c r="M84" s="8" t="s">
        <v>264</v>
      </c>
      <c r="N84" s="69">
        <v>140</v>
      </c>
      <c r="O84" s="8" t="s">
        <v>404</v>
      </c>
      <c r="P84" s="8" t="s">
        <v>405</v>
      </c>
      <c r="Q84" s="8" t="s">
        <v>267</v>
      </c>
      <c r="R84" s="8"/>
      <c r="S84" s="8">
        <f>'EPE quotation 220 units'!I84-VLOOKUP(B84,'EPE Quotation MOQ Full RELL'!B:S,9,0)</f>
        <v>2.63</v>
      </c>
      <c r="T84" s="105" t="e">
        <f>('EPE quotation 220 units'!I84/VLOOKUP(B84,'EPE Quotation MOQ Full RELL'!B:S,9,0))-1</f>
        <v>#DIV/0!</v>
      </c>
    </row>
    <row r="85" spans="1:20" hidden="1">
      <c r="A85" s="8">
        <v>82</v>
      </c>
      <c r="B85" s="65">
        <v>150150225</v>
      </c>
      <c r="C85" s="8" t="s">
        <v>41</v>
      </c>
      <c r="D85" s="8" t="s">
        <v>247</v>
      </c>
      <c r="E85" s="8" t="s">
        <v>419</v>
      </c>
      <c r="F85" s="8">
        <v>220</v>
      </c>
      <c r="G85" s="8">
        <v>1</v>
      </c>
      <c r="H85" s="8">
        <f>VLOOKUP(B85,'[1]Atrition NPI'!$B:$Z,23,0)</f>
        <v>2400</v>
      </c>
      <c r="I85" s="8">
        <v>3.9984000000000002</v>
      </c>
      <c r="J85" s="8">
        <f t="shared" si="1"/>
        <v>9596.16</v>
      </c>
      <c r="K85" s="27" t="s">
        <v>493</v>
      </c>
      <c r="L85" s="8">
        <v>1000</v>
      </c>
      <c r="M85" s="8" t="s">
        <v>264</v>
      </c>
      <c r="N85" s="69">
        <v>57</v>
      </c>
      <c r="O85" s="8" t="s">
        <v>265</v>
      </c>
      <c r="P85" s="8" t="s">
        <v>266</v>
      </c>
      <c r="Q85" s="8" t="s">
        <v>267</v>
      </c>
      <c r="R85" s="8"/>
      <c r="S85" s="8">
        <f>'EPE quotation 220 units'!I85-VLOOKUP(B85,'EPE Quotation MOQ Full RELL'!B:S,9,0)</f>
        <v>1.8384</v>
      </c>
      <c r="T85" s="105">
        <f>('EPE quotation 220 units'!I85/VLOOKUP(B85,'EPE Quotation MOQ Full RELL'!B:S,9,0))-1</f>
        <v>0.85111111111111115</v>
      </c>
    </row>
    <row r="86" spans="1:20">
      <c r="A86" s="8"/>
      <c r="B86" s="6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69"/>
      <c r="O86" s="8"/>
      <c r="P86" s="8"/>
      <c r="Q86" s="8"/>
      <c r="R86" s="8"/>
      <c r="S86" s="8"/>
    </row>
    <row r="87" spans="1:20">
      <c r="A87" s="8"/>
      <c r="B87" s="65"/>
      <c r="C87" s="8"/>
      <c r="D87" s="8"/>
      <c r="E87" s="8"/>
      <c r="F87" s="8"/>
      <c r="G87" s="8"/>
      <c r="H87" s="8"/>
      <c r="I87" s="8"/>
      <c r="K87" s="8"/>
      <c r="L87" s="8"/>
      <c r="M87" s="8"/>
      <c r="N87" s="69"/>
      <c r="O87" s="8"/>
      <c r="P87" s="8"/>
      <c r="Q87" s="8"/>
      <c r="R87" s="8"/>
      <c r="S87" s="8"/>
    </row>
    <row r="88" spans="1:20">
      <c r="A88" s="8"/>
      <c r="B88" s="65"/>
      <c r="C88" s="8"/>
      <c r="D88" s="8"/>
      <c r="E88" s="8"/>
      <c r="F88" s="8"/>
      <c r="G88" s="8"/>
      <c r="H88" s="8"/>
      <c r="I88" s="8"/>
      <c r="J88" s="8"/>
      <c r="K88" s="134">
        <f>SUM(J4:J85)</f>
        <v>270868.78199999995</v>
      </c>
      <c r="L88" s="8"/>
      <c r="M88" s="8"/>
      <c r="N88" s="69"/>
      <c r="O88" s="8"/>
      <c r="P88" s="8"/>
      <c r="Q88" s="8"/>
      <c r="R88" s="8"/>
      <c r="S88" s="8"/>
    </row>
    <row r="89" spans="1:20">
      <c r="A89" s="8"/>
      <c r="B89" s="6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69"/>
      <c r="O89" s="8"/>
      <c r="P89" s="8"/>
      <c r="Q89" s="8"/>
      <c r="R89" s="8"/>
      <c r="S89" s="8"/>
    </row>
    <row r="90" spans="1:20">
      <c r="A90" s="8"/>
      <c r="B90" s="65"/>
      <c r="C90" s="8"/>
      <c r="D90" s="8"/>
      <c r="E90" s="8"/>
      <c r="F90" s="8"/>
      <c r="G90" s="8"/>
      <c r="H90" s="8"/>
      <c r="I90" s="8" t="s">
        <v>237</v>
      </c>
      <c r="J90" s="8"/>
      <c r="K90" s="134">
        <f>K88/2000</f>
        <v>135.43439099999998</v>
      </c>
      <c r="L90" s="8"/>
      <c r="M90" s="8"/>
      <c r="N90" s="69"/>
      <c r="O90" s="8"/>
      <c r="P90" s="8"/>
      <c r="Q90" s="8"/>
      <c r="R90" s="8"/>
      <c r="S90" s="8"/>
    </row>
    <row r="91" spans="1:20">
      <c r="A91" s="8"/>
      <c r="B91" s="65"/>
      <c r="C91" s="8"/>
      <c r="D91" s="8"/>
      <c r="E91" s="8"/>
      <c r="F91" s="8"/>
      <c r="G91" s="8"/>
      <c r="H91" s="8"/>
      <c r="I91" s="8" t="s">
        <v>245</v>
      </c>
      <c r="J91" s="8"/>
      <c r="K91" s="134">
        <f>1.6*K90</f>
        <v>216.69502559999998</v>
      </c>
      <c r="L91" s="8"/>
      <c r="M91" s="8"/>
      <c r="N91" s="69"/>
      <c r="O91" s="8"/>
      <c r="P91" s="8"/>
      <c r="Q91" s="8"/>
      <c r="R91" s="8"/>
      <c r="S91" s="8"/>
    </row>
    <row r="92" spans="1:20">
      <c r="A92" s="8"/>
      <c r="B92" s="65"/>
      <c r="C92" s="8"/>
      <c r="D92" s="8"/>
      <c r="E92" s="8"/>
      <c r="F92" s="8"/>
      <c r="G92" s="8"/>
      <c r="H92" s="8"/>
      <c r="I92" s="8" t="s">
        <v>246</v>
      </c>
      <c r="J92" s="8"/>
      <c r="K92" s="63">
        <f>K91*4.8</f>
        <v>1040.1361228799999</v>
      </c>
      <c r="L92" s="8"/>
      <c r="M92" s="8"/>
      <c r="N92" s="69"/>
      <c r="O92" s="8"/>
      <c r="P92" s="8"/>
      <c r="Q92" s="8"/>
      <c r="R92" s="8"/>
      <c r="S92" s="8"/>
    </row>
    <row r="93" spans="1:20">
      <c r="A93" s="8"/>
      <c r="B93" s="6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69"/>
      <c r="O93" s="8"/>
      <c r="P93" s="8"/>
      <c r="Q93" s="8"/>
      <c r="R93" s="8"/>
      <c r="S93" s="8"/>
    </row>
  </sheetData>
  <autoFilter ref="S3:T85">
    <filterColumn colId="0">
      <filters>
        <filter val="-0.0475"/>
        <filter val="-0.152"/>
        <filter val="-1.174"/>
        <filter val="-1.66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Q91"/>
  <sheetViews>
    <sheetView workbookViewId="0">
      <pane ySplit="1" topLeftCell="A56" activePane="bottomLeft" state="frozen"/>
      <selection pane="bottomLeft" activeCell="B96" sqref="B96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27.28515625" customWidth="1"/>
    <col min="5" max="5" width="26.7109375" customWidth="1"/>
    <col min="6" max="6" width="12.85546875" bestFit="1" customWidth="1"/>
    <col min="7" max="8" width="12.140625" bestFit="1" customWidth="1"/>
    <col min="9" max="9" width="12" bestFit="1" customWidth="1"/>
    <col min="10" max="10" width="10.7109375" bestFit="1" customWidth="1"/>
    <col min="11" max="11" width="5.7109375" bestFit="1" customWidth="1"/>
    <col min="12" max="12" width="9.7109375" bestFit="1" customWidth="1"/>
    <col min="13" max="13" width="15.5703125" bestFit="1" customWidth="1"/>
    <col min="14" max="14" width="15.140625" bestFit="1" customWidth="1"/>
    <col min="15" max="15" width="14.5703125" bestFit="1" customWidth="1"/>
    <col min="16" max="16" width="205.7109375" bestFit="1" customWidth="1"/>
  </cols>
  <sheetData>
    <row r="1" spans="1:17">
      <c r="A1" s="7" t="s">
        <v>0</v>
      </c>
      <c r="B1" s="64" t="s">
        <v>254</v>
      </c>
      <c r="C1" s="7" t="s">
        <v>1</v>
      </c>
      <c r="D1" s="7" t="s">
        <v>238</v>
      </c>
      <c r="E1" s="7" t="s">
        <v>261</v>
      </c>
      <c r="F1" s="7" t="s">
        <v>256</v>
      </c>
      <c r="G1" s="7" t="s">
        <v>253</v>
      </c>
      <c r="H1" s="7" t="s">
        <v>241</v>
      </c>
      <c r="I1" s="7" t="s">
        <v>239</v>
      </c>
      <c r="J1" s="7" t="s">
        <v>240</v>
      </c>
      <c r="K1" s="7" t="s">
        <v>255</v>
      </c>
      <c r="L1" s="7" t="s">
        <v>259</v>
      </c>
      <c r="M1" s="7" t="s">
        <v>257</v>
      </c>
      <c r="N1" s="7" t="s">
        <v>258</v>
      </c>
      <c r="O1" s="7" t="s">
        <v>260</v>
      </c>
      <c r="P1" s="7" t="s">
        <v>242</v>
      </c>
      <c r="Q1" s="7"/>
    </row>
    <row r="2" spans="1:17">
      <c r="A2" s="8">
        <v>1</v>
      </c>
      <c r="B2" s="65" t="s">
        <v>2</v>
      </c>
      <c r="C2" s="8" t="s">
        <v>3</v>
      </c>
      <c r="D2" s="8" t="s">
        <v>4</v>
      </c>
      <c r="E2" s="8"/>
      <c r="F2" s="8">
        <v>50</v>
      </c>
      <c r="G2" s="8">
        <v>1</v>
      </c>
      <c r="H2" s="8">
        <v>50</v>
      </c>
      <c r="I2" s="8" t="s">
        <v>262</v>
      </c>
      <c r="J2" s="9" t="s">
        <v>263</v>
      </c>
      <c r="K2" s="8">
        <v>50</v>
      </c>
      <c r="L2" s="8" t="s">
        <v>264</v>
      </c>
      <c r="M2" s="8" t="s">
        <v>265</v>
      </c>
      <c r="N2" s="8" t="s">
        <v>266</v>
      </c>
      <c r="O2" s="8" t="s">
        <v>267</v>
      </c>
      <c r="P2" s="8" t="s">
        <v>5</v>
      </c>
      <c r="Q2" s="8"/>
    </row>
    <row r="3" spans="1:17">
      <c r="A3" s="8">
        <v>2</v>
      </c>
      <c r="B3" s="65" t="s">
        <v>6</v>
      </c>
      <c r="C3" s="8" t="s">
        <v>7</v>
      </c>
      <c r="D3" s="8" t="s">
        <v>8</v>
      </c>
      <c r="E3" s="8"/>
      <c r="F3" s="8">
        <v>50</v>
      </c>
      <c r="G3" s="8">
        <v>1</v>
      </c>
      <c r="H3" s="8">
        <v>50</v>
      </c>
      <c r="I3" s="8" t="s">
        <v>268</v>
      </c>
      <c r="J3" s="10" t="s">
        <v>269</v>
      </c>
      <c r="K3" s="8">
        <v>50</v>
      </c>
      <c r="L3" s="8" t="s">
        <v>270</v>
      </c>
      <c r="M3" s="8" t="s">
        <v>265</v>
      </c>
      <c r="N3" s="8" t="s">
        <v>266</v>
      </c>
      <c r="O3" s="8" t="s">
        <v>267</v>
      </c>
      <c r="P3" s="8" t="s">
        <v>9</v>
      </c>
      <c r="Q3" s="8"/>
    </row>
    <row r="4" spans="1:17">
      <c r="A4" s="8">
        <v>3</v>
      </c>
      <c r="B4" s="65" t="s">
        <v>11</v>
      </c>
      <c r="C4" s="8" t="s">
        <v>7</v>
      </c>
      <c r="D4" s="8" t="s">
        <v>10</v>
      </c>
      <c r="E4" s="11" t="s">
        <v>271</v>
      </c>
      <c r="F4" s="8">
        <v>50</v>
      </c>
      <c r="G4" s="8">
        <v>1</v>
      </c>
      <c r="H4" s="8">
        <v>50</v>
      </c>
      <c r="I4" s="8"/>
      <c r="J4" s="12" t="s">
        <v>272</v>
      </c>
      <c r="K4" s="8">
        <v>50</v>
      </c>
      <c r="L4" s="8" t="s">
        <v>264</v>
      </c>
      <c r="M4" s="8" t="s">
        <v>265</v>
      </c>
      <c r="N4" s="8" t="s">
        <v>266</v>
      </c>
      <c r="O4" s="8" t="s">
        <v>267</v>
      </c>
      <c r="P4" s="8"/>
      <c r="Q4" s="8"/>
    </row>
    <row r="5" spans="1:17">
      <c r="A5" s="8">
        <v>4</v>
      </c>
      <c r="B5" s="65" t="s">
        <v>12</v>
      </c>
      <c r="C5" s="8" t="s">
        <v>3</v>
      </c>
      <c r="D5" s="8" t="s">
        <v>13</v>
      </c>
      <c r="E5" s="8"/>
      <c r="F5" s="8">
        <v>50</v>
      </c>
      <c r="G5" s="8">
        <v>5</v>
      </c>
      <c r="H5" s="8">
        <v>250</v>
      </c>
      <c r="I5" s="8" t="s">
        <v>273</v>
      </c>
      <c r="J5" s="13" t="s">
        <v>274</v>
      </c>
      <c r="K5" s="8">
        <v>250</v>
      </c>
      <c r="L5" s="8" t="s">
        <v>264</v>
      </c>
      <c r="M5" s="8" t="s">
        <v>265</v>
      </c>
      <c r="N5" s="8" t="s">
        <v>266</v>
      </c>
      <c r="O5" s="8" t="s">
        <v>267</v>
      </c>
      <c r="P5" s="8" t="s">
        <v>14</v>
      </c>
      <c r="Q5" s="8"/>
    </row>
    <row r="6" spans="1:17">
      <c r="A6" s="8">
        <v>5</v>
      </c>
      <c r="B6" s="65" t="s">
        <v>15</v>
      </c>
      <c r="C6" s="8" t="s">
        <v>3</v>
      </c>
      <c r="D6" s="8" t="s">
        <v>16</v>
      </c>
      <c r="E6" s="8"/>
      <c r="F6" s="8">
        <v>50</v>
      </c>
      <c r="G6" s="8">
        <v>3</v>
      </c>
      <c r="H6" s="8">
        <v>150</v>
      </c>
      <c r="I6" s="8" t="s">
        <v>275</v>
      </c>
      <c r="J6" s="14" t="s">
        <v>276</v>
      </c>
      <c r="K6" s="8">
        <v>150</v>
      </c>
      <c r="L6" s="8" t="s">
        <v>264</v>
      </c>
      <c r="M6" s="8" t="s">
        <v>265</v>
      </c>
      <c r="N6" s="8" t="s">
        <v>266</v>
      </c>
      <c r="O6" s="8" t="s">
        <v>267</v>
      </c>
      <c r="P6" s="8" t="s">
        <v>17</v>
      </c>
      <c r="Q6" s="8"/>
    </row>
    <row r="7" spans="1:17">
      <c r="A7" s="8">
        <v>6</v>
      </c>
      <c r="B7" s="65" t="s">
        <v>18</v>
      </c>
      <c r="C7" s="8" t="s">
        <v>3</v>
      </c>
      <c r="D7" s="8" t="s">
        <v>19</v>
      </c>
      <c r="E7" s="15" t="s">
        <v>277</v>
      </c>
      <c r="F7" s="8">
        <v>50</v>
      </c>
      <c r="G7" s="8">
        <v>3</v>
      </c>
      <c r="H7" s="8">
        <v>150</v>
      </c>
      <c r="I7" s="8" t="s">
        <v>278</v>
      </c>
      <c r="J7" s="16" t="s">
        <v>279</v>
      </c>
      <c r="K7" s="8">
        <v>150</v>
      </c>
      <c r="L7" s="8" t="s">
        <v>264</v>
      </c>
      <c r="M7" s="8" t="s">
        <v>265</v>
      </c>
      <c r="N7" s="8" t="s">
        <v>266</v>
      </c>
      <c r="O7" s="8" t="s">
        <v>267</v>
      </c>
      <c r="P7" s="8" t="s">
        <v>20</v>
      </c>
      <c r="Q7" s="8"/>
    </row>
    <row r="8" spans="1:17">
      <c r="A8" s="8">
        <v>7</v>
      </c>
      <c r="B8" s="65" t="s">
        <v>228</v>
      </c>
      <c r="C8" s="8" t="s">
        <v>94</v>
      </c>
      <c r="D8" s="8" t="s">
        <v>21</v>
      </c>
      <c r="E8" s="15" t="s">
        <v>280</v>
      </c>
      <c r="F8" s="8">
        <v>50</v>
      </c>
      <c r="G8" s="8">
        <v>1</v>
      </c>
      <c r="H8" s="8">
        <v>50</v>
      </c>
      <c r="I8" s="8" t="s">
        <v>281</v>
      </c>
      <c r="J8" s="17" t="s">
        <v>282</v>
      </c>
      <c r="K8" s="8">
        <v>50</v>
      </c>
      <c r="L8" s="8" t="s">
        <v>264</v>
      </c>
      <c r="M8" s="8" t="s">
        <v>265</v>
      </c>
      <c r="N8" s="8" t="s">
        <v>266</v>
      </c>
      <c r="O8" s="8" t="s">
        <v>267</v>
      </c>
      <c r="P8" s="8" t="s">
        <v>229</v>
      </c>
      <c r="Q8" s="8"/>
    </row>
    <row r="9" spans="1:17">
      <c r="A9" s="8">
        <v>8</v>
      </c>
      <c r="B9" s="65" t="s">
        <v>22</v>
      </c>
      <c r="C9" s="8" t="s">
        <v>3</v>
      </c>
      <c r="D9" s="8" t="s">
        <v>23</v>
      </c>
      <c r="E9" s="8"/>
      <c r="F9" s="8">
        <v>50</v>
      </c>
      <c r="G9" s="8">
        <v>1</v>
      </c>
      <c r="H9" s="8">
        <v>50</v>
      </c>
      <c r="I9" s="8" t="s">
        <v>283</v>
      </c>
      <c r="J9" s="18" t="s">
        <v>284</v>
      </c>
      <c r="K9" s="8">
        <v>50</v>
      </c>
      <c r="L9" s="8" t="s">
        <v>264</v>
      </c>
      <c r="M9" s="8" t="s">
        <v>265</v>
      </c>
      <c r="N9" s="8" t="s">
        <v>266</v>
      </c>
      <c r="O9" s="8" t="s">
        <v>267</v>
      </c>
      <c r="P9" s="8" t="s">
        <v>24</v>
      </c>
      <c r="Q9" s="8"/>
    </row>
    <row r="10" spans="1:17">
      <c r="A10" s="8">
        <v>9</v>
      </c>
      <c r="B10" s="65" t="s">
        <v>25</v>
      </c>
      <c r="C10" s="8" t="s">
        <v>26</v>
      </c>
      <c r="D10" s="8" t="s">
        <v>27</v>
      </c>
      <c r="E10" s="8"/>
      <c r="F10" s="8">
        <v>50</v>
      </c>
      <c r="G10" s="8">
        <v>1</v>
      </c>
      <c r="H10" s="8">
        <v>50</v>
      </c>
      <c r="I10" s="8" t="s">
        <v>285</v>
      </c>
      <c r="J10" s="19" t="s">
        <v>286</v>
      </c>
      <c r="K10" s="8">
        <v>50</v>
      </c>
      <c r="L10" s="8" t="s">
        <v>264</v>
      </c>
      <c r="M10" s="8" t="s">
        <v>265</v>
      </c>
      <c r="N10" s="8" t="s">
        <v>266</v>
      </c>
      <c r="O10" s="8" t="s">
        <v>267</v>
      </c>
      <c r="P10" s="8" t="s">
        <v>28</v>
      </c>
      <c r="Q10" s="8"/>
    </row>
    <row r="11" spans="1:17">
      <c r="A11" s="8">
        <v>10</v>
      </c>
      <c r="B11" s="65" t="s">
        <v>29</v>
      </c>
      <c r="C11" s="8" t="s">
        <v>30</v>
      </c>
      <c r="D11" s="8" t="s">
        <v>31</v>
      </c>
      <c r="E11" s="8"/>
      <c r="F11" s="8">
        <v>50</v>
      </c>
      <c r="G11" s="8">
        <v>1</v>
      </c>
      <c r="H11" s="8">
        <v>50</v>
      </c>
      <c r="I11" s="8" t="s">
        <v>285</v>
      </c>
      <c r="J11" s="19" t="s">
        <v>286</v>
      </c>
      <c r="K11" s="8">
        <v>50</v>
      </c>
      <c r="L11" s="8" t="s">
        <v>264</v>
      </c>
      <c r="M11" s="8" t="s">
        <v>265</v>
      </c>
      <c r="N11" s="8" t="s">
        <v>266</v>
      </c>
      <c r="O11" s="8" t="s">
        <v>267</v>
      </c>
      <c r="P11" s="8" t="s">
        <v>32</v>
      </c>
      <c r="Q11" s="8"/>
    </row>
    <row r="12" spans="1:17">
      <c r="A12" s="8">
        <v>11</v>
      </c>
      <c r="B12" s="65" t="s">
        <v>33</v>
      </c>
      <c r="C12" s="8" t="s">
        <v>34</v>
      </c>
      <c r="D12" s="8" t="s">
        <v>35</v>
      </c>
      <c r="E12" s="8"/>
      <c r="F12" s="8">
        <v>50</v>
      </c>
      <c r="G12" s="8">
        <v>1</v>
      </c>
      <c r="H12" s="8">
        <v>50</v>
      </c>
      <c r="I12" s="8" t="s">
        <v>287</v>
      </c>
      <c r="J12" s="20" t="s">
        <v>288</v>
      </c>
      <c r="K12" s="8">
        <v>50</v>
      </c>
      <c r="L12" s="8" t="s">
        <v>264</v>
      </c>
      <c r="M12" s="8" t="s">
        <v>265</v>
      </c>
      <c r="N12" s="8" t="s">
        <v>266</v>
      </c>
      <c r="O12" s="8" t="s">
        <v>267</v>
      </c>
      <c r="P12" s="8" t="s">
        <v>36</v>
      </c>
      <c r="Q12" s="8"/>
    </row>
    <row r="13" spans="1:17">
      <c r="A13" s="8">
        <v>12</v>
      </c>
      <c r="B13" s="65" t="s">
        <v>37</v>
      </c>
      <c r="C13" s="8" t="s">
        <v>38</v>
      </c>
      <c r="D13" s="8" t="s">
        <v>39</v>
      </c>
      <c r="E13" s="8"/>
      <c r="F13" s="8">
        <v>50</v>
      </c>
      <c r="G13" s="8">
        <v>1</v>
      </c>
      <c r="H13" s="8">
        <v>50</v>
      </c>
      <c r="I13" s="8" t="s">
        <v>289</v>
      </c>
      <c r="J13" s="21" t="s">
        <v>290</v>
      </c>
      <c r="K13" s="8">
        <v>50</v>
      </c>
      <c r="L13" s="8" t="s">
        <v>264</v>
      </c>
      <c r="M13" s="8" t="s">
        <v>265</v>
      </c>
      <c r="N13" s="8" t="s">
        <v>266</v>
      </c>
      <c r="O13" s="8" t="s">
        <v>267</v>
      </c>
      <c r="P13" s="8" t="s">
        <v>40</v>
      </c>
      <c r="Q13" s="8"/>
    </row>
    <row r="14" spans="1:17">
      <c r="A14" s="8">
        <v>13</v>
      </c>
      <c r="B14" s="65" t="s">
        <v>230</v>
      </c>
      <c r="C14" s="8" t="s">
        <v>231</v>
      </c>
      <c r="D14" s="8" t="s">
        <v>131</v>
      </c>
      <c r="E14" s="11" t="s">
        <v>291</v>
      </c>
      <c r="F14" s="8">
        <v>50</v>
      </c>
      <c r="G14" s="8">
        <v>1</v>
      </c>
      <c r="H14" s="8">
        <v>50</v>
      </c>
      <c r="I14" s="8" t="s">
        <v>292</v>
      </c>
      <c r="J14" s="13" t="s">
        <v>293</v>
      </c>
      <c r="K14" s="8">
        <v>50</v>
      </c>
      <c r="L14" s="8" t="s">
        <v>264</v>
      </c>
      <c r="M14" s="8" t="s">
        <v>265</v>
      </c>
      <c r="N14" s="8" t="s">
        <v>266</v>
      </c>
      <c r="O14" s="8" t="s">
        <v>267</v>
      </c>
      <c r="P14" s="8" t="s">
        <v>232</v>
      </c>
      <c r="Q14" s="8"/>
    </row>
    <row r="15" spans="1:17">
      <c r="A15" s="8">
        <v>14</v>
      </c>
      <c r="B15" s="65" t="s">
        <v>42</v>
      </c>
      <c r="C15" s="8" t="s">
        <v>43</v>
      </c>
      <c r="D15" s="8" t="s">
        <v>44</v>
      </c>
      <c r="E15" s="8"/>
      <c r="F15" s="8">
        <v>50</v>
      </c>
      <c r="G15" s="8">
        <v>5</v>
      </c>
      <c r="H15" s="8">
        <v>250</v>
      </c>
      <c r="I15" s="8" t="s">
        <v>294</v>
      </c>
      <c r="J15" s="22" t="s">
        <v>295</v>
      </c>
      <c r="K15" s="8">
        <v>250</v>
      </c>
      <c r="L15" s="8" t="s">
        <v>264</v>
      </c>
      <c r="M15" s="8" t="s">
        <v>265</v>
      </c>
      <c r="N15" s="8" t="s">
        <v>266</v>
      </c>
      <c r="O15" s="8" t="s">
        <v>267</v>
      </c>
      <c r="P15" s="8" t="s">
        <v>45</v>
      </c>
      <c r="Q15" s="8"/>
    </row>
    <row r="16" spans="1:17">
      <c r="A16" s="8">
        <v>15</v>
      </c>
      <c r="B16" s="65" t="s">
        <v>46</v>
      </c>
      <c r="C16" s="8" t="s">
        <v>47</v>
      </c>
      <c r="D16" s="8" t="s">
        <v>48</v>
      </c>
      <c r="E16" s="8"/>
      <c r="F16" s="8">
        <v>50</v>
      </c>
      <c r="G16" s="8">
        <v>5</v>
      </c>
      <c r="H16" s="8">
        <v>250</v>
      </c>
      <c r="I16" s="8" t="s">
        <v>296</v>
      </c>
      <c r="J16" s="18" t="s">
        <v>284</v>
      </c>
      <c r="K16" s="8">
        <v>250</v>
      </c>
      <c r="L16" s="8" t="s">
        <v>264</v>
      </c>
      <c r="M16" s="8" t="s">
        <v>265</v>
      </c>
      <c r="N16" s="8" t="s">
        <v>266</v>
      </c>
      <c r="O16" s="8" t="s">
        <v>267</v>
      </c>
      <c r="P16" s="8" t="s">
        <v>49</v>
      </c>
      <c r="Q16" s="8"/>
    </row>
    <row r="17" spans="1:17">
      <c r="A17" s="8">
        <v>16</v>
      </c>
      <c r="B17" s="65" t="s">
        <v>50</v>
      </c>
      <c r="C17" s="8" t="s">
        <v>47</v>
      </c>
      <c r="D17" s="8" t="s">
        <v>51</v>
      </c>
      <c r="E17" s="8"/>
      <c r="F17" s="8">
        <v>50</v>
      </c>
      <c r="G17" s="8">
        <v>2</v>
      </c>
      <c r="H17" s="8">
        <v>100</v>
      </c>
      <c r="I17" s="8" t="s">
        <v>273</v>
      </c>
      <c r="J17" s="23" t="s">
        <v>297</v>
      </c>
      <c r="K17" s="8">
        <v>100</v>
      </c>
      <c r="L17" s="8" t="s">
        <v>264</v>
      </c>
      <c r="M17" s="8" t="s">
        <v>265</v>
      </c>
      <c r="N17" s="8" t="s">
        <v>266</v>
      </c>
      <c r="O17" s="8" t="s">
        <v>267</v>
      </c>
      <c r="P17" s="8" t="s">
        <v>52</v>
      </c>
      <c r="Q17" s="8"/>
    </row>
    <row r="18" spans="1:17">
      <c r="A18" s="8">
        <v>17</v>
      </c>
      <c r="B18" s="65" t="s">
        <v>53</v>
      </c>
      <c r="C18" s="8" t="s">
        <v>47</v>
      </c>
      <c r="D18" s="8" t="s">
        <v>54</v>
      </c>
      <c r="E18" s="8"/>
      <c r="F18" s="8">
        <v>50</v>
      </c>
      <c r="G18" s="8">
        <v>1</v>
      </c>
      <c r="H18" s="8">
        <v>50</v>
      </c>
      <c r="I18" s="8" t="s">
        <v>298</v>
      </c>
      <c r="J18" s="24" t="s">
        <v>299</v>
      </c>
      <c r="K18" s="8">
        <v>50</v>
      </c>
      <c r="L18" s="8" t="s">
        <v>264</v>
      </c>
      <c r="M18" s="8" t="s">
        <v>265</v>
      </c>
      <c r="N18" s="8" t="s">
        <v>266</v>
      </c>
      <c r="O18" s="8" t="s">
        <v>267</v>
      </c>
      <c r="P18" s="8" t="s">
        <v>52</v>
      </c>
      <c r="Q18" s="8"/>
    </row>
    <row r="19" spans="1:17">
      <c r="A19" s="8">
        <v>18</v>
      </c>
      <c r="B19" s="66" t="s">
        <v>236</v>
      </c>
      <c r="C19" s="8" t="s">
        <v>7</v>
      </c>
      <c r="D19" s="8" t="s">
        <v>55</v>
      </c>
      <c r="E19" s="8"/>
      <c r="F19" s="8">
        <v>50</v>
      </c>
      <c r="G19" s="8">
        <v>1</v>
      </c>
      <c r="H19" s="8">
        <v>50</v>
      </c>
      <c r="I19" s="8" t="s">
        <v>300</v>
      </c>
      <c r="J19" s="25" t="s">
        <v>301</v>
      </c>
      <c r="K19" s="8">
        <v>50</v>
      </c>
      <c r="L19" s="8" t="s">
        <v>264</v>
      </c>
      <c r="M19" s="8" t="s">
        <v>265</v>
      </c>
      <c r="N19" s="8" t="s">
        <v>266</v>
      </c>
      <c r="O19" s="8" t="s">
        <v>267</v>
      </c>
      <c r="P19" s="8" t="s">
        <v>251</v>
      </c>
      <c r="Q19" s="8"/>
    </row>
    <row r="20" spans="1:17">
      <c r="A20" s="8">
        <v>19</v>
      </c>
      <c r="B20" s="65" t="s">
        <v>56</v>
      </c>
      <c r="C20" s="8" t="s">
        <v>57</v>
      </c>
      <c r="D20" s="8" t="s">
        <v>58</v>
      </c>
      <c r="E20" s="8"/>
      <c r="F20" s="8">
        <v>50</v>
      </c>
      <c r="G20" s="8">
        <v>3</v>
      </c>
      <c r="H20" s="8">
        <v>150</v>
      </c>
      <c r="I20" s="8" t="s">
        <v>302</v>
      </c>
      <c r="J20" s="10" t="s">
        <v>303</v>
      </c>
      <c r="K20" s="8">
        <v>150</v>
      </c>
      <c r="L20" s="8" t="s">
        <v>264</v>
      </c>
      <c r="M20" s="8" t="s">
        <v>265</v>
      </c>
      <c r="N20" s="8" t="s">
        <v>266</v>
      </c>
      <c r="O20" s="8" t="s">
        <v>267</v>
      </c>
      <c r="P20" s="8" t="s">
        <v>59</v>
      </c>
      <c r="Q20" s="8"/>
    </row>
    <row r="21" spans="1:17">
      <c r="A21" s="8">
        <v>20</v>
      </c>
      <c r="B21" s="65" t="s">
        <v>60</v>
      </c>
      <c r="C21" s="8" t="s">
        <v>61</v>
      </c>
      <c r="D21" s="8" t="s">
        <v>62</v>
      </c>
      <c r="E21" s="8"/>
      <c r="F21" s="8">
        <v>50</v>
      </c>
      <c r="G21" s="8">
        <v>1</v>
      </c>
      <c r="H21" s="8">
        <v>50</v>
      </c>
      <c r="I21" s="8" t="s">
        <v>304</v>
      </c>
      <c r="J21" s="26" t="s">
        <v>305</v>
      </c>
      <c r="K21" s="8">
        <v>50</v>
      </c>
      <c r="L21" s="8" t="s">
        <v>264</v>
      </c>
      <c r="M21" s="8" t="s">
        <v>265</v>
      </c>
      <c r="N21" s="8" t="s">
        <v>266</v>
      </c>
      <c r="O21" s="8" t="s">
        <v>267</v>
      </c>
      <c r="P21" s="8" t="s">
        <v>63</v>
      </c>
      <c r="Q21" s="8"/>
    </row>
    <row r="22" spans="1:17">
      <c r="A22" s="8">
        <v>21</v>
      </c>
      <c r="B22" s="65" t="s">
        <v>64</v>
      </c>
      <c r="C22" s="8" t="s">
        <v>65</v>
      </c>
      <c r="D22" s="8" t="s">
        <v>66</v>
      </c>
      <c r="E22" s="8"/>
      <c r="F22" s="8">
        <v>50</v>
      </c>
      <c r="G22" s="8">
        <v>1</v>
      </c>
      <c r="H22" s="8">
        <v>50</v>
      </c>
      <c r="I22" s="8" t="s">
        <v>306</v>
      </c>
      <c r="J22" s="27" t="s">
        <v>307</v>
      </c>
      <c r="K22" s="8">
        <v>50</v>
      </c>
      <c r="L22" s="8" t="s">
        <v>264</v>
      </c>
      <c r="M22" s="8" t="s">
        <v>265</v>
      </c>
      <c r="N22" s="8" t="s">
        <v>266</v>
      </c>
      <c r="O22" s="8" t="s">
        <v>267</v>
      </c>
      <c r="P22" s="8" t="s">
        <v>67</v>
      </c>
      <c r="Q22" s="8"/>
    </row>
    <row r="23" spans="1:17">
      <c r="A23" s="8">
        <v>22</v>
      </c>
      <c r="B23" s="65" t="s">
        <v>68</v>
      </c>
      <c r="C23" s="8" t="s">
        <v>69</v>
      </c>
      <c r="D23" s="8" t="s">
        <v>70</v>
      </c>
      <c r="E23" s="8"/>
      <c r="F23" s="8">
        <v>50</v>
      </c>
      <c r="G23" s="8">
        <v>1</v>
      </c>
      <c r="H23" s="8">
        <v>50</v>
      </c>
      <c r="I23" s="8" t="s">
        <v>308</v>
      </c>
      <c r="J23" s="28" t="s">
        <v>309</v>
      </c>
      <c r="K23" s="8">
        <v>50</v>
      </c>
      <c r="L23" s="8" t="s">
        <v>264</v>
      </c>
      <c r="M23" s="8" t="s">
        <v>265</v>
      </c>
      <c r="N23" s="8" t="s">
        <v>266</v>
      </c>
      <c r="O23" s="8" t="s">
        <v>267</v>
      </c>
      <c r="P23" s="8" t="s">
        <v>71</v>
      </c>
      <c r="Q23" s="8"/>
    </row>
    <row r="24" spans="1:17">
      <c r="A24" s="8">
        <v>23</v>
      </c>
      <c r="B24" s="65" t="s">
        <v>72</v>
      </c>
      <c r="C24" s="8" t="s">
        <v>30</v>
      </c>
      <c r="D24" s="8" t="s">
        <v>73</v>
      </c>
      <c r="E24" s="8"/>
      <c r="F24" s="8">
        <v>50</v>
      </c>
      <c r="G24" s="8">
        <v>1</v>
      </c>
      <c r="H24" s="8">
        <v>50</v>
      </c>
      <c r="I24" s="8" t="s">
        <v>285</v>
      </c>
      <c r="J24" s="19" t="s">
        <v>310</v>
      </c>
      <c r="K24" s="8">
        <v>50</v>
      </c>
      <c r="L24" s="8" t="s">
        <v>264</v>
      </c>
      <c r="M24" s="8" t="s">
        <v>265</v>
      </c>
      <c r="N24" s="8" t="s">
        <v>266</v>
      </c>
      <c r="O24" s="8" t="s">
        <v>267</v>
      </c>
      <c r="P24" s="8" t="s">
        <v>32</v>
      </c>
      <c r="Q24" s="8"/>
    </row>
    <row r="25" spans="1:17">
      <c r="A25" s="8">
        <v>24</v>
      </c>
      <c r="B25" s="65" t="s">
        <v>74</v>
      </c>
      <c r="C25" s="8" t="s">
        <v>30</v>
      </c>
      <c r="D25" s="8" t="s">
        <v>75</v>
      </c>
      <c r="E25" s="8"/>
      <c r="F25" s="8">
        <v>50</v>
      </c>
      <c r="G25" s="8">
        <v>1</v>
      </c>
      <c r="H25" s="8">
        <v>50</v>
      </c>
      <c r="I25" s="8" t="s">
        <v>311</v>
      </c>
      <c r="J25" s="29" t="s">
        <v>312</v>
      </c>
      <c r="K25" s="8">
        <v>50</v>
      </c>
      <c r="L25" s="8" t="s">
        <v>264</v>
      </c>
      <c r="M25" s="8" t="s">
        <v>265</v>
      </c>
      <c r="N25" s="8" t="s">
        <v>266</v>
      </c>
      <c r="O25" s="8" t="s">
        <v>267</v>
      </c>
      <c r="P25" s="8" t="s">
        <v>32</v>
      </c>
      <c r="Q25" s="8"/>
    </row>
    <row r="26" spans="1:17">
      <c r="A26" s="8">
        <v>25</v>
      </c>
      <c r="B26" s="65" t="s">
        <v>76</v>
      </c>
      <c r="C26" s="8" t="s">
        <v>30</v>
      </c>
      <c r="D26" s="8" t="s">
        <v>77</v>
      </c>
      <c r="E26" s="8"/>
      <c r="F26" s="8">
        <v>50</v>
      </c>
      <c r="G26" s="8">
        <v>4</v>
      </c>
      <c r="H26" s="8">
        <v>200</v>
      </c>
      <c r="I26" s="8" t="s">
        <v>283</v>
      </c>
      <c r="J26" s="28" t="s">
        <v>313</v>
      </c>
      <c r="K26" s="8">
        <v>200</v>
      </c>
      <c r="L26" s="8" t="s">
        <v>264</v>
      </c>
      <c r="M26" s="8" t="s">
        <v>265</v>
      </c>
      <c r="N26" s="8" t="s">
        <v>266</v>
      </c>
      <c r="O26" s="8" t="s">
        <v>267</v>
      </c>
      <c r="P26" s="8" t="s">
        <v>32</v>
      </c>
      <c r="Q26" s="8"/>
    </row>
    <row r="27" spans="1:17">
      <c r="A27" s="8">
        <v>26</v>
      </c>
      <c r="B27" s="65" t="s">
        <v>78</v>
      </c>
      <c r="C27" s="8" t="s">
        <v>30</v>
      </c>
      <c r="D27" s="8" t="s">
        <v>79</v>
      </c>
      <c r="E27" s="8"/>
      <c r="F27" s="8">
        <v>50</v>
      </c>
      <c r="G27" s="8">
        <v>1</v>
      </c>
      <c r="H27" s="8">
        <v>50</v>
      </c>
      <c r="I27" s="8" t="s">
        <v>314</v>
      </c>
      <c r="J27" s="30" t="s">
        <v>315</v>
      </c>
      <c r="K27" s="8">
        <v>50</v>
      </c>
      <c r="L27" s="8" t="s">
        <v>264</v>
      </c>
      <c r="M27" s="8" t="s">
        <v>265</v>
      </c>
      <c r="N27" s="8" t="s">
        <v>266</v>
      </c>
      <c r="O27" s="8" t="s">
        <v>267</v>
      </c>
      <c r="P27" s="8" t="s">
        <v>32</v>
      </c>
      <c r="Q27" s="8"/>
    </row>
    <row r="28" spans="1:17">
      <c r="A28" s="8">
        <v>27</v>
      </c>
      <c r="B28" s="65" t="s">
        <v>252</v>
      </c>
      <c r="C28" s="8" t="s">
        <v>3</v>
      </c>
      <c r="D28" s="8" t="s">
        <v>80</v>
      </c>
      <c r="E28" s="8"/>
      <c r="F28" s="8">
        <v>50</v>
      </c>
      <c r="G28" s="8">
        <v>2</v>
      </c>
      <c r="H28" s="8">
        <v>100</v>
      </c>
      <c r="I28" s="8" t="s">
        <v>316</v>
      </c>
      <c r="J28" s="18" t="s">
        <v>284</v>
      </c>
      <c r="K28" s="8">
        <v>100</v>
      </c>
      <c r="L28" s="8" t="s">
        <v>264</v>
      </c>
      <c r="M28" s="8" t="s">
        <v>265</v>
      </c>
      <c r="N28" s="8" t="s">
        <v>266</v>
      </c>
      <c r="O28" s="8" t="s">
        <v>267</v>
      </c>
      <c r="P28" s="8" t="s">
        <v>81</v>
      </c>
      <c r="Q28" s="8"/>
    </row>
    <row r="29" spans="1:17">
      <c r="A29" s="8">
        <v>28</v>
      </c>
      <c r="B29" s="65" t="s">
        <v>12</v>
      </c>
      <c r="C29" s="8" t="s">
        <v>3</v>
      </c>
      <c r="D29" s="8" t="s">
        <v>13</v>
      </c>
      <c r="E29" s="8"/>
      <c r="F29" s="8">
        <v>50</v>
      </c>
      <c r="G29" s="8">
        <v>7</v>
      </c>
      <c r="H29" s="8">
        <v>350</v>
      </c>
      <c r="I29" s="8" t="s">
        <v>273</v>
      </c>
      <c r="J29" s="31" t="s">
        <v>317</v>
      </c>
      <c r="K29" s="8">
        <v>350</v>
      </c>
      <c r="L29" s="8" t="s">
        <v>264</v>
      </c>
      <c r="M29" s="8" t="s">
        <v>265</v>
      </c>
      <c r="N29" s="8" t="s">
        <v>266</v>
      </c>
      <c r="O29" s="8" t="s">
        <v>267</v>
      </c>
      <c r="P29" s="8" t="s">
        <v>14</v>
      </c>
      <c r="Q29" s="8"/>
    </row>
    <row r="30" spans="1:17">
      <c r="A30" s="8">
        <v>29</v>
      </c>
      <c r="B30" s="65" t="s">
        <v>82</v>
      </c>
      <c r="C30" s="8" t="s">
        <v>3</v>
      </c>
      <c r="D30" s="8" t="s">
        <v>83</v>
      </c>
      <c r="E30" s="8"/>
      <c r="F30" s="8">
        <v>50</v>
      </c>
      <c r="G30" s="8">
        <v>3</v>
      </c>
      <c r="H30" s="8">
        <v>150</v>
      </c>
      <c r="I30" s="8" t="s">
        <v>281</v>
      </c>
      <c r="J30" s="13" t="s">
        <v>293</v>
      </c>
      <c r="K30" s="8">
        <v>150</v>
      </c>
      <c r="L30" s="8" t="s">
        <v>264</v>
      </c>
      <c r="M30" s="8" t="s">
        <v>265</v>
      </c>
      <c r="N30" s="8" t="s">
        <v>266</v>
      </c>
      <c r="O30" s="8" t="s">
        <v>267</v>
      </c>
      <c r="P30" s="8"/>
      <c r="Q30" s="8"/>
    </row>
    <row r="31" spans="1:17">
      <c r="A31" s="8">
        <v>30</v>
      </c>
      <c r="B31" s="65" t="s">
        <v>84</v>
      </c>
      <c r="C31" s="8" t="s">
        <v>3</v>
      </c>
      <c r="D31" s="8" t="s">
        <v>85</v>
      </c>
      <c r="E31" s="8"/>
      <c r="F31" s="8">
        <v>50</v>
      </c>
      <c r="G31" s="8">
        <v>7</v>
      </c>
      <c r="H31" s="8">
        <v>350</v>
      </c>
      <c r="I31" s="8" t="s">
        <v>296</v>
      </c>
      <c r="J31" s="32" t="s">
        <v>318</v>
      </c>
      <c r="K31" s="8">
        <v>350</v>
      </c>
      <c r="L31" s="8" t="s">
        <v>264</v>
      </c>
      <c r="M31" s="8" t="s">
        <v>265</v>
      </c>
      <c r="N31" s="8" t="s">
        <v>266</v>
      </c>
      <c r="O31" s="8" t="s">
        <v>267</v>
      </c>
      <c r="P31" s="8" t="s">
        <v>86</v>
      </c>
      <c r="Q31" s="8"/>
    </row>
    <row r="32" spans="1:17">
      <c r="A32" s="8">
        <v>31</v>
      </c>
      <c r="B32" s="65" t="s">
        <v>87</v>
      </c>
      <c r="C32" s="8" t="s">
        <v>3</v>
      </c>
      <c r="D32" s="8" t="s">
        <v>88</v>
      </c>
      <c r="E32" s="8"/>
      <c r="F32" s="8">
        <v>50</v>
      </c>
      <c r="G32" s="8">
        <v>1</v>
      </c>
      <c r="H32" s="8">
        <v>50</v>
      </c>
      <c r="I32" s="8" t="s">
        <v>319</v>
      </c>
      <c r="J32" s="13" t="s">
        <v>320</v>
      </c>
      <c r="K32" s="8">
        <v>50</v>
      </c>
      <c r="L32" s="8" t="s">
        <v>264</v>
      </c>
      <c r="M32" s="8" t="s">
        <v>265</v>
      </c>
      <c r="N32" s="8" t="s">
        <v>266</v>
      </c>
      <c r="O32" s="8" t="s">
        <v>267</v>
      </c>
      <c r="P32" s="8" t="s">
        <v>89</v>
      </c>
      <c r="Q32" s="8"/>
    </row>
    <row r="33" spans="1:17">
      <c r="A33" s="8">
        <v>32</v>
      </c>
      <c r="B33" s="65" t="s">
        <v>90</v>
      </c>
      <c r="C33" s="8" t="s">
        <v>3</v>
      </c>
      <c r="D33" s="8" t="s">
        <v>91</v>
      </c>
      <c r="E33" s="8"/>
      <c r="F33" s="8">
        <v>50</v>
      </c>
      <c r="G33" s="8">
        <v>1</v>
      </c>
      <c r="H33" s="8">
        <v>50</v>
      </c>
      <c r="I33" s="8" t="s">
        <v>283</v>
      </c>
      <c r="J33" s="33" t="s">
        <v>321</v>
      </c>
      <c r="K33" s="8">
        <v>50</v>
      </c>
      <c r="L33" s="8" t="s">
        <v>264</v>
      </c>
      <c r="M33" s="8" t="s">
        <v>265</v>
      </c>
      <c r="N33" s="8" t="s">
        <v>266</v>
      </c>
      <c r="O33" s="8" t="s">
        <v>267</v>
      </c>
      <c r="P33" s="8" t="s">
        <v>92</v>
      </c>
      <c r="Q33" s="8"/>
    </row>
    <row r="34" spans="1:17">
      <c r="A34" s="8">
        <v>33</v>
      </c>
      <c r="B34" s="65" t="s">
        <v>93</v>
      </c>
      <c r="C34" s="8" t="s">
        <v>94</v>
      </c>
      <c r="D34" s="8" t="s">
        <v>95</v>
      </c>
      <c r="E34" s="15" t="s">
        <v>322</v>
      </c>
      <c r="F34" s="8">
        <v>50</v>
      </c>
      <c r="G34" s="8">
        <v>14</v>
      </c>
      <c r="H34" s="8">
        <v>700</v>
      </c>
      <c r="I34" s="8" t="s">
        <v>323</v>
      </c>
      <c r="J34" s="13" t="s">
        <v>324</v>
      </c>
      <c r="K34" s="8">
        <v>700</v>
      </c>
      <c r="L34" s="8" t="s">
        <v>264</v>
      </c>
      <c r="M34" s="8" t="s">
        <v>265</v>
      </c>
      <c r="N34" s="8" t="s">
        <v>266</v>
      </c>
      <c r="O34" s="8" t="s">
        <v>267</v>
      </c>
      <c r="P34" s="8" t="s">
        <v>96</v>
      </c>
      <c r="Q34" s="8"/>
    </row>
    <row r="35" spans="1:17">
      <c r="A35" s="8">
        <v>34</v>
      </c>
      <c r="B35" s="65" t="s">
        <v>97</v>
      </c>
      <c r="C35" s="8" t="s">
        <v>26</v>
      </c>
      <c r="D35" s="8" t="s">
        <v>98</v>
      </c>
      <c r="E35" s="8"/>
      <c r="F35" s="8">
        <v>50</v>
      </c>
      <c r="G35" s="8">
        <v>7</v>
      </c>
      <c r="H35" s="8">
        <v>350</v>
      </c>
      <c r="I35" s="8" t="s">
        <v>325</v>
      </c>
      <c r="J35" s="34" t="s">
        <v>326</v>
      </c>
      <c r="K35" s="8">
        <v>350</v>
      </c>
      <c r="L35" s="8" t="s">
        <v>264</v>
      </c>
      <c r="M35" s="8" t="s">
        <v>265</v>
      </c>
      <c r="N35" s="8" t="s">
        <v>266</v>
      </c>
      <c r="O35" s="8" t="s">
        <v>267</v>
      </c>
      <c r="P35" s="8" t="s">
        <v>99</v>
      </c>
      <c r="Q35" s="8"/>
    </row>
    <row r="36" spans="1:17">
      <c r="A36" s="8">
        <v>35</v>
      </c>
      <c r="B36" s="65" t="s">
        <v>100</v>
      </c>
      <c r="C36" s="8" t="s">
        <v>3</v>
      </c>
      <c r="D36" s="8" t="s">
        <v>101</v>
      </c>
      <c r="E36" s="8"/>
      <c r="F36" s="8">
        <v>50</v>
      </c>
      <c r="G36" s="8">
        <v>3</v>
      </c>
      <c r="H36" s="8">
        <v>150</v>
      </c>
      <c r="I36" s="8" t="s">
        <v>298</v>
      </c>
      <c r="J36" s="13" t="s">
        <v>327</v>
      </c>
      <c r="K36" s="8">
        <v>150</v>
      </c>
      <c r="L36" s="8" t="s">
        <v>264</v>
      </c>
      <c r="M36" s="8" t="s">
        <v>265</v>
      </c>
      <c r="N36" s="8" t="s">
        <v>266</v>
      </c>
      <c r="O36" s="8" t="s">
        <v>267</v>
      </c>
      <c r="P36" s="8" t="s">
        <v>102</v>
      </c>
      <c r="Q36" s="8"/>
    </row>
    <row r="37" spans="1:17">
      <c r="A37" s="8">
        <v>36</v>
      </c>
      <c r="B37" s="65" t="s">
        <v>103</v>
      </c>
      <c r="C37" s="8" t="s">
        <v>3</v>
      </c>
      <c r="D37" s="8" t="s">
        <v>104</v>
      </c>
      <c r="E37" s="8"/>
      <c r="F37" s="8">
        <v>50</v>
      </c>
      <c r="G37" s="8">
        <v>1</v>
      </c>
      <c r="H37" s="8">
        <v>50</v>
      </c>
      <c r="I37" s="8" t="s">
        <v>283</v>
      </c>
      <c r="J37" s="33" t="s">
        <v>321</v>
      </c>
      <c r="K37" s="8">
        <v>50</v>
      </c>
      <c r="L37" s="8" t="s">
        <v>264</v>
      </c>
      <c r="M37" s="8" t="s">
        <v>265</v>
      </c>
      <c r="N37" s="8" t="s">
        <v>266</v>
      </c>
      <c r="O37" s="8" t="s">
        <v>267</v>
      </c>
      <c r="P37" s="8" t="s">
        <v>105</v>
      </c>
      <c r="Q37" s="8"/>
    </row>
    <row r="38" spans="1:17">
      <c r="A38" s="8">
        <v>37</v>
      </c>
      <c r="B38" s="65" t="s">
        <v>106</v>
      </c>
      <c r="C38" s="8" t="s">
        <v>3</v>
      </c>
      <c r="D38" s="8" t="s">
        <v>107</v>
      </c>
      <c r="E38" s="8"/>
      <c r="F38" s="8">
        <v>50</v>
      </c>
      <c r="G38" s="8">
        <v>5</v>
      </c>
      <c r="H38" s="8">
        <v>250</v>
      </c>
      <c r="I38" s="8" t="s">
        <v>294</v>
      </c>
      <c r="J38" s="22" t="s">
        <v>295</v>
      </c>
      <c r="K38" s="8">
        <v>250</v>
      </c>
      <c r="L38" s="8" t="s">
        <v>264</v>
      </c>
      <c r="M38" s="8" t="s">
        <v>265</v>
      </c>
      <c r="N38" s="8" t="s">
        <v>266</v>
      </c>
      <c r="O38" s="8" t="s">
        <v>267</v>
      </c>
      <c r="P38" s="8" t="s">
        <v>108</v>
      </c>
      <c r="Q38" s="8"/>
    </row>
    <row r="39" spans="1:17">
      <c r="A39" s="8">
        <v>38</v>
      </c>
      <c r="B39" s="65" t="s">
        <v>109</v>
      </c>
      <c r="C39" s="8" t="s">
        <v>30</v>
      </c>
      <c r="D39" s="8" t="s">
        <v>110</v>
      </c>
      <c r="E39" s="8"/>
      <c r="F39" s="8">
        <v>50</v>
      </c>
      <c r="G39" s="8">
        <v>1</v>
      </c>
      <c r="H39" s="8">
        <v>50</v>
      </c>
      <c r="I39" s="8" t="s">
        <v>328</v>
      </c>
      <c r="J39" s="35" t="s">
        <v>329</v>
      </c>
      <c r="K39" s="8">
        <v>50</v>
      </c>
      <c r="L39" s="8" t="s">
        <v>264</v>
      </c>
      <c r="M39" s="8" t="s">
        <v>265</v>
      </c>
      <c r="N39" s="8" t="s">
        <v>266</v>
      </c>
      <c r="O39" s="8" t="s">
        <v>267</v>
      </c>
      <c r="P39" s="8" t="s">
        <v>32</v>
      </c>
      <c r="Q39" s="8"/>
    </row>
    <row r="40" spans="1:17">
      <c r="A40" s="8">
        <v>39</v>
      </c>
      <c r="B40" s="65" t="s">
        <v>111</v>
      </c>
      <c r="C40" s="8" t="s">
        <v>30</v>
      </c>
      <c r="D40" s="8" t="s">
        <v>112</v>
      </c>
      <c r="E40" s="8"/>
      <c r="F40" s="8">
        <v>50</v>
      </c>
      <c r="G40" s="8">
        <v>1</v>
      </c>
      <c r="H40" s="8">
        <v>50</v>
      </c>
      <c r="I40" s="8" t="s">
        <v>330</v>
      </c>
      <c r="J40" s="36" t="s">
        <v>331</v>
      </c>
      <c r="K40" s="8">
        <v>50</v>
      </c>
      <c r="L40" s="8" t="s">
        <v>264</v>
      </c>
      <c r="M40" s="8" t="s">
        <v>265</v>
      </c>
      <c r="N40" s="8" t="s">
        <v>266</v>
      </c>
      <c r="O40" s="8" t="s">
        <v>267</v>
      </c>
      <c r="P40" s="8" t="s">
        <v>32</v>
      </c>
      <c r="Q40" s="8"/>
    </row>
    <row r="41" spans="1:17">
      <c r="A41" s="8">
        <v>40</v>
      </c>
      <c r="B41" s="65" t="s">
        <v>113</v>
      </c>
      <c r="C41" s="8" t="s">
        <v>114</v>
      </c>
      <c r="D41" s="8" t="s">
        <v>115</v>
      </c>
      <c r="E41" s="8"/>
      <c r="F41" s="8">
        <v>50</v>
      </c>
      <c r="G41" s="8">
        <v>1</v>
      </c>
      <c r="H41" s="8">
        <v>50</v>
      </c>
      <c r="I41" s="8" t="s">
        <v>332</v>
      </c>
      <c r="J41" s="37" t="s">
        <v>333</v>
      </c>
      <c r="K41" s="8">
        <v>50</v>
      </c>
      <c r="L41" s="8" t="s">
        <v>264</v>
      </c>
      <c r="M41" s="8" t="s">
        <v>265</v>
      </c>
      <c r="N41" s="8" t="s">
        <v>266</v>
      </c>
      <c r="O41" s="8" t="s">
        <v>267</v>
      </c>
      <c r="P41" s="8" t="s">
        <v>116</v>
      </c>
      <c r="Q41" s="8"/>
    </row>
    <row r="42" spans="1:17">
      <c r="A42" s="8">
        <v>41</v>
      </c>
      <c r="B42" s="65" t="s">
        <v>117</v>
      </c>
      <c r="C42" s="8" t="s">
        <v>30</v>
      </c>
      <c r="D42" s="8" t="s">
        <v>23</v>
      </c>
      <c r="E42" s="8"/>
      <c r="F42" s="8">
        <v>50</v>
      </c>
      <c r="G42" s="8">
        <v>1</v>
      </c>
      <c r="H42" s="8">
        <v>50</v>
      </c>
      <c r="I42" s="8" t="s">
        <v>334</v>
      </c>
      <c r="J42" s="38" t="s">
        <v>335</v>
      </c>
      <c r="K42" s="8">
        <v>50</v>
      </c>
      <c r="L42" s="8" t="s">
        <v>264</v>
      </c>
      <c r="M42" s="8" t="s">
        <v>265</v>
      </c>
      <c r="N42" s="8" t="s">
        <v>266</v>
      </c>
      <c r="O42" s="8" t="s">
        <v>267</v>
      </c>
      <c r="P42" s="8" t="s">
        <v>32</v>
      </c>
      <c r="Q42" s="8"/>
    </row>
    <row r="43" spans="1:17">
      <c r="A43" s="8">
        <v>42</v>
      </c>
      <c r="B43" s="65" t="s">
        <v>118</v>
      </c>
      <c r="C43" s="8" t="s">
        <v>119</v>
      </c>
      <c r="D43" s="8" t="s">
        <v>120</v>
      </c>
      <c r="E43" s="8"/>
      <c r="F43" s="8">
        <v>50</v>
      </c>
      <c r="G43" s="8">
        <v>1</v>
      </c>
      <c r="H43" s="8">
        <v>50</v>
      </c>
      <c r="I43" s="8" t="s">
        <v>336</v>
      </c>
      <c r="J43" s="27" t="s">
        <v>337</v>
      </c>
      <c r="K43" s="8">
        <v>50</v>
      </c>
      <c r="L43" s="8" t="s">
        <v>264</v>
      </c>
      <c r="M43" s="8" t="s">
        <v>265</v>
      </c>
      <c r="N43" s="8" t="s">
        <v>266</v>
      </c>
      <c r="O43" s="8" t="s">
        <v>267</v>
      </c>
      <c r="P43" s="8" t="s">
        <v>121</v>
      </c>
      <c r="Q43" s="8"/>
    </row>
    <row r="44" spans="1:17">
      <c r="A44" s="8">
        <v>43</v>
      </c>
      <c r="B44" s="65" t="s">
        <v>122</v>
      </c>
      <c r="C44" s="8" t="s">
        <v>123</v>
      </c>
      <c r="D44" s="8" t="s">
        <v>124</v>
      </c>
      <c r="E44" s="8"/>
      <c r="F44" s="8">
        <v>50</v>
      </c>
      <c r="G44" s="8">
        <v>1</v>
      </c>
      <c r="H44" s="8">
        <v>50</v>
      </c>
      <c r="I44" s="8" t="s">
        <v>338</v>
      </c>
      <c r="J44" s="39" t="s">
        <v>339</v>
      </c>
      <c r="K44" s="8">
        <v>50</v>
      </c>
      <c r="L44" s="8" t="s">
        <v>264</v>
      </c>
      <c r="M44" s="8" t="s">
        <v>265</v>
      </c>
      <c r="N44" s="8" t="s">
        <v>266</v>
      </c>
      <c r="O44" s="8" t="s">
        <v>267</v>
      </c>
      <c r="P44" s="8" t="s">
        <v>125</v>
      </c>
      <c r="Q44" s="8"/>
    </row>
    <row r="45" spans="1:17">
      <c r="A45" s="8">
        <v>44</v>
      </c>
      <c r="B45" s="65" t="s">
        <v>126</v>
      </c>
      <c r="C45" s="8" t="s">
        <v>127</v>
      </c>
      <c r="D45" s="8" t="s">
        <v>128</v>
      </c>
      <c r="E45" s="8"/>
      <c r="F45" s="8">
        <v>50</v>
      </c>
      <c r="G45" s="8">
        <v>1</v>
      </c>
      <c r="H45" s="8">
        <v>50</v>
      </c>
      <c r="I45" s="8" t="s">
        <v>340</v>
      </c>
      <c r="J45" s="39" t="s">
        <v>341</v>
      </c>
      <c r="K45" s="8">
        <v>50</v>
      </c>
      <c r="L45" s="8" t="s">
        <v>264</v>
      </c>
      <c r="M45" s="8" t="s">
        <v>265</v>
      </c>
      <c r="N45" s="8" t="s">
        <v>266</v>
      </c>
      <c r="O45" s="8" t="s">
        <v>267</v>
      </c>
      <c r="P45" s="8" t="s">
        <v>129</v>
      </c>
      <c r="Q45" s="8"/>
    </row>
    <row r="46" spans="1:17">
      <c r="A46" s="8">
        <v>45</v>
      </c>
      <c r="B46" s="65" t="s">
        <v>130</v>
      </c>
      <c r="C46" s="8" t="s">
        <v>127</v>
      </c>
      <c r="D46" s="8" t="s">
        <v>131</v>
      </c>
      <c r="E46" s="8"/>
      <c r="F46" s="8">
        <v>50</v>
      </c>
      <c r="G46" s="8">
        <v>1</v>
      </c>
      <c r="H46" s="8">
        <v>50</v>
      </c>
      <c r="I46" s="8" t="s">
        <v>342</v>
      </c>
      <c r="J46" s="40" t="s">
        <v>343</v>
      </c>
      <c r="K46" s="8">
        <v>50</v>
      </c>
      <c r="L46" s="8" t="s">
        <v>264</v>
      </c>
      <c r="M46" s="8" t="s">
        <v>265</v>
      </c>
      <c r="N46" s="8" t="s">
        <v>266</v>
      </c>
      <c r="O46" s="8" t="s">
        <v>267</v>
      </c>
      <c r="P46" s="8" t="s">
        <v>132</v>
      </c>
      <c r="Q46" s="8"/>
    </row>
    <row r="47" spans="1:17">
      <c r="A47" s="8">
        <v>46</v>
      </c>
      <c r="B47" s="65" t="s">
        <v>133</v>
      </c>
      <c r="C47" s="8" t="s">
        <v>134</v>
      </c>
      <c r="D47" s="8" t="s">
        <v>135</v>
      </c>
      <c r="E47" s="8"/>
      <c r="F47" s="8">
        <v>50</v>
      </c>
      <c r="G47" s="8">
        <v>1</v>
      </c>
      <c r="H47" s="8">
        <v>50</v>
      </c>
      <c r="I47" s="8" t="s">
        <v>344</v>
      </c>
      <c r="J47" s="41" t="s">
        <v>345</v>
      </c>
      <c r="K47" s="8">
        <v>50</v>
      </c>
      <c r="L47" s="8" t="s">
        <v>264</v>
      </c>
      <c r="M47" s="8" t="s">
        <v>265</v>
      </c>
      <c r="N47" s="8" t="s">
        <v>266</v>
      </c>
      <c r="O47" s="8" t="s">
        <v>267</v>
      </c>
      <c r="P47" s="8" t="s">
        <v>136</v>
      </c>
      <c r="Q47" s="8"/>
    </row>
    <row r="48" spans="1:17">
      <c r="A48" s="8">
        <v>47</v>
      </c>
      <c r="B48" s="65" t="s">
        <v>137</v>
      </c>
      <c r="C48" s="8" t="s">
        <v>3</v>
      </c>
      <c r="D48" s="8" t="s">
        <v>138</v>
      </c>
      <c r="E48" s="8"/>
      <c r="F48" s="8">
        <v>50</v>
      </c>
      <c r="G48" s="8">
        <v>4</v>
      </c>
      <c r="H48" s="8">
        <v>200</v>
      </c>
      <c r="I48" s="8" t="s">
        <v>346</v>
      </c>
      <c r="J48" s="39" t="s">
        <v>347</v>
      </c>
      <c r="K48" s="8">
        <v>200</v>
      </c>
      <c r="L48" s="8" t="s">
        <v>264</v>
      </c>
      <c r="M48" s="8" t="s">
        <v>265</v>
      </c>
      <c r="N48" s="8" t="s">
        <v>266</v>
      </c>
      <c r="O48" s="8" t="s">
        <v>267</v>
      </c>
      <c r="P48" s="8" t="s">
        <v>139</v>
      </c>
      <c r="Q48" s="8"/>
    </row>
    <row r="49" spans="1:17">
      <c r="A49" s="8">
        <v>48</v>
      </c>
      <c r="B49" s="65" t="s">
        <v>140</v>
      </c>
      <c r="C49" s="8" t="s">
        <v>30</v>
      </c>
      <c r="D49" s="8" t="s">
        <v>141</v>
      </c>
      <c r="E49" s="8"/>
      <c r="F49" s="8">
        <v>50</v>
      </c>
      <c r="G49" s="8">
        <v>1</v>
      </c>
      <c r="H49" s="8">
        <v>50</v>
      </c>
      <c r="I49" s="8" t="s">
        <v>348</v>
      </c>
      <c r="J49" s="42" t="s">
        <v>349</v>
      </c>
      <c r="K49" s="8">
        <v>50</v>
      </c>
      <c r="L49" s="8" t="s">
        <v>264</v>
      </c>
      <c r="M49" s="8" t="s">
        <v>265</v>
      </c>
      <c r="N49" s="8" t="s">
        <v>266</v>
      </c>
      <c r="O49" s="8" t="s">
        <v>267</v>
      </c>
      <c r="P49" s="8" t="s">
        <v>142</v>
      </c>
      <c r="Q49" s="8"/>
    </row>
    <row r="50" spans="1:17">
      <c r="A50" s="8">
        <v>49</v>
      </c>
      <c r="B50" s="65" t="s">
        <v>143</v>
      </c>
      <c r="C50" s="8" t="s">
        <v>3</v>
      </c>
      <c r="D50" s="8" t="s">
        <v>144</v>
      </c>
      <c r="E50" s="8"/>
      <c r="F50" s="8">
        <v>50</v>
      </c>
      <c r="G50" s="8">
        <v>1</v>
      </c>
      <c r="H50" s="8">
        <v>50</v>
      </c>
      <c r="I50" s="8" t="s">
        <v>350</v>
      </c>
      <c r="J50" s="32" t="s">
        <v>318</v>
      </c>
      <c r="K50" s="8">
        <v>50</v>
      </c>
      <c r="L50" s="8" t="s">
        <v>264</v>
      </c>
      <c r="M50" s="8" t="s">
        <v>265</v>
      </c>
      <c r="N50" s="8" t="s">
        <v>266</v>
      </c>
      <c r="O50" s="8" t="s">
        <v>267</v>
      </c>
      <c r="P50" s="8" t="s">
        <v>145</v>
      </c>
      <c r="Q50" s="8"/>
    </row>
    <row r="51" spans="1:17">
      <c r="A51" s="8">
        <v>50</v>
      </c>
      <c r="B51" s="65" t="s">
        <v>146</v>
      </c>
      <c r="C51" s="8" t="s">
        <v>147</v>
      </c>
      <c r="D51" s="8" t="s">
        <v>148</v>
      </c>
      <c r="E51" s="8"/>
      <c r="F51" s="8">
        <v>50</v>
      </c>
      <c r="G51" s="8">
        <v>1</v>
      </c>
      <c r="H51" s="8">
        <v>50</v>
      </c>
      <c r="I51" s="8" t="s">
        <v>351</v>
      </c>
      <c r="J51" s="16" t="s">
        <v>352</v>
      </c>
      <c r="K51" s="8">
        <v>50</v>
      </c>
      <c r="L51" s="8" t="s">
        <v>264</v>
      </c>
      <c r="M51" s="8" t="s">
        <v>265</v>
      </c>
      <c r="N51" s="8" t="s">
        <v>266</v>
      </c>
      <c r="O51" s="8" t="s">
        <v>267</v>
      </c>
      <c r="P51" s="8" t="s">
        <v>149</v>
      </c>
      <c r="Q51" s="8"/>
    </row>
    <row r="52" spans="1:17">
      <c r="A52" s="8">
        <v>51</v>
      </c>
      <c r="B52" s="65" t="s">
        <v>46</v>
      </c>
      <c r="C52" s="8" t="s">
        <v>47</v>
      </c>
      <c r="D52" s="8" t="s">
        <v>48</v>
      </c>
      <c r="E52" s="8"/>
      <c r="F52" s="8">
        <v>50</v>
      </c>
      <c r="G52" s="8">
        <v>1</v>
      </c>
      <c r="H52" s="8">
        <v>50</v>
      </c>
      <c r="I52" s="8" t="s">
        <v>296</v>
      </c>
      <c r="J52" s="43" t="s">
        <v>353</v>
      </c>
      <c r="K52" s="8">
        <v>50</v>
      </c>
      <c r="L52" s="8" t="s">
        <v>264</v>
      </c>
      <c r="M52" s="8" t="s">
        <v>265</v>
      </c>
      <c r="N52" s="8" t="s">
        <v>266</v>
      </c>
      <c r="O52" s="8" t="s">
        <v>267</v>
      </c>
      <c r="P52" s="8" t="s">
        <v>49</v>
      </c>
      <c r="Q52" s="8"/>
    </row>
    <row r="53" spans="1:17">
      <c r="A53" s="8">
        <v>52</v>
      </c>
      <c r="B53" s="65" t="s">
        <v>150</v>
      </c>
      <c r="C53" s="8" t="s">
        <v>47</v>
      </c>
      <c r="D53" s="8" t="s">
        <v>151</v>
      </c>
      <c r="E53" s="8"/>
      <c r="F53" s="8">
        <v>50</v>
      </c>
      <c r="G53" s="8">
        <v>2</v>
      </c>
      <c r="H53" s="8">
        <v>100</v>
      </c>
      <c r="I53" s="8" t="s">
        <v>278</v>
      </c>
      <c r="J53" s="44" t="s">
        <v>354</v>
      </c>
      <c r="K53" s="8">
        <v>100</v>
      </c>
      <c r="L53" s="8" t="s">
        <v>264</v>
      </c>
      <c r="M53" s="8" t="s">
        <v>265</v>
      </c>
      <c r="N53" s="8" t="s">
        <v>266</v>
      </c>
      <c r="O53" s="8" t="s">
        <v>267</v>
      </c>
      <c r="P53" s="8" t="s">
        <v>52</v>
      </c>
      <c r="Q53" s="8"/>
    </row>
    <row r="54" spans="1:17">
      <c r="A54" s="8">
        <v>53</v>
      </c>
      <c r="B54" s="65" t="s">
        <v>233</v>
      </c>
      <c r="C54" s="8" t="s">
        <v>47</v>
      </c>
      <c r="D54" s="8" t="s">
        <v>152</v>
      </c>
      <c r="E54" s="8"/>
      <c r="F54" s="8">
        <v>50</v>
      </c>
      <c r="G54" s="8">
        <v>2</v>
      </c>
      <c r="H54" s="8">
        <v>100</v>
      </c>
      <c r="I54" s="8" t="s">
        <v>278</v>
      </c>
      <c r="J54" s="44" t="s">
        <v>354</v>
      </c>
      <c r="K54" s="8">
        <v>100</v>
      </c>
      <c r="L54" s="8" t="s">
        <v>264</v>
      </c>
      <c r="M54" s="8" t="s">
        <v>265</v>
      </c>
      <c r="N54" s="8" t="s">
        <v>266</v>
      </c>
      <c r="O54" s="8" t="s">
        <v>267</v>
      </c>
      <c r="P54" s="8" t="s">
        <v>52</v>
      </c>
      <c r="Q54" s="8"/>
    </row>
    <row r="55" spans="1:17">
      <c r="A55" s="8">
        <v>54</v>
      </c>
      <c r="B55" s="65" t="s">
        <v>153</v>
      </c>
      <c r="C55" s="8" t="s">
        <v>47</v>
      </c>
      <c r="D55" s="8" t="s">
        <v>154</v>
      </c>
      <c r="E55" s="8"/>
      <c r="F55" s="8">
        <v>50</v>
      </c>
      <c r="G55" s="8">
        <v>3</v>
      </c>
      <c r="H55" s="8">
        <v>150</v>
      </c>
      <c r="I55" s="8" t="s">
        <v>355</v>
      </c>
      <c r="J55" s="19" t="s">
        <v>310</v>
      </c>
      <c r="K55" s="8">
        <v>150</v>
      </c>
      <c r="L55" s="8" t="s">
        <v>264</v>
      </c>
      <c r="M55" s="8" t="s">
        <v>265</v>
      </c>
      <c r="N55" s="8" t="s">
        <v>266</v>
      </c>
      <c r="O55" s="8" t="s">
        <v>267</v>
      </c>
      <c r="P55" s="8" t="s">
        <v>52</v>
      </c>
      <c r="Q55" s="8"/>
    </row>
    <row r="56" spans="1:17">
      <c r="A56" s="8">
        <v>55</v>
      </c>
      <c r="B56" s="65" t="s">
        <v>155</v>
      </c>
      <c r="C56" s="8" t="s">
        <v>47</v>
      </c>
      <c r="D56" s="8" t="s">
        <v>156</v>
      </c>
      <c r="E56" s="8"/>
      <c r="F56" s="8">
        <v>50</v>
      </c>
      <c r="G56" s="8">
        <v>1</v>
      </c>
      <c r="H56" s="8">
        <v>50</v>
      </c>
      <c r="I56" s="8" t="s">
        <v>298</v>
      </c>
      <c r="J56" s="45" t="s">
        <v>356</v>
      </c>
      <c r="K56" s="8">
        <v>50</v>
      </c>
      <c r="L56" s="8" t="s">
        <v>264</v>
      </c>
      <c r="M56" s="8" t="s">
        <v>265</v>
      </c>
      <c r="N56" s="8" t="s">
        <v>266</v>
      </c>
      <c r="O56" s="8" t="s">
        <v>267</v>
      </c>
      <c r="P56" s="8" t="s">
        <v>157</v>
      </c>
      <c r="Q56" s="8"/>
    </row>
    <row r="57" spans="1:17">
      <c r="A57" s="8">
        <v>56</v>
      </c>
      <c r="B57" s="65" t="s">
        <v>158</v>
      </c>
      <c r="C57" s="8" t="s">
        <v>47</v>
      </c>
      <c r="D57" s="8" t="s">
        <v>159</v>
      </c>
      <c r="E57" s="8"/>
      <c r="F57" s="8">
        <v>50</v>
      </c>
      <c r="G57" s="8">
        <v>1</v>
      </c>
      <c r="H57" s="8">
        <v>50</v>
      </c>
      <c r="I57" s="8" t="s">
        <v>357</v>
      </c>
      <c r="J57" s="42" t="s">
        <v>358</v>
      </c>
      <c r="K57" s="8">
        <v>50</v>
      </c>
      <c r="L57" s="8" t="s">
        <v>264</v>
      </c>
      <c r="M57" s="8" t="s">
        <v>265</v>
      </c>
      <c r="N57" s="8" t="s">
        <v>266</v>
      </c>
      <c r="O57" s="8" t="s">
        <v>267</v>
      </c>
      <c r="P57" s="8" t="s">
        <v>160</v>
      </c>
      <c r="Q57" s="8"/>
    </row>
    <row r="58" spans="1:17">
      <c r="A58" s="8">
        <v>57</v>
      </c>
      <c r="B58" s="65" t="s">
        <v>234</v>
      </c>
      <c r="C58" s="8" t="s">
        <v>47</v>
      </c>
      <c r="D58" s="8" t="s">
        <v>161</v>
      </c>
      <c r="E58" s="8"/>
      <c r="F58" s="8">
        <v>50</v>
      </c>
      <c r="G58" s="8">
        <v>4</v>
      </c>
      <c r="H58" s="8">
        <v>200</v>
      </c>
      <c r="I58" s="8" t="s">
        <v>359</v>
      </c>
      <c r="J58" s="22" t="s">
        <v>360</v>
      </c>
      <c r="K58" s="8">
        <v>200</v>
      </c>
      <c r="L58" s="8" t="s">
        <v>264</v>
      </c>
      <c r="M58" s="8" t="s">
        <v>265</v>
      </c>
      <c r="N58" s="8" t="s">
        <v>266</v>
      </c>
      <c r="O58" s="8" t="s">
        <v>267</v>
      </c>
      <c r="P58" s="8" t="s">
        <v>52</v>
      </c>
      <c r="Q58" s="8"/>
    </row>
    <row r="59" spans="1:17">
      <c r="A59" s="8">
        <v>58</v>
      </c>
      <c r="B59" s="65" t="s">
        <v>162</v>
      </c>
      <c r="C59" s="8" t="s">
        <v>47</v>
      </c>
      <c r="D59" s="8" t="s">
        <v>163</v>
      </c>
      <c r="E59" s="8"/>
      <c r="F59" s="8">
        <v>50</v>
      </c>
      <c r="G59" s="8">
        <v>3</v>
      </c>
      <c r="H59" s="8">
        <v>150</v>
      </c>
      <c r="I59" s="8" t="s">
        <v>359</v>
      </c>
      <c r="J59" s="9" t="s">
        <v>361</v>
      </c>
      <c r="K59" s="8">
        <v>150</v>
      </c>
      <c r="L59" s="8" t="s">
        <v>264</v>
      </c>
      <c r="M59" s="8" t="s">
        <v>265</v>
      </c>
      <c r="N59" s="8" t="s">
        <v>266</v>
      </c>
      <c r="O59" s="8" t="s">
        <v>267</v>
      </c>
      <c r="P59" s="8" t="s">
        <v>157</v>
      </c>
      <c r="Q59" s="8"/>
    </row>
    <row r="60" spans="1:17">
      <c r="A60" s="8">
        <v>59</v>
      </c>
      <c r="B60" s="65" t="s">
        <v>164</v>
      </c>
      <c r="C60" s="8" t="s">
        <v>47</v>
      </c>
      <c r="D60" s="8" t="s">
        <v>44</v>
      </c>
      <c r="E60" s="8"/>
      <c r="F60" s="8">
        <v>50</v>
      </c>
      <c r="G60" s="8">
        <v>27</v>
      </c>
      <c r="H60" s="8">
        <v>1350</v>
      </c>
      <c r="I60" s="8" t="s">
        <v>362</v>
      </c>
      <c r="J60" s="46" t="s">
        <v>363</v>
      </c>
      <c r="K60" s="8">
        <v>1350</v>
      </c>
      <c r="L60" s="8" t="s">
        <v>264</v>
      </c>
      <c r="M60" s="8" t="s">
        <v>265</v>
      </c>
      <c r="N60" s="8" t="s">
        <v>266</v>
      </c>
      <c r="O60" s="8" t="s">
        <v>267</v>
      </c>
      <c r="P60" s="8" t="s">
        <v>165</v>
      </c>
      <c r="Q60" s="8"/>
    </row>
    <row r="61" spans="1:17">
      <c r="A61" s="8">
        <v>60</v>
      </c>
      <c r="B61" s="65" t="s">
        <v>166</v>
      </c>
      <c r="C61" s="8" t="s">
        <v>47</v>
      </c>
      <c r="D61" s="8" t="s">
        <v>167</v>
      </c>
      <c r="E61" s="8"/>
      <c r="F61" s="8">
        <v>50</v>
      </c>
      <c r="G61" s="8">
        <v>1</v>
      </c>
      <c r="H61" s="8">
        <v>50</v>
      </c>
      <c r="I61" s="8" t="s">
        <v>364</v>
      </c>
      <c r="J61" s="47" t="s">
        <v>365</v>
      </c>
      <c r="K61" s="8">
        <v>50</v>
      </c>
      <c r="L61" s="8" t="s">
        <v>264</v>
      </c>
      <c r="M61" s="8" t="s">
        <v>265</v>
      </c>
      <c r="N61" s="8" t="s">
        <v>266</v>
      </c>
      <c r="O61" s="8" t="s">
        <v>267</v>
      </c>
      <c r="P61" s="8" t="s">
        <v>52</v>
      </c>
      <c r="Q61" s="8"/>
    </row>
    <row r="62" spans="1:17">
      <c r="A62" s="8">
        <v>61</v>
      </c>
      <c r="B62" s="65" t="s">
        <v>235</v>
      </c>
      <c r="C62" s="8" t="s">
        <v>47</v>
      </c>
      <c r="D62" s="8" t="s">
        <v>168</v>
      </c>
      <c r="E62" s="8"/>
      <c r="F62" s="8">
        <v>50</v>
      </c>
      <c r="G62" s="8">
        <v>1</v>
      </c>
      <c r="H62" s="8">
        <v>50</v>
      </c>
      <c r="I62" s="8" t="s">
        <v>334</v>
      </c>
      <c r="J62" s="44" t="s">
        <v>354</v>
      </c>
      <c r="K62" s="8">
        <v>50</v>
      </c>
      <c r="L62" s="8" t="s">
        <v>264</v>
      </c>
      <c r="M62" s="8" t="s">
        <v>265</v>
      </c>
      <c r="N62" s="8" t="s">
        <v>266</v>
      </c>
      <c r="O62" s="8" t="s">
        <v>267</v>
      </c>
      <c r="P62" s="8" t="s">
        <v>52</v>
      </c>
      <c r="Q62" s="8"/>
    </row>
    <row r="63" spans="1:17">
      <c r="A63" s="8">
        <v>62</v>
      </c>
      <c r="B63" s="65" t="s">
        <v>169</v>
      </c>
      <c r="C63" s="8" t="s">
        <v>43</v>
      </c>
      <c r="D63" s="8" t="s">
        <v>170</v>
      </c>
      <c r="E63" s="8"/>
      <c r="F63" s="8">
        <v>50</v>
      </c>
      <c r="G63" s="8">
        <v>1</v>
      </c>
      <c r="H63" s="8">
        <v>50</v>
      </c>
      <c r="I63" s="8" t="s">
        <v>366</v>
      </c>
      <c r="J63" s="48" t="s">
        <v>367</v>
      </c>
      <c r="K63" s="8">
        <v>50</v>
      </c>
      <c r="L63" s="8" t="s">
        <v>264</v>
      </c>
      <c r="M63" s="8" t="s">
        <v>265</v>
      </c>
      <c r="N63" s="8" t="s">
        <v>266</v>
      </c>
      <c r="O63" s="8" t="s">
        <v>267</v>
      </c>
      <c r="P63" s="8" t="s">
        <v>171</v>
      </c>
      <c r="Q63" s="8"/>
    </row>
    <row r="64" spans="1:17">
      <c r="A64" s="8">
        <v>63</v>
      </c>
      <c r="B64" s="65" t="s">
        <v>172</v>
      </c>
      <c r="C64" s="8" t="s">
        <v>47</v>
      </c>
      <c r="D64" s="8" t="s">
        <v>173</v>
      </c>
      <c r="E64" s="8"/>
      <c r="F64" s="8">
        <v>50</v>
      </c>
      <c r="G64" s="8">
        <v>1</v>
      </c>
      <c r="H64" s="8">
        <v>50</v>
      </c>
      <c r="I64" s="8" t="s">
        <v>298</v>
      </c>
      <c r="J64" s="45" t="s">
        <v>356</v>
      </c>
      <c r="K64" s="8">
        <v>50</v>
      </c>
      <c r="L64" s="8" t="s">
        <v>264</v>
      </c>
      <c r="M64" s="8" t="s">
        <v>265</v>
      </c>
      <c r="N64" s="8" t="s">
        <v>266</v>
      </c>
      <c r="O64" s="8" t="s">
        <v>267</v>
      </c>
      <c r="P64" s="8" t="s">
        <v>157</v>
      </c>
      <c r="Q64" s="8"/>
    </row>
    <row r="65" spans="1:17">
      <c r="A65" s="8">
        <v>64</v>
      </c>
      <c r="B65" s="65" t="s">
        <v>174</v>
      </c>
      <c r="C65" s="8" t="s">
        <v>43</v>
      </c>
      <c r="D65" s="8" t="s">
        <v>175</v>
      </c>
      <c r="E65" s="8"/>
      <c r="F65" s="8">
        <v>50</v>
      </c>
      <c r="G65" s="8">
        <v>7</v>
      </c>
      <c r="H65" s="8">
        <v>350</v>
      </c>
      <c r="I65" s="8" t="s">
        <v>323</v>
      </c>
      <c r="J65" s="49" t="s">
        <v>368</v>
      </c>
      <c r="K65" s="8">
        <v>350</v>
      </c>
      <c r="L65" s="8" t="s">
        <v>264</v>
      </c>
      <c r="M65" s="8" t="s">
        <v>265</v>
      </c>
      <c r="N65" s="8" t="s">
        <v>266</v>
      </c>
      <c r="O65" s="8" t="s">
        <v>267</v>
      </c>
      <c r="P65" s="8" t="s">
        <v>176</v>
      </c>
      <c r="Q65" s="8"/>
    </row>
    <row r="66" spans="1:17">
      <c r="A66" s="8">
        <v>65</v>
      </c>
      <c r="B66" s="65" t="s">
        <v>177</v>
      </c>
      <c r="C66" s="8" t="s">
        <v>43</v>
      </c>
      <c r="D66" s="8" t="s">
        <v>178</v>
      </c>
      <c r="E66" s="8"/>
      <c r="F66" s="8">
        <v>50</v>
      </c>
      <c r="G66" s="8">
        <v>3</v>
      </c>
      <c r="H66" s="8">
        <v>150</v>
      </c>
      <c r="I66" s="8" t="s">
        <v>369</v>
      </c>
      <c r="J66" s="20" t="s">
        <v>370</v>
      </c>
      <c r="K66" s="8">
        <v>150</v>
      </c>
      <c r="L66" s="8" t="s">
        <v>264</v>
      </c>
      <c r="M66" s="8" t="s">
        <v>265</v>
      </c>
      <c r="N66" s="8" t="s">
        <v>266</v>
      </c>
      <c r="O66" s="8" t="s">
        <v>267</v>
      </c>
      <c r="P66" s="8" t="s">
        <v>179</v>
      </c>
      <c r="Q66" s="8"/>
    </row>
    <row r="67" spans="1:17">
      <c r="A67" s="8">
        <v>66</v>
      </c>
      <c r="B67" s="65" t="s">
        <v>180</v>
      </c>
      <c r="C67" s="8" t="s">
        <v>181</v>
      </c>
      <c r="D67" s="8" t="s">
        <v>182</v>
      </c>
      <c r="E67" s="8"/>
      <c r="F67" s="8">
        <v>50</v>
      </c>
      <c r="G67" s="8">
        <v>1</v>
      </c>
      <c r="H67" s="8">
        <v>50</v>
      </c>
      <c r="I67" s="8" t="s">
        <v>371</v>
      </c>
      <c r="J67" s="50" t="s">
        <v>372</v>
      </c>
      <c r="K67" s="8">
        <v>50</v>
      </c>
      <c r="L67" s="8" t="s">
        <v>264</v>
      </c>
      <c r="M67" s="8" t="s">
        <v>265</v>
      </c>
      <c r="N67" s="8" t="s">
        <v>266</v>
      </c>
      <c r="O67" s="8" t="s">
        <v>267</v>
      </c>
      <c r="P67" s="8" t="s">
        <v>183</v>
      </c>
      <c r="Q67" s="8"/>
    </row>
    <row r="68" spans="1:17">
      <c r="A68" s="8">
        <v>67</v>
      </c>
      <c r="B68" s="65" t="s">
        <v>184</v>
      </c>
      <c r="C68" s="8" t="s">
        <v>3</v>
      </c>
      <c r="D68" s="8" t="s">
        <v>185</v>
      </c>
      <c r="E68" s="8"/>
      <c r="F68" s="8">
        <v>50</v>
      </c>
      <c r="G68" s="8">
        <v>1</v>
      </c>
      <c r="H68" s="8">
        <v>50</v>
      </c>
      <c r="I68" s="8" t="s">
        <v>373</v>
      </c>
      <c r="J68" s="14" t="s">
        <v>276</v>
      </c>
      <c r="K68" s="8">
        <v>50</v>
      </c>
      <c r="L68" s="8" t="s">
        <v>264</v>
      </c>
      <c r="M68" s="8" t="s">
        <v>265</v>
      </c>
      <c r="N68" s="8" t="s">
        <v>266</v>
      </c>
      <c r="O68" s="8" t="s">
        <v>267</v>
      </c>
      <c r="P68" s="8" t="s">
        <v>186</v>
      </c>
      <c r="Q68" s="8"/>
    </row>
    <row r="69" spans="1:17">
      <c r="A69" s="8">
        <v>68</v>
      </c>
      <c r="B69" s="65">
        <v>434153017835</v>
      </c>
      <c r="C69" s="8" t="s">
        <v>187</v>
      </c>
      <c r="D69" s="8" t="s">
        <v>188</v>
      </c>
      <c r="E69" s="8"/>
      <c r="F69" s="8">
        <v>50</v>
      </c>
      <c r="G69" s="8">
        <v>1</v>
      </c>
      <c r="H69" s="8">
        <v>50</v>
      </c>
      <c r="I69" s="8" t="s">
        <v>374</v>
      </c>
      <c r="J69" s="51" t="s">
        <v>375</v>
      </c>
      <c r="K69" s="8">
        <v>50</v>
      </c>
      <c r="L69" s="8" t="s">
        <v>264</v>
      </c>
      <c r="M69" s="8" t="s">
        <v>265</v>
      </c>
      <c r="N69" s="8" t="s">
        <v>266</v>
      </c>
      <c r="O69" s="8" t="s">
        <v>267</v>
      </c>
      <c r="P69" s="8" t="s">
        <v>189</v>
      </c>
      <c r="Q69" s="8"/>
    </row>
    <row r="70" spans="1:17">
      <c r="A70" s="8">
        <v>69</v>
      </c>
      <c r="B70" s="65" t="s">
        <v>190</v>
      </c>
      <c r="C70" s="8" t="s">
        <v>47</v>
      </c>
      <c r="D70" s="8" t="s">
        <v>191</v>
      </c>
      <c r="E70" s="8"/>
      <c r="F70" s="8">
        <v>50</v>
      </c>
      <c r="G70" s="8">
        <v>1</v>
      </c>
      <c r="H70" s="8">
        <v>50</v>
      </c>
      <c r="I70" s="8" t="s">
        <v>376</v>
      </c>
      <c r="J70" s="39" t="s">
        <v>377</v>
      </c>
      <c r="K70" s="8">
        <v>50</v>
      </c>
      <c r="L70" s="8" t="s">
        <v>264</v>
      </c>
      <c r="M70" s="8" t="s">
        <v>265</v>
      </c>
      <c r="N70" s="8" t="s">
        <v>266</v>
      </c>
      <c r="O70" s="8" t="s">
        <v>267</v>
      </c>
      <c r="P70" s="8" t="s">
        <v>192</v>
      </c>
      <c r="Q70" s="8"/>
    </row>
    <row r="71" spans="1:17">
      <c r="A71" s="8">
        <v>70</v>
      </c>
      <c r="B71" s="65" t="s">
        <v>194</v>
      </c>
      <c r="C71" s="8" t="s">
        <v>7</v>
      </c>
      <c r="D71" s="8" t="s">
        <v>193</v>
      </c>
      <c r="E71" s="15" t="s">
        <v>378</v>
      </c>
      <c r="F71" s="8">
        <v>50</v>
      </c>
      <c r="G71" s="8">
        <v>1</v>
      </c>
      <c r="H71" s="8">
        <v>50</v>
      </c>
      <c r="I71" s="8" t="s">
        <v>379</v>
      </c>
      <c r="J71" s="12" t="s">
        <v>380</v>
      </c>
      <c r="K71" s="8"/>
      <c r="L71" s="8" t="s">
        <v>381</v>
      </c>
      <c r="M71" s="8" t="s">
        <v>265</v>
      </c>
      <c r="N71" s="8" t="s">
        <v>266</v>
      </c>
      <c r="O71" s="8" t="s">
        <v>267</v>
      </c>
      <c r="P71" s="8" t="s">
        <v>250</v>
      </c>
      <c r="Q71" s="8"/>
    </row>
    <row r="72" spans="1:17">
      <c r="A72" s="8">
        <v>71</v>
      </c>
      <c r="B72" s="65" t="s">
        <v>195</v>
      </c>
      <c r="C72" s="8" t="s">
        <v>7</v>
      </c>
      <c r="D72" s="8" t="s">
        <v>196</v>
      </c>
      <c r="E72" s="8"/>
      <c r="F72" s="8">
        <v>50</v>
      </c>
      <c r="G72" s="8">
        <v>1</v>
      </c>
      <c r="H72" s="8">
        <v>50</v>
      </c>
      <c r="I72" s="8" t="s">
        <v>382</v>
      </c>
      <c r="J72" s="52" t="s">
        <v>383</v>
      </c>
      <c r="K72" s="8">
        <v>50</v>
      </c>
      <c r="L72" s="8" t="s">
        <v>264</v>
      </c>
      <c r="M72" s="8" t="s">
        <v>265</v>
      </c>
      <c r="N72" s="8" t="s">
        <v>266</v>
      </c>
      <c r="O72" s="8" t="s">
        <v>267</v>
      </c>
      <c r="P72" s="8" t="s">
        <v>197</v>
      </c>
      <c r="Q72" s="8"/>
    </row>
    <row r="73" spans="1:17">
      <c r="A73" s="8">
        <v>72</v>
      </c>
      <c r="B73" s="65" t="s">
        <v>198</v>
      </c>
      <c r="C73" s="8" t="s">
        <v>199</v>
      </c>
      <c r="D73" s="8" t="s">
        <v>200</v>
      </c>
      <c r="E73" s="8"/>
      <c r="F73" s="8">
        <v>50</v>
      </c>
      <c r="G73" s="8">
        <v>1</v>
      </c>
      <c r="H73" s="8">
        <v>50</v>
      </c>
      <c r="I73" s="8" t="s">
        <v>384</v>
      </c>
      <c r="J73" s="53" t="s">
        <v>385</v>
      </c>
      <c r="K73" s="8">
        <v>50</v>
      </c>
      <c r="L73" s="8" t="s">
        <v>264</v>
      </c>
      <c r="M73" s="8" t="s">
        <v>265</v>
      </c>
      <c r="N73" s="8" t="s">
        <v>266</v>
      </c>
      <c r="O73" s="8" t="s">
        <v>267</v>
      </c>
      <c r="P73" s="8" t="s">
        <v>201</v>
      </c>
      <c r="Q73" s="8"/>
    </row>
    <row r="74" spans="1:17">
      <c r="A74" s="8">
        <v>73</v>
      </c>
      <c r="B74" s="65" t="s">
        <v>202</v>
      </c>
      <c r="C74" s="8" t="s">
        <v>7</v>
      </c>
      <c r="D74" s="8" t="s">
        <v>203</v>
      </c>
      <c r="E74" s="8"/>
      <c r="F74" s="8">
        <v>50</v>
      </c>
      <c r="G74" s="8">
        <v>1</v>
      </c>
      <c r="H74" s="8">
        <v>50</v>
      </c>
      <c r="I74" s="8" t="s">
        <v>386</v>
      </c>
      <c r="J74" s="54" t="s">
        <v>387</v>
      </c>
      <c r="K74" s="8">
        <v>50</v>
      </c>
      <c r="L74" s="8" t="s">
        <v>264</v>
      </c>
      <c r="M74" s="8" t="s">
        <v>265</v>
      </c>
      <c r="N74" s="8" t="s">
        <v>266</v>
      </c>
      <c r="O74" s="8" t="s">
        <v>267</v>
      </c>
      <c r="P74" s="8" t="s">
        <v>204</v>
      </c>
      <c r="Q74" s="8"/>
    </row>
    <row r="75" spans="1:17">
      <c r="A75" s="8">
        <v>74</v>
      </c>
      <c r="B75" s="65" t="s">
        <v>205</v>
      </c>
      <c r="C75" s="8" t="s">
        <v>7</v>
      </c>
      <c r="D75" s="8" t="s">
        <v>206</v>
      </c>
      <c r="E75" s="8"/>
      <c r="F75" s="8">
        <v>50</v>
      </c>
      <c r="G75" s="8">
        <v>2</v>
      </c>
      <c r="H75" s="8">
        <v>100</v>
      </c>
      <c r="I75" s="8" t="s">
        <v>388</v>
      </c>
      <c r="J75" s="55" t="s">
        <v>389</v>
      </c>
      <c r="K75" s="8">
        <v>100</v>
      </c>
      <c r="L75" s="8" t="s">
        <v>264</v>
      </c>
      <c r="M75" s="8" t="s">
        <v>265</v>
      </c>
      <c r="N75" s="8" t="s">
        <v>266</v>
      </c>
      <c r="O75" s="8" t="s">
        <v>267</v>
      </c>
      <c r="P75" s="8" t="s">
        <v>207</v>
      </c>
      <c r="Q75" s="8"/>
    </row>
    <row r="76" spans="1:17">
      <c r="A76" s="8">
        <v>75</v>
      </c>
      <c r="B76" s="65" t="s">
        <v>208</v>
      </c>
      <c r="C76" s="8" t="s">
        <v>7</v>
      </c>
      <c r="D76" s="8" t="s">
        <v>209</v>
      </c>
      <c r="E76" s="8"/>
      <c r="F76" s="8">
        <v>50</v>
      </c>
      <c r="G76" s="8">
        <v>1</v>
      </c>
      <c r="H76" s="8">
        <v>50</v>
      </c>
      <c r="I76" s="8" t="s">
        <v>390</v>
      </c>
      <c r="J76" s="56" t="s">
        <v>391</v>
      </c>
      <c r="K76" s="8">
        <v>50</v>
      </c>
      <c r="L76" s="8" t="s">
        <v>264</v>
      </c>
      <c r="M76" s="8" t="s">
        <v>265</v>
      </c>
      <c r="N76" s="8" t="s">
        <v>266</v>
      </c>
      <c r="O76" s="8" t="s">
        <v>267</v>
      </c>
      <c r="P76" s="8" t="s">
        <v>210</v>
      </c>
      <c r="Q76" s="8"/>
    </row>
    <row r="77" spans="1:17">
      <c r="A77" s="8">
        <v>76</v>
      </c>
      <c r="B77" s="65" t="s">
        <v>211</v>
      </c>
      <c r="C77" s="8" t="s">
        <v>7</v>
      </c>
      <c r="D77" s="8" t="s">
        <v>212</v>
      </c>
      <c r="E77" s="8"/>
      <c r="F77" s="8">
        <v>50</v>
      </c>
      <c r="G77" s="8">
        <v>2</v>
      </c>
      <c r="H77" s="8">
        <v>100</v>
      </c>
      <c r="I77" s="8" t="s">
        <v>392</v>
      </c>
      <c r="J77" s="57" t="s">
        <v>393</v>
      </c>
      <c r="K77" s="8">
        <v>100</v>
      </c>
      <c r="L77" s="8" t="s">
        <v>264</v>
      </c>
      <c r="M77" s="8" t="s">
        <v>265</v>
      </c>
      <c r="N77" s="8" t="s">
        <v>266</v>
      </c>
      <c r="O77" s="8" t="s">
        <v>267</v>
      </c>
      <c r="P77" s="8" t="s">
        <v>213</v>
      </c>
      <c r="Q77" s="8"/>
    </row>
    <row r="78" spans="1:17">
      <c r="A78" s="8">
        <v>77</v>
      </c>
      <c r="B78" s="65" t="s">
        <v>214</v>
      </c>
      <c r="C78" s="8" t="s">
        <v>7</v>
      </c>
      <c r="D78" s="8" t="s">
        <v>215</v>
      </c>
      <c r="E78" s="8"/>
      <c r="F78" s="8">
        <v>50</v>
      </c>
      <c r="G78" s="8">
        <v>1</v>
      </c>
      <c r="H78" s="8">
        <v>50</v>
      </c>
      <c r="I78" s="8" t="s">
        <v>394</v>
      </c>
      <c r="J78" s="58" t="s">
        <v>395</v>
      </c>
      <c r="K78" s="8">
        <v>50</v>
      </c>
      <c r="L78" s="8" t="s">
        <v>264</v>
      </c>
      <c r="M78" s="8" t="s">
        <v>265</v>
      </c>
      <c r="N78" s="8" t="s">
        <v>266</v>
      </c>
      <c r="O78" s="8" t="s">
        <v>267</v>
      </c>
      <c r="P78" s="8" t="s">
        <v>216</v>
      </c>
      <c r="Q78" s="8"/>
    </row>
    <row r="79" spans="1:17">
      <c r="A79" s="8">
        <v>78</v>
      </c>
      <c r="B79" s="65" t="s">
        <v>217</v>
      </c>
      <c r="C79" s="8" t="s">
        <v>218</v>
      </c>
      <c r="D79" s="8" t="s">
        <v>219</v>
      </c>
      <c r="E79" s="8"/>
      <c r="F79" s="8">
        <v>50</v>
      </c>
      <c r="G79" s="8">
        <v>1</v>
      </c>
      <c r="H79" s="8">
        <v>50</v>
      </c>
      <c r="I79" s="8" t="s">
        <v>396</v>
      </c>
      <c r="J79" s="51" t="s">
        <v>397</v>
      </c>
      <c r="K79" s="8">
        <v>50</v>
      </c>
      <c r="L79" s="8" t="s">
        <v>264</v>
      </c>
      <c r="M79" s="8" t="s">
        <v>265</v>
      </c>
      <c r="N79" s="8" t="s">
        <v>266</v>
      </c>
      <c r="O79" s="8" t="s">
        <v>267</v>
      </c>
      <c r="P79" s="8" t="s">
        <v>220</v>
      </c>
      <c r="Q79" s="8"/>
    </row>
    <row r="80" spans="1:17">
      <c r="A80" s="8">
        <v>79</v>
      </c>
      <c r="B80" s="65" t="s">
        <v>221</v>
      </c>
      <c r="C80" s="8" t="s">
        <v>222</v>
      </c>
      <c r="D80" s="8" t="s">
        <v>223</v>
      </c>
      <c r="E80" s="8"/>
      <c r="F80" s="8">
        <v>50</v>
      </c>
      <c r="G80" s="8">
        <v>1</v>
      </c>
      <c r="H80" s="8">
        <v>50</v>
      </c>
      <c r="I80" s="8" t="s">
        <v>398</v>
      </c>
      <c r="J80" s="59" t="s">
        <v>399</v>
      </c>
      <c r="K80" s="8">
        <v>50</v>
      </c>
      <c r="L80" s="8" t="s">
        <v>264</v>
      </c>
      <c r="M80" s="8" t="s">
        <v>265</v>
      </c>
      <c r="N80" s="8" t="s">
        <v>266</v>
      </c>
      <c r="O80" s="8" t="s">
        <v>267</v>
      </c>
      <c r="P80" s="8" t="s">
        <v>224</v>
      </c>
      <c r="Q80" s="8"/>
    </row>
    <row r="81" spans="1:17">
      <c r="A81" s="8">
        <v>80</v>
      </c>
      <c r="B81" s="65" t="s">
        <v>225</v>
      </c>
      <c r="C81" s="8" t="s">
        <v>226</v>
      </c>
      <c r="D81" s="8" t="s">
        <v>219</v>
      </c>
      <c r="E81" s="8"/>
      <c r="F81" s="8">
        <v>50</v>
      </c>
      <c r="G81" s="8">
        <v>1</v>
      </c>
      <c r="H81" s="8">
        <v>50</v>
      </c>
      <c r="I81" s="8" t="s">
        <v>400</v>
      </c>
      <c r="J81" s="60" t="s">
        <v>401</v>
      </c>
      <c r="K81" s="8">
        <v>50</v>
      </c>
      <c r="L81" s="8" t="s">
        <v>264</v>
      </c>
      <c r="M81" s="8" t="s">
        <v>265</v>
      </c>
      <c r="N81" s="8" t="s">
        <v>266</v>
      </c>
      <c r="O81" s="8" t="s">
        <v>267</v>
      </c>
      <c r="P81" s="8" t="s">
        <v>227</v>
      </c>
      <c r="Q81" s="8"/>
    </row>
    <row r="82" spans="1:17">
      <c r="A82" s="8">
        <v>81</v>
      </c>
      <c r="B82" s="65">
        <v>63048</v>
      </c>
      <c r="C82" s="8" t="s">
        <v>244</v>
      </c>
      <c r="D82" s="8" t="s">
        <v>248</v>
      </c>
      <c r="E82" s="15" t="s">
        <v>402</v>
      </c>
      <c r="F82" s="8">
        <v>50</v>
      </c>
      <c r="G82" s="8">
        <v>1</v>
      </c>
      <c r="H82" s="8">
        <v>50</v>
      </c>
      <c r="I82" s="8" t="s">
        <v>403</v>
      </c>
      <c r="J82" s="61">
        <v>0</v>
      </c>
      <c r="K82" s="8">
        <v>50</v>
      </c>
      <c r="L82" s="8" t="s">
        <v>264</v>
      </c>
      <c r="M82" s="8" t="s">
        <v>404</v>
      </c>
      <c r="N82" s="8" t="s">
        <v>405</v>
      </c>
      <c r="O82" s="8" t="s">
        <v>267</v>
      </c>
      <c r="P82" s="8" t="s">
        <v>243</v>
      </c>
      <c r="Q82" s="8"/>
    </row>
    <row r="83" spans="1:17">
      <c r="A83" s="8">
        <v>82</v>
      </c>
      <c r="B83" s="65">
        <v>150150225</v>
      </c>
      <c r="C83" s="8" t="s">
        <v>41</v>
      </c>
      <c r="D83" s="8" t="s">
        <v>247</v>
      </c>
      <c r="E83" s="8"/>
      <c r="F83" s="8">
        <v>50</v>
      </c>
      <c r="G83" s="8">
        <v>1</v>
      </c>
      <c r="H83" s="8">
        <v>50</v>
      </c>
      <c r="I83" s="8" t="s">
        <v>406</v>
      </c>
      <c r="J83" s="62" t="s">
        <v>407</v>
      </c>
      <c r="K83" s="8">
        <v>50</v>
      </c>
      <c r="L83" s="8" t="s">
        <v>264</v>
      </c>
      <c r="M83" s="8" t="s">
        <v>265</v>
      </c>
      <c r="N83" s="8" t="s">
        <v>266</v>
      </c>
      <c r="O83" s="8" t="s">
        <v>267</v>
      </c>
      <c r="P83" s="8" t="s">
        <v>249</v>
      </c>
      <c r="Q83" s="8"/>
    </row>
    <row r="84" spans="1:17">
      <c r="A84" s="8"/>
      <c r="B84" s="6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>
      <c r="A85" s="8"/>
      <c r="B85" s="6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>
      <c r="A86" s="8"/>
      <c r="B86" s="65"/>
      <c r="C86" s="8"/>
      <c r="D86" s="8"/>
      <c r="E86" s="8"/>
      <c r="F86" s="8"/>
      <c r="G86" s="8"/>
      <c r="H86" s="8"/>
      <c r="I86" s="8"/>
      <c r="J86" s="8" t="s">
        <v>408</v>
      </c>
      <c r="K86" s="8"/>
      <c r="L86" s="8"/>
      <c r="M86" s="8"/>
      <c r="N86" s="8"/>
      <c r="O86" s="8"/>
      <c r="P86" s="8"/>
      <c r="Q86" s="8"/>
    </row>
    <row r="87" spans="1:17">
      <c r="A87" s="8"/>
      <c r="B87" s="6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>
      <c r="A88" s="8"/>
      <c r="B88" s="65"/>
      <c r="C88" s="8"/>
      <c r="D88" s="8"/>
      <c r="E88" s="8"/>
      <c r="F88" s="8"/>
      <c r="G88" s="8"/>
      <c r="H88" s="8"/>
      <c r="I88" s="8" t="s">
        <v>237</v>
      </c>
      <c r="J88" s="8" t="s">
        <v>409</v>
      </c>
      <c r="K88" s="8"/>
      <c r="L88" s="8"/>
      <c r="M88" s="8"/>
      <c r="N88" s="8"/>
      <c r="O88" s="8"/>
      <c r="P88" s="8"/>
      <c r="Q88" s="8"/>
    </row>
    <row r="89" spans="1:17">
      <c r="A89" s="8"/>
      <c r="B89" s="65"/>
      <c r="C89" s="8"/>
      <c r="D89" s="8"/>
      <c r="E89" s="8"/>
      <c r="F89" s="8"/>
      <c r="G89" s="8"/>
      <c r="H89" s="8"/>
      <c r="I89" s="8" t="s">
        <v>245</v>
      </c>
      <c r="J89" s="8" t="s">
        <v>410</v>
      </c>
      <c r="K89" s="8"/>
      <c r="L89" s="8"/>
      <c r="M89" s="8"/>
      <c r="N89" s="8"/>
      <c r="O89" s="8"/>
      <c r="P89" s="8"/>
      <c r="Q89" s="8"/>
    </row>
    <row r="90" spans="1:17">
      <c r="A90" s="8"/>
      <c r="B90" s="65"/>
      <c r="C90" s="8"/>
      <c r="D90" s="8"/>
      <c r="E90" s="8"/>
      <c r="F90" s="8"/>
      <c r="G90" s="8"/>
      <c r="H90" s="8"/>
      <c r="I90" s="8" t="s">
        <v>246</v>
      </c>
      <c r="J90" s="63">
        <v>1282.92</v>
      </c>
      <c r="K90" s="8"/>
      <c r="L90" s="8"/>
      <c r="M90" s="8"/>
      <c r="N90" s="8"/>
      <c r="O90" s="8"/>
      <c r="P90" s="8"/>
      <c r="Q90" s="8"/>
    </row>
    <row r="91" spans="1:17">
      <c r="A91" s="8"/>
      <c r="B91" s="6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3:W92"/>
  <sheetViews>
    <sheetView tabSelected="1" topLeftCell="D1" zoomScale="115" zoomScaleNormal="115" workbookViewId="0">
      <pane ySplit="3" topLeftCell="A4" activePane="bottomLeft" state="frozen"/>
      <selection pane="bottomLeft" activeCell="F20" sqref="F20"/>
    </sheetView>
  </sheetViews>
  <sheetFormatPr defaultRowHeight="15"/>
  <cols>
    <col min="1" max="1" width="6" bestFit="1" customWidth="1"/>
    <col min="2" max="2" width="27.7109375" bestFit="1" customWidth="1"/>
    <col min="3" max="3" width="35.42578125" bestFit="1" customWidth="1"/>
    <col min="4" max="4" width="28.85546875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9" customWidth="1"/>
    <col min="10" max="10" width="12" bestFit="1" customWidth="1"/>
    <col min="11" max="11" width="12" customWidth="1"/>
    <col min="12" max="12" width="13.42578125" bestFit="1" customWidth="1"/>
    <col min="13" max="13" width="9.140625" bestFit="1" customWidth="1"/>
    <col min="14" max="14" width="7.5703125" bestFit="1" customWidth="1"/>
    <col min="15" max="15" width="6.5703125" bestFit="1" customWidth="1"/>
    <col min="16" max="16" width="8.85546875" bestFit="1" customWidth="1"/>
    <col min="17" max="17" width="15.140625" bestFit="1" customWidth="1"/>
    <col min="18" max="18" width="8.85546875" bestFit="1" customWidth="1"/>
    <col min="19" max="19" width="7.85546875" bestFit="1" customWidth="1"/>
  </cols>
  <sheetData>
    <row r="3" spans="1:23" ht="45">
      <c r="A3" s="7" t="s">
        <v>0</v>
      </c>
      <c r="B3" s="7" t="s">
        <v>254</v>
      </c>
      <c r="C3" s="7" t="s">
        <v>1</v>
      </c>
      <c r="D3" s="7" t="s">
        <v>238</v>
      </c>
      <c r="E3" s="68" t="s">
        <v>261</v>
      </c>
      <c r="F3" s="68" t="s">
        <v>256</v>
      </c>
      <c r="G3" s="68" t="s">
        <v>253</v>
      </c>
      <c r="H3" s="68" t="s">
        <v>241</v>
      </c>
      <c r="I3" s="107" t="s">
        <v>496</v>
      </c>
      <c r="J3" s="68" t="s">
        <v>239</v>
      </c>
      <c r="K3" s="68" t="s">
        <v>497</v>
      </c>
      <c r="L3" s="7" t="s">
        <v>240</v>
      </c>
      <c r="M3" s="7" t="s">
        <v>411</v>
      </c>
      <c r="N3" s="68" t="s">
        <v>412</v>
      </c>
      <c r="O3" s="7" t="s">
        <v>413</v>
      </c>
      <c r="P3" s="68" t="s">
        <v>257</v>
      </c>
      <c r="Q3" s="7" t="s">
        <v>258</v>
      </c>
      <c r="R3" s="68" t="s">
        <v>260</v>
      </c>
      <c r="S3" s="7" t="s">
        <v>414</v>
      </c>
      <c r="V3" s="107" t="s">
        <v>500</v>
      </c>
      <c r="W3" s="107" t="s">
        <v>496</v>
      </c>
    </row>
    <row r="4" spans="1:23">
      <c r="A4" s="8">
        <v>1</v>
      </c>
      <c r="B4" s="8" t="s">
        <v>2</v>
      </c>
      <c r="C4" s="8" t="s">
        <v>3</v>
      </c>
      <c r="D4" s="8" t="s">
        <v>4</v>
      </c>
      <c r="E4" s="8"/>
      <c r="F4" s="8">
        <v>50</v>
      </c>
      <c r="G4" s="8">
        <v>1</v>
      </c>
      <c r="H4" s="8">
        <v>15000</v>
      </c>
      <c r="I4" s="8">
        <f>VLOOKUP(B4,'[1]Atrition NPI'!$B:$AB,23,0)</f>
        <v>2500</v>
      </c>
      <c r="J4" s="103">
        <v>0.01</v>
      </c>
      <c r="K4" s="8" t="b">
        <f>I4&gt;H4</f>
        <v>0</v>
      </c>
      <c r="L4" s="137">
        <v>127.5</v>
      </c>
      <c r="M4" s="8">
        <v>15000</v>
      </c>
      <c r="N4" s="8" t="s">
        <v>264</v>
      </c>
      <c r="O4" s="69">
        <v>98</v>
      </c>
      <c r="P4" s="8" t="s">
        <v>265</v>
      </c>
      <c r="Q4" s="8" t="s">
        <v>266</v>
      </c>
      <c r="R4" s="8" t="s">
        <v>267</v>
      </c>
      <c r="S4" s="8" t="s">
        <v>415</v>
      </c>
      <c r="V4">
        <f>H4-I4</f>
        <v>12500</v>
      </c>
      <c r="W4" s="109">
        <f>V4*J4</f>
        <v>125</v>
      </c>
    </row>
    <row r="5" spans="1:23">
      <c r="A5" s="8">
        <v>2</v>
      </c>
      <c r="B5" s="8" t="s">
        <v>6</v>
      </c>
      <c r="C5" s="8" t="s">
        <v>7</v>
      </c>
      <c r="D5" s="8" t="s">
        <v>8</v>
      </c>
      <c r="E5" s="8"/>
      <c r="F5" s="8">
        <v>50</v>
      </c>
      <c r="G5" s="8">
        <v>1</v>
      </c>
      <c r="H5" s="8">
        <v>2500</v>
      </c>
      <c r="I5" s="8">
        <f>VLOOKUP(B5,'[1]Atrition NPI'!$B:$AB,23,0)</f>
        <v>2080</v>
      </c>
      <c r="J5" s="103">
        <v>3.52</v>
      </c>
      <c r="K5" s="8" t="b">
        <f t="shared" ref="K5:K68" si="0">I5&gt;H5</f>
        <v>0</v>
      </c>
      <c r="L5" s="137">
        <v>8797.5</v>
      </c>
      <c r="M5" s="8">
        <v>2500</v>
      </c>
      <c r="N5" s="8" t="s">
        <v>270</v>
      </c>
      <c r="O5" s="69">
        <v>378</v>
      </c>
      <c r="P5" s="8" t="s">
        <v>265</v>
      </c>
      <c r="Q5" s="8" t="s">
        <v>266</v>
      </c>
      <c r="R5" s="8" t="s">
        <v>267</v>
      </c>
      <c r="S5" s="8" t="s">
        <v>415</v>
      </c>
      <c r="V5">
        <f t="shared" ref="V5:V68" si="1">H5-I5</f>
        <v>420</v>
      </c>
      <c r="W5" s="109">
        <f>V5*J5</f>
        <v>1478.4</v>
      </c>
    </row>
    <row r="6" spans="1:23">
      <c r="A6" s="8">
        <v>3</v>
      </c>
      <c r="B6" s="8" t="s">
        <v>11</v>
      </c>
      <c r="C6" s="8" t="s">
        <v>7</v>
      </c>
      <c r="D6" s="8" t="s">
        <v>10</v>
      </c>
      <c r="E6" s="11" t="s">
        <v>271</v>
      </c>
      <c r="F6" s="8">
        <v>50</v>
      </c>
      <c r="G6" s="8">
        <v>1</v>
      </c>
      <c r="H6" s="8"/>
      <c r="I6" s="8">
        <f>VLOOKUP(B6,'[1]Atrition NPI'!$B:$AB,23,0)</f>
        <v>2020</v>
      </c>
      <c r="J6" s="8"/>
      <c r="K6" s="8" t="b">
        <f t="shared" si="0"/>
        <v>1</v>
      </c>
      <c r="L6" s="137">
        <v>0</v>
      </c>
      <c r="M6" s="8"/>
      <c r="N6" s="8"/>
      <c r="O6" s="69"/>
      <c r="P6" s="8"/>
      <c r="Q6" s="8"/>
      <c r="R6" s="8"/>
      <c r="S6" s="8"/>
      <c r="V6">
        <f t="shared" si="1"/>
        <v>-2020</v>
      </c>
      <c r="W6" s="109">
        <f>V6*J6</f>
        <v>0</v>
      </c>
    </row>
    <row r="7" spans="1:23">
      <c r="A7" s="8">
        <v>4</v>
      </c>
      <c r="B7" s="8" t="s">
        <v>12</v>
      </c>
      <c r="C7" s="8" t="s">
        <v>3</v>
      </c>
      <c r="D7" s="8" t="s">
        <v>13</v>
      </c>
      <c r="E7" s="8"/>
      <c r="F7" s="8">
        <v>50</v>
      </c>
      <c r="G7" s="8">
        <v>5</v>
      </c>
      <c r="H7" s="8">
        <v>10000</v>
      </c>
      <c r="I7" s="8">
        <f>VLOOKUP(B7,'[1]Atrition NPI'!$B:$AB,23,0)</f>
        <v>11000</v>
      </c>
      <c r="J7" s="103">
        <v>0.08</v>
      </c>
      <c r="K7" s="8" t="b">
        <f t="shared" si="0"/>
        <v>1</v>
      </c>
      <c r="L7" s="137">
        <v>816</v>
      </c>
      <c r="M7" s="8">
        <v>10000</v>
      </c>
      <c r="N7" s="8" t="s">
        <v>264</v>
      </c>
      <c r="O7" s="69">
        <v>70</v>
      </c>
      <c r="P7" s="8" t="s">
        <v>265</v>
      </c>
      <c r="Q7" s="8" t="s">
        <v>266</v>
      </c>
      <c r="R7" s="8" t="s">
        <v>267</v>
      </c>
      <c r="S7" s="8" t="s">
        <v>415</v>
      </c>
      <c r="V7">
        <f t="shared" si="1"/>
        <v>-1000</v>
      </c>
      <c r="W7" s="109">
        <f>V7*J7</f>
        <v>-80</v>
      </c>
    </row>
    <row r="8" spans="1:23">
      <c r="A8" s="8">
        <v>5</v>
      </c>
      <c r="B8" s="8" t="s">
        <v>15</v>
      </c>
      <c r="C8" s="8" t="s">
        <v>3</v>
      </c>
      <c r="D8" s="8" t="s">
        <v>16</v>
      </c>
      <c r="E8" s="8"/>
      <c r="F8" s="8">
        <v>50</v>
      </c>
      <c r="G8" s="8">
        <v>3</v>
      </c>
      <c r="H8" s="8">
        <v>10000</v>
      </c>
      <c r="I8" s="8">
        <f>VLOOKUP(B8,'[1]Atrition NPI'!$B:$AB,23,0)</f>
        <v>6600</v>
      </c>
      <c r="J8" s="103">
        <v>0.05</v>
      </c>
      <c r="K8" s="8" t="b">
        <f t="shared" si="0"/>
        <v>0</v>
      </c>
      <c r="L8" s="137">
        <v>493</v>
      </c>
      <c r="M8" s="8">
        <v>10000</v>
      </c>
      <c r="N8" s="8" t="s">
        <v>264</v>
      </c>
      <c r="O8" s="69">
        <v>98</v>
      </c>
      <c r="P8" s="8" t="s">
        <v>265</v>
      </c>
      <c r="Q8" s="8" t="s">
        <v>266</v>
      </c>
      <c r="R8" s="8" t="s">
        <v>267</v>
      </c>
      <c r="S8" s="8" t="s">
        <v>415</v>
      </c>
      <c r="V8">
        <f t="shared" si="1"/>
        <v>3400</v>
      </c>
      <c r="W8" s="109">
        <f>V8*J8</f>
        <v>170</v>
      </c>
    </row>
    <row r="9" spans="1:23">
      <c r="A9" s="8">
        <v>6</v>
      </c>
      <c r="B9" s="8" t="s">
        <v>18</v>
      </c>
      <c r="C9" s="8" t="s">
        <v>3</v>
      </c>
      <c r="D9" s="8" t="s">
        <v>19</v>
      </c>
      <c r="E9" s="15" t="s">
        <v>277</v>
      </c>
      <c r="F9" s="8">
        <v>50</v>
      </c>
      <c r="G9" s="8">
        <v>3</v>
      </c>
      <c r="H9" s="8">
        <v>40000</v>
      </c>
      <c r="I9" s="8">
        <f>VLOOKUP(B9,'[1]Atrition NPI'!$B:$AB,23,0)</f>
        <v>6600</v>
      </c>
      <c r="J9" s="103">
        <v>0.03</v>
      </c>
      <c r="K9" s="8" t="b">
        <f t="shared" si="0"/>
        <v>0</v>
      </c>
      <c r="L9" s="137">
        <v>1088</v>
      </c>
      <c r="M9" s="8">
        <v>40000</v>
      </c>
      <c r="N9" s="8" t="s">
        <v>264</v>
      </c>
      <c r="O9" s="69">
        <v>84</v>
      </c>
      <c r="P9" s="8" t="s">
        <v>265</v>
      </c>
      <c r="Q9" s="8" t="s">
        <v>266</v>
      </c>
      <c r="R9" s="8" t="s">
        <v>267</v>
      </c>
      <c r="S9" s="8" t="s">
        <v>415</v>
      </c>
      <c r="V9">
        <f t="shared" si="1"/>
        <v>33400</v>
      </c>
      <c r="W9" s="109">
        <f>V9*J9</f>
        <v>1002</v>
      </c>
    </row>
    <row r="10" spans="1:23">
      <c r="A10" s="8">
        <v>7</v>
      </c>
      <c r="B10" s="8" t="s">
        <v>228</v>
      </c>
      <c r="C10" s="8" t="s">
        <v>94</v>
      </c>
      <c r="D10" s="8" t="s">
        <v>21</v>
      </c>
      <c r="E10" s="15" t="s">
        <v>280</v>
      </c>
      <c r="F10" s="8">
        <v>50</v>
      </c>
      <c r="G10" s="8">
        <v>1</v>
      </c>
      <c r="H10" s="8">
        <v>15000</v>
      </c>
      <c r="I10" s="8">
        <f>VLOOKUP(B10,'[1]Atrition NPI'!$B:$AB,23,0)</f>
        <v>2200</v>
      </c>
      <c r="J10" s="103">
        <v>7.0000000000000007E-2</v>
      </c>
      <c r="K10" s="8" t="b">
        <f t="shared" si="0"/>
        <v>0</v>
      </c>
      <c r="L10" s="137">
        <v>1122</v>
      </c>
      <c r="M10" s="8">
        <v>15000</v>
      </c>
      <c r="N10" s="8" t="s">
        <v>264</v>
      </c>
      <c r="O10" s="69">
        <v>273</v>
      </c>
      <c r="P10" s="8" t="s">
        <v>265</v>
      </c>
      <c r="Q10" s="8" t="s">
        <v>266</v>
      </c>
      <c r="R10" s="8" t="s">
        <v>267</v>
      </c>
      <c r="S10" s="8" t="s">
        <v>415</v>
      </c>
      <c r="V10">
        <f t="shared" si="1"/>
        <v>12800</v>
      </c>
      <c r="W10" s="109">
        <f>V10*J10</f>
        <v>896.00000000000011</v>
      </c>
    </row>
    <row r="11" spans="1:23">
      <c r="A11" s="8">
        <v>8</v>
      </c>
      <c r="B11" s="8" t="s">
        <v>22</v>
      </c>
      <c r="C11" s="8" t="s">
        <v>3</v>
      </c>
      <c r="D11" s="8" t="s">
        <v>23</v>
      </c>
      <c r="E11" s="8"/>
      <c r="F11" s="8">
        <v>50</v>
      </c>
      <c r="G11" s="8">
        <v>1</v>
      </c>
      <c r="H11" s="8">
        <v>50000</v>
      </c>
      <c r="I11" s="8">
        <f>VLOOKUP(B11,'[1]Atrition NPI'!$B:$AB,23,0)</f>
        <v>2200</v>
      </c>
      <c r="J11" s="104">
        <f>L11/H11</f>
        <v>3.3999999999999998E-3</v>
      </c>
      <c r="K11" s="8" t="b">
        <f t="shared" si="0"/>
        <v>0</v>
      </c>
      <c r="L11" s="137">
        <v>170</v>
      </c>
      <c r="M11" s="8">
        <v>50000</v>
      </c>
      <c r="N11" s="8" t="s">
        <v>264</v>
      </c>
      <c r="O11" s="69">
        <v>83</v>
      </c>
      <c r="P11" s="8" t="s">
        <v>265</v>
      </c>
      <c r="Q11" s="8" t="s">
        <v>266</v>
      </c>
      <c r="R11" s="8" t="s">
        <v>267</v>
      </c>
      <c r="S11" s="8" t="s">
        <v>415</v>
      </c>
      <c r="V11">
        <f t="shared" si="1"/>
        <v>47800</v>
      </c>
      <c r="W11" s="109">
        <f>V11*J11</f>
        <v>162.51999999999998</v>
      </c>
    </row>
    <row r="12" spans="1:23">
      <c r="A12" s="8">
        <v>9</v>
      </c>
      <c r="B12" s="8" t="s">
        <v>25</v>
      </c>
      <c r="C12" s="8" t="s">
        <v>26</v>
      </c>
      <c r="D12" s="8" t="s">
        <v>27</v>
      </c>
      <c r="E12" s="8"/>
      <c r="F12" s="8">
        <v>50</v>
      </c>
      <c r="G12" s="8">
        <v>1</v>
      </c>
      <c r="H12" s="8">
        <v>10000</v>
      </c>
      <c r="I12" s="8">
        <f>VLOOKUP(B12,'[1]Atrition NPI'!$B:$AB,23,0)</f>
        <v>2200</v>
      </c>
      <c r="J12" s="103">
        <v>0.01</v>
      </c>
      <c r="K12" s="8" t="b">
        <f t="shared" si="0"/>
        <v>0</v>
      </c>
      <c r="L12" s="137">
        <v>119</v>
      </c>
      <c r="M12" s="8">
        <v>10000</v>
      </c>
      <c r="N12" s="8" t="s">
        <v>264</v>
      </c>
      <c r="O12" s="69">
        <v>140</v>
      </c>
      <c r="P12" s="8" t="s">
        <v>265</v>
      </c>
      <c r="Q12" s="8" t="s">
        <v>266</v>
      </c>
      <c r="R12" s="8" t="s">
        <v>267</v>
      </c>
      <c r="S12" s="8" t="s">
        <v>415</v>
      </c>
      <c r="V12">
        <f t="shared" si="1"/>
        <v>7800</v>
      </c>
      <c r="W12" s="109">
        <f>V12*J12</f>
        <v>78</v>
      </c>
    </row>
    <row r="13" spans="1:23">
      <c r="A13" s="8">
        <v>10</v>
      </c>
      <c r="B13" s="8" t="s">
        <v>29</v>
      </c>
      <c r="C13" s="8" t="s">
        <v>30</v>
      </c>
      <c r="D13" s="8" t="s">
        <v>31</v>
      </c>
      <c r="E13" s="8"/>
      <c r="F13" s="8">
        <v>50</v>
      </c>
      <c r="G13" s="8">
        <v>1</v>
      </c>
      <c r="H13" s="8">
        <v>15000</v>
      </c>
      <c r="I13" s="8">
        <f>VLOOKUP(B13,'[1]Atrition NPI'!$B:$AB,23,0)</f>
        <v>2200</v>
      </c>
      <c r="J13" s="103">
        <v>0.02</v>
      </c>
      <c r="K13" s="8" t="b">
        <f t="shared" si="0"/>
        <v>0</v>
      </c>
      <c r="L13" s="137">
        <v>280.5</v>
      </c>
      <c r="M13" s="8">
        <v>15000</v>
      </c>
      <c r="N13" s="8" t="s">
        <v>264</v>
      </c>
      <c r="O13" s="69">
        <v>182</v>
      </c>
      <c r="P13" s="8" t="s">
        <v>265</v>
      </c>
      <c r="Q13" s="8" t="s">
        <v>266</v>
      </c>
      <c r="R13" s="8" t="s">
        <v>267</v>
      </c>
      <c r="S13" s="8" t="s">
        <v>415</v>
      </c>
      <c r="V13">
        <f t="shared" si="1"/>
        <v>12800</v>
      </c>
      <c r="W13" s="109">
        <f>V13*J13</f>
        <v>256</v>
      </c>
    </row>
    <row r="14" spans="1:23">
      <c r="A14" s="8">
        <v>11</v>
      </c>
      <c r="B14" s="8" t="s">
        <v>33</v>
      </c>
      <c r="C14" s="8" t="s">
        <v>34</v>
      </c>
      <c r="D14" s="8" t="s">
        <v>35</v>
      </c>
      <c r="E14" s="8"/>
      <c r="F14" s="8">
        <v>50</v>
      </c>
      <c r="G14" s="8">
        <v>1</v>
      </c>
      <c r="H14" s="8">
        <v>3000</v>
      </c>
      <c r="I14" s="8">
        <f>VLOOKUP(B14,'[1]Atrition NPI'!$B:$AB,23,0)</f>
        <v>2200</v>
      </c>
      <c r="J14" s="103">
        <v>1.24</v>
      </c>
      <c r="K14" s="8" t="b">
        <f t="shared" si="0"/>
        <v>0</v>
      </c>
      <c r="L14" s="137">
        <v>3723</v>
      </c>
      <c r="M14" s="8">
        <v>3000</v>
      </c>
      <c r="N14" s="8" t="s">
        <v>264</v>
      </c>
      <c r="O14" s="69">
        <v>112</v>
      </c>
      <c r="P14" s="8" t="s">
        <v>265</v>
      </c>
      <c r="Q14" s="8" t="s">
        <v>266</v>
      </c>
      <c r="R14" s="8" t="s">
        <v>267</v>
      </c>
      <c r="S14" s="8" t="s">
        <v>415</v>
      </c>
      <c r="V14">
        <f t="shared" si="1"/>
        <v>800</v>
      </c>
      <c r="W14" s="109">
        <f>V14*J14</f>
        <v>992</v>
      </c>
    </row>
    <row r="15" spans="1:23">
      <c r="A15" s="8">
        <v>12</v>
      </c>
      <c r="B15" s="8" t="s">
        <v>37</v>
      </c>
      <c r="C15" s="8" t="s">
        <v>38</v>
      </c>
      <c r="D15" s="8" t="s">
        <v>39</v>
      </c>
      <c r="E15" s="8"/>
      <c r="F15" s="8">
        <v>50</v>
      </c>
      <c r="G15" s="8">
        <v>1</v>
      </c>
      <c r="H15" s="8">
        <v>400</v>
      </c>
      <c r="I15" s="8">
        <f>VLOOKUP(B15,'[1]Atrition NPI'!$B:$AB,23,0)</f>
        <v>2200</v>
      </c>
      <c r="J15" s="103">
        <v>3.3</v>
      </c>
      <c r="K15" s="8" t="b">
        <f t="shared" si="0"/>
        <v>1</v>
      </c>
      <c r="L15" s="137">
        <v>1319.2</v>
      </c>
      <c r="M15" s="8">
        <v>400</v>
      </c>
      <c r="N15" s="8" t="s">
        <v>264</v>
      </c>
      <c r="O15" s="69">
        <v>112</v>
      </c>
      <c r="P15" s="8" t="s">
        <v>265</v>
      </c>
      <c r="Q15" s="8" t="s">
        <v>266</v>
      </c>
      <c r="R15" s="8" t="s">
        <v>267</v>
      </c>
      <c r="S15" s="8" t="s">
        <v>415</v>
      </c>
      <c r="V15">
        <f t="shared" si="1"/>
        <v>-1800</v>
      </c>
      <c r="W15" s="109">
        <f>V15*J15</f>
        <v>-5940</v>
      </c>
    </row>
    <row r="16" spans="1:23">
      <c r="A16" s="8">
        <v>13</v>
      </c>
      <c r="B16" s="8" t="s">
        <v>230</v>
      </c>
      <c r="C16" s="8" t="s">
        <v>231</v>
      </c>
      <c r="D16" s="8" t="s">
        <v>131</v>
      </c>
      <c r="E16" s="11" t="s">
        <v>291</v>
      </c>
      <c r="F16" s="8">
        <v>50</v>
      </c>
      <c r="G16" s="8">
        <v>1</v>
      </c>
      <c r="H16" s="8">
        <v>2000</v>
      </c>
      <c r="I16" s="8">
        <f>VLOOKUP(B16,'[1]Atrition NPI'!$B:$AB,23,0)</f>
        <v>2200</v>
      </c>
      <c r="J16" s="103">
        <v>0.35</v>
      </c>
      <c r="K16" s="8" t="b">
        <f t="shared" si="0"/>
        <v>1</v>
      </c>
      <c r="L16" s="137">
        <v>700</v>
      </c>
      <c r="M16" s="8">
        <v>2000</v>
      </c>
      <c r="N16" s="8" t="s">
        <v>264</v>
      </c>
      <c r="O16" s="69">
        <v>84</v>
      </c>
      <c r="P16" s="8" t="s">
        <v>265</v>
      </c>
      <c r="Q16" s="8" t="s">
        <v>266</v>
      </c>
      <c r="R16" s="8" t="s">
        <v>267</v>
      </c>
      <c r="S16" s="8" t="s">
        <v>415</v>
      </c>
      <c r="V16">
        <f t="shared" si="1"/>
        <v>-200</v>
      </c>
      <c r="W16" s="109">
        <f>V16*J16</f>
        <v>-70</v>
      </c>
    </row>
    <row r="17" spans="1:23">
      <c r="A17" s="8">
        <v>14</v>
      </c>
      <c r="B17" s="8" t="s">
        <v>42</v>
      </c>
      <c r="C17" s="8" t="s">
        <v>43</v>
      </c>
      <c r="D17" s="8" t="s">
        <v>44</v>
      </c>
      <c r="E17" s="8"/>
      <c r="F17" s="8">
        <v>50</v>
      </c>
      <c r="G17" s="8">
        <v>5</v>
      </c>
      <c r="H17" s="8">
        <v>10000</v>
      </c>
      <c r="I17" s="8">
        <f>VLOOKUP(B17,'[1]Atrition NPI'!$B:$AB,23,0)</f>
        <v>11000</v>
      </c>
      <c r="J17" s="103">
        <v>0.01</v>
      </c>
      <c r="K17" s="8" t="b">
        <f t="shared" si="0"/>
        <v>1</v>
      </c>
      <c r="L17" s="137">
        <v>68</v>
      </c>
      <c r="M17" s="8">
        <v>10000</v>
      </c>
      <c r="N17" s="8" t="s">
        <v>264</v>
      </c>
      <c r="O17" s="69">
        <v>188</v>
      </c>
      <c r="P17" s="8" t="s">
        <v>265</v>
      </c>
      <c r="Q17" s="8" t="s">
        <v>266</v>
      </c>
      <c r="R17" s="8" t="s">
        <v>267</v>
      </c>
      <c r="S17" s="8" t="s">
        <v>415</v>
      </c>
      <c r="V17">
        <f t="shared" si="1"/>
        <v>-1000</v>
      </c>
      <c r="W17" s="109">
        <f>V17*J17</f>
        <v>-10</v>
      </c>
    </row>
    <row r="18" spans="1:23">
      <c r="A18" s="8">
        <v>15</v>
      </c>
      <c r="B18" s="8" t="s">
        <v>46</v>
      </c>
      <c r="C18" s="8" t="s">
        <v>47</v>
      </c>
      <c r="D18" s="8" t="s">
        <v>48</v>
      </c>
      <c r="E18" s="8"/>
      <c r="F18" s="8">
        <v>50</v>
      </c>
      <c r="G18" s="8">
        <v>5</v>
      </c>
      <c r="H18" s="8">
        <v>10000</v>
      </c>
      <c r="I18" s="8">
        <f>VLOOKUP(B18,'[1]Atrition NPI'!$B:$AB,23,0)</f>
        <v>11000</v>
      </c>
      <c r="J18" s="103">
        <v>0.01</v>
      </c>
      <c r="K18" s="8" t="b">
        <f t="shared" si="0"/>
        <v>1</v>
      </c>
      <c r="L18" s="137">
        <v>68</v>
      </c>
      <c r="M18" s="8">
        <v>10000</v>
      </c>
      <c r="N18" s="8" t="s">
        <v>264</v>
      </c>
      <c r="O18" s="69">
        <v>140</v>
      </c>
      <c r="P18" s="8" t="s">
        <v>265</v>
      </c>
      <c r="Q18" s="8" t="s">
        <v>266</v>
      </c>
      <c r="R18" s="8" t="s">
        <v>267</v>
      </c>
      <c r="S18" s="8" t="s">
        <v>415</v>
      </c>
      <c r="V18">
        <f t="shared" si="1"/>
        <v>-1000</v>
      </c>
      <c r="W18" s="109">
        <f>V18*J18</f>
        <v>-10</v>
      </c>
    </row>
    <row r="19" spans="1:23">
      <c r="A19" s="8">
        <v>16</v>
      </c>
      <c r="B19" s="8" t="s">
        <v>50</v>
      </c>
      <c r="C19" s="8" t="s">
        <v>47</v>
      </c>
      <c r="D19" s="8" t="s">
        <v>51</v>
      </c>
      <c r="E19" s="8"/>
      <c r="F19" s="8">
        <v>50</v>
      </c>
      <c r="G19" s="8">
        <v>2</v>
      </c>
      <c r="H19" s="8">
        <v>10000</v>
      </c>
      <c r="I19" s="8">
        <f>VLOOKUP(B19,'[1]Atrition NPI'!$B:$AB,23,0)</f>
        <v>4400</v>
      </c>
      <c r="J19" s="103">
        <v>0.01</v>
      </c>
      <c r="K19" s="8" t="b">
        <f t="shared" si="0"/>
        <v>0</v>
      </c>
      <c r="L19" s="137">
        <v>68</v>
      </c>
      <c r="M19" s="8">
        <v>10000</v>
      </c>
      <c r="N19" s="8" t="s">
        <v>264</v>
      </c>
      <c r="O19" s="69">
        <v>140</v>
      </c>
      <c r="P19" s="8" t="s">
        <v>265</v>
      </c>
      <c r="Q19" s="8" t="s">
        <v>266</v>
      </c>
      <c r="R19" s="8" t="s">
        <v>267</v>
      </c>
      <c r="S19" s="8" t="s">
        <v>415</v>
      </c>
      <c r="V19">
        <f t="shared" si="1"/>
        <v>5600</v>
      </c>
      <c r="W19" s="109">
        <f>V19*J19</f>
        <v>56</v>
      </c>
    </row>
    <row r="20" spans="1:23">
      <c r="A20" s="8">
        <v>17</v>
      </c>
      <c r="B20" s="8" t="s">
        <v>53</v>
      </c>
      <c r="C20" s="8" t="s">
        <v>47</v>
      </c>
      <c r="D20" s="8" t="s">
        <v>54</v>
      </c>
      <c r="E20" s="8"/>
      <c r="F20" s="8">
        <v>50</v>
      </c>
      <c r="G20" s="8">
        <v>1</v>
      </c>
      <c r="H20" s="8">
        <v>10000</v>
      </c>
      <c r="I20" s="8">
        <f>VLOOKUP(B20,'[1]Atrition NPI'!$B:$AB,23,0)</f>
        <v>2200</v>
      </c>
      <c r="J20" s="103">
        <v>0.01</v>
      </c>
      <c r="K20" s="8" t="b">
        <f t="shared" si="0"/>
        <v>0</v>
      </c>
      <c r="L20" s="137">
        <v>68</v>
      </c>
      <c r="M20" s="8">
        <v>10000</v>
      </c>
      <c r="N20" s="8" t="s">
        <v>264</v>
      </c>
      <c r="O20" s="69">
        <v>140</v>
      </c>
      <c r="P20" s="8" t="s">
        <v>265</v>
      </c>
      <c r="Q20" s="8" t="s">
        <v>266</v>
      </c>
      <c r="R20" s="8" t="s">
        <v>267</v>
      </c>
      <c r="S20" s="8" t="s">
        <v>415</v>
      </c>
      <c r="V20">
        <f t="shared" si="1"/>
        <v>7800</v>
      </c>
      <c r="W20" s="109">
        <f>V20*J20</f>
        <v>78</v>
      </c>
    </row>
    <row r="21" spans="1:23">
      <c r="A21" s="8">
        <v>18</v>
      </c>
      <c r="B21" s="1" t="s">
        <v>236</v>
      </c>
      <c r="C21" s="8" t="s">
        <v>7</v>
      </c>
      <c r="D21" s="8" t="s">
        <v>55</v>
      </c>
      <c r="E21" s="8"/>
      <c r="F21" s="8">
        <v>50</v>
      </c>
      <c r="G21" s="8">
        <v>1</v>
      </c>
      <c r="H21" s="8">
        <v>2500</v>
      </c>
      <c r="I21" s="8">
        <f>VLOOKUP(B21,'[1]Atrition NPI'!$B:$AB,23,0)</f>
        <v>2080</v>
      </c>
      <c r="J21" s="103">
        <v>12.17</v>
      </c>
      <c r="K21" s="8" t="b">
        <f t="shared" si="0"/>
        <v>0</v>
      </c>
      <c r="L21" s="137">
        <v>30430</v>
      </c>
      <c r="M21" s="8">
        <v>2500</v>
      </c>
      <c r="N21" s="8" t="s">
        <v>264</v>
      </c>
      <c r="O21" s="69">
        <v>172</v>
      </c>
      <c r="P21" s="8" t="s">
        <v>265</v>
      </c>
      <c r="Q21" s="8" t="s">
        <v>266</v>
      </c>
      <c r="R21" s="8" t="s">
        <v>267</v>
      </c>
      <c r="S21" s="8" t="s">
        <v>415</v>
      </c>
      <c r="V21">
        <f t="shared" si="1"/>
        <v>420</v>
      </c>
      <c r="W21" s="109">
        <f>V21*J21</f>
        <v>5111.3999999999996</v>
      </c>
    </row>
    <row r="22" spans="1:23">
      <c r="A22" s="8">
        <v>19</v>
      </c>
      <c r="B22" s="8" t="s">
        <v>56</v>
      </c>
      <c r="C22" s="8" t="s">
        <v>57</v>
      </c>
      <c r="D22" s="8" t="s">
        <v>58</v>
      </c>
      <c r="E22" s="8"/>
      <c r="F22" s="8">
        <v>50</v>
      </c>
      <c r="G22" s="8">
        <v>3</v>
      </c>
      <c r="H22" s="8">
        <v>5000</v>
      </c>
      <c r="I22" s="8">
        <f>VLOOKUP(B22,'[1]Atrition NPI'!$B:$AB,23,0)</f>
        <v>6600</v>
      </c>
      <c r="J22" s="103">
        <v>1.44</v>
      </c>
      <c r="K22" s="8" t="b">
        <f t="shared" si="0"/>
        <v>1</v>
      </c>
      <c r="L22" s="137">
        <v>7208</v>
      </c>
      <c r="M22" s="8">
        <v>5000</v>
      </c>
      <c r="N22" s="8" t="s">
        <v>264</v>
      </c>
      <c r="O22" s="69">
        <v>35</v>
      </c>
      <c r="P22" s="8" t="s">
        <v>265</v>
      </c>
      <c r="Q22" s="8" t="s">
        <v>266</v>
      </c>
      <c r="R22" s="8" t="s">
        <v>267</v>
      </c>
      <c r="S22" s="8" t="s">
        <v>415</v>
      </c>
      <c r="V22">
        <f t="shared" si="1"/>
        <v>-1600</v>
      </c>
      <c r="W22" s="109">
        <f>V22*J22</f>
        <v>-2304</v>
      </c>
    </row>
    <row r="23" spans="1:23">
      <c r="A23" s="8">
        <v>20</v>
      </c>
      <c r="B23" s="8" t="s">
        <v>60</v>
      </c>
      <c r="C23" s="8" t="s">
        <v>61</v>
      </c>
      <c r="D23" s="8" t="s">
        <v>62</v>
      </c>
      <c r="E23" s="8"/>
      <c r="F23" s="8">
        <v>50</v>
      </c>
      <c r="G23" s="8">
        <v>1</v>
      </c>
      <c r="H23" s="8">
        <v>8000</v>
      </c>
      <c r="I23" s="8">
        <f>VLOOKUP(B23,'[1]Atrition NPI'!$B:$AB,23,0)</f>
        <v>2200</v>
      </c>
      <c r="J23" s="103">
        <v>1.79</v>
      </c>
      <c r="K23" s="8" t="b">
        <f t="shared" si="0"/>
        <v>0</v>
      </c>
      <c r="L23" s="137">
        <v>14280</v>
      </c>
      <c r="M23" s="8">
        <v>8000</v>
      </c>
      <c r="N23" s="8" t="s">
        <v>264</v>
      </c>
      <c r="O23" s="69">
        <v>105</v>
      </c>
      <c r="P23" s="8" t="s">
        <v>265</v>
      </c>
      <c r="Q23" s="8" t="s">
        <v>266</v>
      </c>
      <c r="R23" s="8" t="s">
        <v>267</v>
      </c>
      <c r="S23" s="8" t="s">
        <v>415</v>
      </c>
      <c r="V23">
        <f t="shared" si="1"/>
        <v>5800</v>
      </c>
      <c r="W23" s="109">
        <f>V23*J23</f>
        <v>10382</v>
      </c>
    </row>
    <row r="24" spans="1:23">
      <c r="A24" s="8">
        <v>21</v>
      </c>
      <c r="B24" s="8" t="s">
        <v>64</v>
      </c>
      <c r="C24" s="8" t="s">
        <v>65</v>
      </c>
      <c r="D24" s="8" t="s">
        <v>66</v>
      </c>
      <c r="E24" s="8"/>
      <c r="F24" s="8">
        <v>50</v>
      </c>
      <c r="G24" s="8">
        <v>1</v>
      </c>
      <c r="H24" s="8">
        <v>1000</v>
      </c>
      <c r="I24" s="8">
        <f>VLOOKUP(B24,'[1]Atrition NPI'!$B:$AB,23,0)</f>
        <v>2200</v>
      </c>
      <c r="J24" s="103">
        <v>2</v>
      </c>
      <c r="K24" s="8" t="b">
        <f t="shared" si="0"/>
        <v>1</v>
      </c>
      <c r="L24" s="137">
        <v>2000</v>
      </c>
      <c r="M24" s="8">
        <v>1000</v>
      </c>
      <c r="N24" s="8" t="s">
        <v>264</v>
      </c>
      <c r="O24" s="69">
        <v>42</v>
      </c>
      <c r="P24" s="8" t="s">
        <v>265</v>
      </c>
      <c r="Q24" s="8" t="s">
        <v>266</v>
      </c>
      <c r="R24" s="8" t="s">
        <v>267</v>
      </c>
      <c r="S24" s="8" t="s">
        <v>415</v>
      </c>
      <c r="V24">
        <f t="shared" si="1"/>
        <v>-1200</v>
      </c>
      <c r="W24" s="109">
        <f>V24*J24</f>
        <v>-2400</v>
      </c>
    </row>
    <row r="25" spans="1:23">
      <c r="A25" s="8">
        <v>22</v>
      </c>
      <c r="B25" s="8" t="s">
        <v>68</v>
      </c>
      <c r="C25" s="8" t="s">
        <v>69</v>
      </c>
      <c r="D25" s="8" t="s">
        <v>70</v>
      </c>
      <c r="E25" s="8"/>
      <c r="F25" s="8">
        <v>50</v>
      </c>
      <c r="G25" s="8">
        <v>1</v>
      </c>
      <c r="H25" s="8">
        <v>3000</v>
      </c>
      <c r="I25" s="8">
        <f>VLOOKUP(B25,'[1]Atrition NPI'!$B:$AB,23,0)</f>
        <v>2200</v>
      </c>
      <c r="J25" s="103">
        <v>0.44</v>
      </c>
      <c r="K25" s="8" t="b">
        <f t="shared" si="0"/>
        <v>0</v>
      </c>
      <c r="L25" s="137">
        <v>1314</v>
      </c>
      <c r="M25" s="8">
        <v>3000</v>
      </c>
      <c r="N25" s="8" t="s">
        <v>264</v>
      </c>
      <c r="O25" s="69">
        <v>70</v>
      </c>
      <c r="P25" s="8" t="s">
        <v>265</v>
      </c>
      <c r="Q25" s="8" t="s">
        <v>266</v>
      </c>
      <c r="R25" s="8" t="s">
        <v>267</v>
      </c>
      <c r="S25" s="8" t="s">
        <v>415</v>
      </c>
      <c r="V25">
        <f t="shared" si="1"/>
        <v>800</v>
      </c>
      <c r="W25" s="109">
        <f>V25*J25</f>
        <v>352</v>
      </c>
    </row>
    <row r="26" spans="1:23">
      <c r="A26" s="8">
        <v>23</v>
      </c>
      <c r="B26" s="8" t="s">
        <v>72</v>
      </c>
      <c r="C26" s="8" t="s">
        <v>30</v>
      </c>
      <c r="D26" s="8" t="s">
        <v>73</v>
      </c>
      <c r="E26" s="8"/>
      <c r="F26" s="8">
        <v>50</v>
      </c>
      <c r="G26" s="8">
        <v>1</v>
      </c>
      <c r="H26" s="8">
        <v>10000</v>
      </c>
      <c r="I26" s="8">
        <f>VLOOKUP(B26,'[1]Atrition NPI'!$B:$AB,23,0)</f>
        <v>2200</v>
      </c>
      <c r="J26" s="103">
        <v>0.02</v>
      </c>
      <c r="K26" s="8" t="b">
        <f t="shared" si="0"/>
        <v>0</v>
      </c>
      <c r="L26" s="137">
        <v>238</v>
      </c>
      <c r="M26" s="8">
        <v>10000</v>
      </c>
      <c r="N26" s="8" t="s">
        <v>264</v>
      </c>
      <c r="O26" s="69">
        <v>210</v>
      </c>
      <c r="P26" s="8" t="s">
        <v>265</v>
      </c>
      <c r="Q26" s="8" t="s">
        <v>266</v>
      </c>
      <c r="R26" s="8" t="s">
        <v>267</v>
      </c>
      <c r="S26" s="8" t="s">
        <v>415</v>
      </c>
      <c r="V26">
        <f t="shared" si="1"/>
        <v>7800</v>
      </c>
      <c r="W26" s="109">
        <f>V26*J26</f>
        <v>156</v>
      </c>
    </row>
    <row r="27" spans="1:23">
      <c r="A27" s="8">
        <v>24</v>
      </c>
      <c r="B27" s="8" t="s">
        <v>74</v>
      </c>
      <c r="C27" s="8" t="s">
        <v>30</v>
      </c>
      <c r="D27" s="8" t="s">
        <v>75</v>
      </c>
      <c r="E27" s="8"/>
      <c r="F27" s="8">
        <v>50</v>
      </c>
      <c r="G27" s="8">
        <v>1</v>
      </c>
      <c r="H27" s="8">
        <v>10000</v>
      </c>
      <c r="I27" s="8">
        <f>VLOOKUP(B27,'[1]Atrition NPI'!$B:$AB,23,0)</f>
        <v>2200</v>
      </c>
      <c r="J27" s="103">
        <v>0.09</v>
      </c>
      <c r="K27" s="8" t="b">
        <f t="shared" si="0"/>
        <v>0</v>
      </c>
      <c r="L27" s="137">
        <v>935</v>
      </c>
      <c r="M27" s="8">
        <v>10000</v>
      </c>
      <c r="N27" s="8" t="s">
        <v>264</v>
      </c>
      <c r="O27" s="69">
        <v>168</v>
      </c>
      <c r="P27" s="8" t="s">
        <v>265</v>
      </c>
      <c r="Q27" s="8" t="s">
        <v>266</v>
      </c>
      <c r="R27" s="8" t="s">
        <v>267</v>
      </c>
      <c r="S27" s="8" t="s">
        <v>415</v>
      </c>
      <c r="V27">
        <f t="shared" si="1"/>
        <v>7800</v>
      </c>
      <c r="W27" s="109">
        <f>V27*J27</f>
        <v>702</v>
      </c>
    </row>
    <row r="28" spans="1:23">
      <c r="A28" s="8">
        <v>25</v>
      </c>
      <c r="B28" s="8" t="s">
        <v>76</v>
      </c>
      <c r="C28" s="8" t="s">
        <v>30</v>
      </c>
      <c r="D28" s="8" t="s">
        <v>77</v>
      </c>
      <c r="E28" s="8"/>
      <c r="F28" s="8">
        <v>50</v>
      </c>
      <c r="G28" s="8">
        <v>4</v>
      </c>
      <c r="H28" s="8">
        <v>10000</v>
      </c>
      <c r="I28" s="8">
        <f>VLOOKUP(B28,'[1]Atrition NPI'!$B:$AB,23,0)</f>
        <v>8800</v>
      </c>
      <c r="J28" s="103">
        <v>0.13</v>
      </c>
      <c r="K28" s="8" t="b">
        <f t="shared" si="0"/>
        <v>0</v>
      </c>
      <c r="L28" s="137">
        <v>1275</v>
      </c>
      <c r="M28" s="8">
        <v>10000</v>
      </c>
      <c r="N28" s="8" t="s">
        <v>264</v>
      </c>
      <c r="O28" s="69">
        <v>168</v>
      </c>
      <c r="P28" s="8" t="s">
        <v>265</v>
      </c>
      <c r="Q28" s="8" t="s">
        <v>266</v>
      </c>
      <c r="R28" s="8" t="s">
        <v>267</v>
      </c>
      <c r="S28" s="8" t="s">
        <v>415</v>
      </c>
      <c r="V28">
        <f t="shared" si="1"/>
        <v>1200</v>
      </c>
      <c r="W28" s="109">
        <f>V28*J28</f>
        <v>156</v>
      </c>
    </row>
    <row r="29" spans="1:23">
      <c r="A29" s="8">
        <v>26</v>
      </c>
      <c r="B29" s="8" t="s">
        <v>78</v>
      </c>
      <c r="C29" s="8" t="s">
        <v>30</v>
      </c>
      <c r="D29" s="8" t="s">
        <v>79</v>
      </c>
      <c r="E29" s="8"/>
      <c r="F29" s="8">
        <v>50</v>
      </c>
      <c r="G29" s="8">
        <v>1</v>
      </c>
      <c r="H29" s="8">
        <v>10000</v>
      </c>
      <c r="I29" s="8">
        <f>VLOOKUP(B29,'[1]Atrition NPI'!$B:$AB,23,0)</f>
        <v>2200</v>
      </c>
      <c r="J29" s="103">
        <v>0.05</v>
      </c>
      <c r="K29" s="8" t="b">
        <f t="shared" si="0"/>
        <v>0</v>
      </c>
      <c r="L29" s="137">
        <v>510</v>
      </c>
      <c r="M29" s="8">
        <v>10000</v>
      </c>
      <c r="N29" s="8" t="s">
        <v>264</v>
      </c>
      <c r="O29" s="69">
        <v>252</v>
      </c>
      <c r="P29" s="8" t="s">
        <v>265</v>
      </c>
      <c r="Q29" s="8" t="s">
        <v>266</v>
      </c>
      <c r="R29" s="8" t="s">
        <v>267</v>
      </c>
      <c r="S29" s="8" t="s">
        <v>415</v>
      </c>
      <c r="V29">
        <f t="shared" si="1"/>
        <v>7800</v>
      </c>
      <c r="W29" s="109">
        <f>V29*J29</f>
        <v>390</v>
      </c>
    </row>
    <row r="30" spans="1:23">
      <c r="A30" s="8">
        <v>27</v>
      </c>
      <c r="B30" s="8" t="s">
        <v>252</v>
      </c>
      <c r="C30" s="8" t="s">
        <v>3</v>
      </c>
      <c r="D30" s="8" t="s">
        <v>80</v>
      </c>
      <c r="E30" s="8"/>
      <c r="F30" s="8">
        <v>50</v>
      </c>
      <c r="G30" s="8">
        <v>2</v>
      </c>
      <c r="H30" s="8">
        <v>15000</v>
      </c>
      <c r="I30" s="8">
        <f>VLOOKUP(B30,'[1]Atrition NPI'!$B:$AB,23,0)</f>
        <v>4400</v>
      </c>
      <c r="J30" s="104">
        <f>L30/H30</f>
        <v>3.3999999999999998E-3</v>
      </c>
      <c r="K30" s="8" t="b">
        <f t="shared" si="0"/>
        <v>0</v>
      </c>
      <c r="L30" s="137">
        <v>51</v>
      </c>
      <c r="M30" s="8">
        <v>15000</v>
      </c>
      <c r="N30" s="8" t="s">
        <v>264</v>
      </c>
      <c r="O30" s="69">
        <v>98</v>
      </c>
      <c r="P30" s="8" t="s">
        <v>265</v>
      </c>
      <c r="Q30" s="8" t="s">
        <v>266</v>
      </c>
      <c r="R30" s="8" t="s">
        <v>267</v>
      </c>
      <c r="S30" s="8" t="s">
        <v>415</v>
      </c>
      <c r="V30">
        <f t="shared" si="1"/>
        <v>10600</v>
      </c>
      <c r="W30" s="109">
        <f>V30*J30</f>
        <v>36.04</v>
      </c>
    </row>
    <row r="31" spans="1:23">
      <c r="A31" s="8">
        <v>28</v>
      </c>
      <c r="B31" s="8" t="s">
        <v>12</v>
      </c>
      <c r="C31" s="8" t="s">
        <v>3</v>
      </c>
      <c r="D31" s="8" t="s">
        <v>13</v>
      </c>
      <c r="E31" s="8"/>
      <c r="F31" s="8">
        <v>50</v>
      </c>
      <c r="G31" s="8">
        <v>7</v>
      </c>
      <c r="H31" s="8">
        <v>10000</v>
      </c>
      <c r="I31" s="8">
        <f>VLOOKUP(B31,'[1]Atrition NPI'!$B:$AB,23,0)</f>
        <v>11000</v>
      </c>
      <c r="J31" s="103">
        <v>0.08</v>
      </c>
      <c r="K31" s="8" t="b">
        <f t="shared" si="0"/>
        <v>1</v>
      </c>
      <c r="L31" s="137">
        <v>816</v>
      </c>
      <c r="M31" s="8">
        <v>10000</v>
      </c>
      <c r="N31" s="8" t="s">
        <v>264</v>
      </c>
      <c r="O31" s="69">
        <v>70</v>
      </c>
      <c r="P31" s="8" t="s">
        <v>265</v>
      </c>
      <c r="Q31" s="8" t="s">
        <v>266</v>
      </c>
      <c r="R31" s="8" t="s">
        <v>267</v>
      </c>
      <c r="S31" s="8" t="s">
        <v>415</v>
      </c>
      <c r="V31">
        <f t="shared" si="1"/>
        <v>-1000</v>
      </c>
      <c r="W31" s="109">
        <f>V31*J31</f>
        <v>-80</v>
      </c>
    </row>
    <row r="32" spans="1:23">
      <c r="A32" s="8">
        <v>29</v>
      </c>
      <c r="B32" s="8" t="s">
        <v>82</v>
      </c>
      <c r="C32" s="8" t="s">
        <v>3</v>
      </c>
      <c r="D32" s="8" t="s">
        <v>83</v>
      </c>
      <c r="E32" s="8"/>
      <c r="F32" s="8">
        <v>50</v>
      </c>
      <c r="G32" s="8">
        <v>3</v>
      </c>
      <c r="H32" s="8">
        <v>50000</v>
      </c>
      <c r="I32" s="8">
        <f>VLOOKUP(B32,'[1]Atrition NPI'!$B:$AB,23,0)</f>
        <v>6600</v>
      </c>
      <c r="J32" s="103">
        <v>0.1</v>
      </c>
      <c r="K32" s="8" t="b">
        <f t="shared" si="0"/>
        <v>0</v>
      </c>
      <c r="L32" s="137">
        <v>4930</v>
      </c>
      <c r="M32" s="8">
        <v>50000</v>
      </c>
      <c r="N32" s="8" t="s">
        <v>264</v>
      </c>
      <c r="O32" s="69">
        <v>134</v>
      </c>
      <c r="P32" s="8" t="s">
        <v>265</v>
      </c>
      <c r="Q32" s="8" t="s">
        <v>266</v>
      </c>
      <c r="R32" s="8" t="s">
        <v>267</v>
      </c>
      <c r="S32" s="8" t="s">
        <v>415</v>
      </c>
      <c r="V32">
        <f t="shared" si="1"/>
        <v>43400</v>
      </c>
      <c r="W32" s="109">
        <f>V32*J32</f>
        <v>4340</v>
      </c>
    </row>
    <row r="33" spans="1:23">
      <c r="A33" s="8">
        <v>30</v>
      </c>
      <c r="B33" s="8" t="s">
        <v>84</v>
      </c>
      <c r="C33" s="8" t="s">
        <v>3</v>
      </c>
      <c r="D33" s="8" t="s">
        <v>85</v>
      </c>
      <c r="E33" s="8"/>
      <c r="F33" s="8">
        <v>50</v>
      </c>
      <c r="G33" s="8">
        <v>7</v>
      </c>
      <c r="H33" s="8">
        <v>50000</v>
      </c>
      <c r="I33" s="8">
        <f>VLOOKUP(B33,'[1]Atrition NPI'!$B:$AB,23,0)</f>
        <v>15400</v>
      </c>
      <c r="J33" s="103">
        <v>0.01</v>
      </c>
      <c r="K33" s="8" t="b">
        <f t="shared" si="0"/>
        <v>0</v>
      </c>
      <c r="L33" s="137">
        <v>340</v>
      </c>
      <c r="M33" s="8">
        <v>50000</v>
      </c>
      <c r="N33" s="8" t="s">
        <v>264</v>
      </c>
      <c r="O33" s="69">
        <v>98</v>
      </c>
      <c r="P33" s="8" t="s">
        <v>265</v>
      </c>
      <c r="Q33" s="8" t="s">
        <v>266</v>
      </c>
      <c r="R33" s="8" t="s">
        <v>267</v>
      </c>
      <c r="S33" s="8" t="s">
        <v>415</v>
      </c>
      <c r="V33">
        <f t="shared" si="1"/>
        <v>34600</v>
      </c>
      <c r="W33" s="109">
        <f>V33*J33</f>
        <v>346</v>
      </c>
    </row>
    <row r="34" spans="1:23">
      <c r="A34" s="8">
        <v>31</v>
      </c>
      <c r="B34" s="8" t="s">
        <v>87</v>
      </c>
      <c r="C34" s="8" t="s">
        <v>3</v>
      </c>
      <c r="D34" s="8" t="s">
        <v>88</v>
      </c>
      <c r="E34" s="8"/>
      <c r="F34" s="8">
        <v>50</v>
      </c>
      <c r="G34" s="8">
        <v>1</v>
      </c>
      <c r="H34" s="8">
        <v>10000</v>
      </c>
      <c r="I34" s="8">
        <f>VLOOKUP(B34,'[1]Atrition NPI'!$B:$AB,23,0)</f>
        <v>2200</v>
      </c>
      <c r="J34" s="103">
        <v>0.25</v>
      </c>
      <c r="K34" s="8" t="b">
        <f t="shared" si="0"/>
        <v>0</v>
      </c>
      <c r="L34" s="137">
        <v>2499</v>
      </c>
      <c r="M34" s="8">
        <v>10000</v>
      </c>
      <c r="N34" s="8" t="s">
        <v>264</v>
      </c>
      <c r="O34" s="69">
        <v>112</v>
      </c>
      <c r="P34" s="8" t="s">
        <v>265</v>
      </c>
      <c r="Q34" s="8" t="s">
        <v>266</v>
      </c>
      <c r="R34" s="8" t="s">
        <v>267</v>
      </c>
      <c r="S34" s="8" t="s">
        <v>415</v>
      </c>
      <c r="V34">
        <f t="shared" si="1"/>
        <v>7800</v>
      </c>
      <c r="W34" s="109">
        <f>V34*J34</f>
        <v>1950</v>
      </c>
    </row>
    <row r="35" spans="1:23">
      <c r="A35" s="8">
        <v>32</v>
      </c>
      <c r="B35" s="8" t="s">
        <v>90</v>
      </c>
      <c r="C35" s="8" t="s">
        <v>3</v>
      </c>
      <c r="D35" s="8" t="s">
        <v>91</v>
      </c>
      <c r="E35" s="8"/>
      <c r="F35" s="8">
        <v>50</v>
      </c>
      <c r="G35" s="8">
        <v>1</v>
      </c>
      <c r="H35" s="8">
        <v>15000</v>
      </c>
      <c r="I35" s="8">
        <f>VLOOKUP(B35,'[1]Atrition NPI'!$B:$AB,23,0)</f>
        <v>2200</v>
      </c>
      <c r="J35" s="104">
        <f>L35/H35</f>
        <v>3.3999999999999998E-3</v>
      </c>
      <c r="K35" s="8" t="b">
        <f t="shared" si="0"/>
        <v>0</v>
      </c>
      <c r="L35" s="137">
        <v>51</v>
      </c>
      <c r="M35" s="8">
        <v>15000</v>
      </c>
      <c r="N35" s="8" t="s">
        <v>264</v>
      </c>
      <c r="O35" s="69">
        <v>98</v>
      </c>
      <c r="P35" s="8" t="s">
        <v>265</v>
      </c>
      <c r="Q35" s="8" t="s">
        <v>266</v>
      </c>
      <c r="R35" s="8" t="s">
        <v>267</v>
      </c>
      <c r="S35" s="8" t="s">
        <v>415</v>
      </c>
      <c r="V35">
        <f t="shared" si="1"/>
        <v>12800</v>
      </c>
      <c r="W35" s="109">
        <f>V35*J35</f>
        <v>43.519999999999996</v>
      </c>
    </row>
    <row r="36" spans="1:23">
      <c r="A36" s="8">
        <v>33</v>
      </c>
      <c r="B36" s="8" t="s">
        <v>93</v>
      </c>
      <c r="C36" s="8" t="s">
        <v>94</v>
      </c>
      <c r="D36" s="8" t="s">
        <v>95</v>
      </c>
      <c r="E36" s="15" t="s">
        <v>322</v>
      </c>
      <c r="F36" s="8">
        <v>50</v>
      </c>
      <c r="G36" s="8">
        <v>14</v>
      </c>
      <c r="H36" s="8">
        <v>50000</v>
      </c>
      <c r="I36" s="8">
        <f>VLOOKUP(B36,'[1]Atrition NPI'!$B:$AB,23,0)</f>
        <v>22000</v>
      </c>
      <c r="J36" s="103">
        <v>0.02</v>
      </c>
      <c r="K36" s="8" t="b">
        <f t="shared" si="0"/>
        <v>0</v>
      </c>
      <c r="L36" s="137">
        <v>935</v>
      </c>
      <c r="M36" s="8">
        <v>50000</v>
      </c>
      <c r="N36" s="8" t="s">
        <v>264</v>
      </c>
      <c r="O36" s="69">
        <v>252</v>
      </c>
      <c r="P36" s="8" t="s">
        <v>265</v>
      </c>
      <c r="Q36" s="8" t="s">
        <v>266</v>
      </c>
      <c r="R36" s="8" t="s">
        <v>267</v>
      </c>
      <c r="S36" s="8" t="s">
        <v>415</v>
      </c>
      <c r="V36">
        <f t="shared" si="1"/>
        <v>28000</v>
      </c>
      <c r="W36" s="109">
        <f>V36*J36</f>
        <v>560</v>
      </c>
    </row>
    <row r="37" spans="1:23">
      <c r="A37" s="8">
        <v>34</v>
      </c>
      <c r="B37" s="8" t="s">
        <v>97</v>
      </c>
      <c r="C37" s="8" t="s">
        <v>26</v>
      </c>
      <c r="D37" s="8" t="s">
        <v>98</v>
      </c>
      <c r="E37" s="8"/>
      <c r="F37" s="8">
        <v>50</v>
      </c>
      <c r="G37" s="8">
        <v>7</v>
      </c>
      <c r="H37" s="8">
        <v>4000</v>
      </c>
      <c r="I37" s="8">
        <f>VLOOKUP(B37,'[1]Atrition NPI'!$B:$AB,23,0)</f>
        <v>15400</v>
      </c>
      <c r="J37" s="103">
        <v>0.28000000000000003</v>
      </c>
      <c r="K37" s="8" t="b">
        <f t="shared" si="0"/>
        <v>1</v>
      </c>
      <c r="L37" s="137">
        <v>1128.8</v>
      </c>
      <c r="M37" s="8">
        <v>4000</v>
      </c>
      <c r="N37" s="8" t="s">
        <v>264</v>
      </c>
      <c r="O37" s="69">
        <v>142</v>
      </c>
      <c r="P37" s="8" t="s">
        <v>265</v>
      </c>
      <c r="Q37" s="8" t="s">
        <v>266</v>
      </c>
      <c r="R37" s="8" t="s">
        <v>267</v>
      </c>
      <c r="S37" s="8" t="s">
        <v>415</v>
      </c>
      <c r="V37">
        <f t="shared" si="1"/>
        <v>-11400</v>
      </c>
      <c r="W37" s="109">
        <f>V37*J37</f>
        <v>-3192.0000000000005</v>
      </c>
    </row>
    <row r="38" spans="1:23">
      <c r="A38" s="8">
        <v>35</v>
      </c>
      <c r="B38" s="8" t="s">
        <v>100</v>
      </c>
      <c r="C38" s="8" t="s">
        <v>3</v>
      </c>
      <c r="D38" s="8" t="s">
        <v>101</v>
      </c>
      <c r="E38" s="8"/>
      <c r="F38" s="8">
        <v>50</v>
      </c>
      <c r="G38" s="8">
        <v>3</v>
      </c>
      <c r="H38" s="8">
        <v>15000</v>
      </c>
      <c r="I38" s="8">
        <f>VLOOKUP(B38,'[1]Atrition NPI'!$B:$AB,23,0)</f>
        <v>6600</v>
      </c>
      <c r="J38" s="103">
        <v>0.11</v>
      </c>
      <c r="K38" s="8" t="b">
        <f t="shared" si="0"/>
        <v>0</v>
      </c>
      <c r="L38" s="137">
        <v>1683</v>
      </c>
      <c r="M38" s="8">
        <v>15000</v>
      </c>
      <c r="N38" s="8" t="s">
        <v>264</v>
      </c>
      <c r="O38" s="69">
        <v>112</v>
      </c>
      <c r="P38" s="8" t="s">
        <v>265</v>
      </c>
      <c r="Q38" s="8" t="s">
        <v>266</v>
      </c>
      <c r="R38" s="8" t="s">
        <v>267</v>
      </c>
      <c r="S38" s="8" t="s">
        <v>415</v>
      </c>
      <c r="V38">
        <f t="shared" si="1"/>
        <v>8400</v>
      </c>
      <c r="W38" s="109">
        <f>V38*J38</f>
        <v>924</v>
      </c>
    </row>
    <row r="39" spans="1:23">
      <c r="A39" s="8">
        <v>36</v>
      </c>
      <c r="B39" s="8" t="s">
        <v>103</v>
      </c>
      <c r="C39" s="8" t="s">
        <v>3</v>
      </c>
      <c r="D39" s="8" t="s">
        <v>104</v>
      </c>
      <c r="E39" s="8"/>
      <c r="F39" s="8">
        <v>50</v>
      </c>
      <c r="G39" s="8">
        <v>1</v>
      </c>
      <c r="H39" s="8">
        <v>15000</v>
      </c>
      <c r="I39" s="8">
        <f>VLOOKUP(B39,'[1]Atrition NPI'!$B:$AB,23,0)</f>
        <v>2200</v>
      </c>
      <c r="J39" s="104">
        <f>L39/H39</f>
        <v>3.3999999999999998E-3</v>
      </c>
      <c r="K39" s="8" t="b">
        <f t="shared" si="0"/>
        <v>0</v>
      </c>
      <c r="L39" s="137">
        <v>51</v>
      </c>
      <c r="M39" s="8">
        <v>15000</v>
      </c>
      <c r="N39" s="8" t="s">
        <v>264</v>
      </c>
      <c r="O39" s="69">
        <v>98</v>
      </c>
      <c r="P39" s="8" t="s">
        <v>265</v>
      </c>
      <c r="Q39" s="8" t="s">
        <v>266</v>
      </c>
      <c r="R39" s="8" t="s">
        <v>267</v>
      </c>
      <c r="S39" s="8" t="s">
        <v>415</v>
      </c>
      <c r="V39">
        <f t="shared" si="1"/>
        <v>12800</v>
      </c>
      <c r="W39" s="109">
        <f>V39*J39</f>
        <v>43.519999999999996</v>
      </c>
    </row>
    <row r="40" spans="1:23">
      <c r="A40" s="8">
        <v>37</v>
      </c>
      <c r="B40" s="8" t="s">
        <v>106</v>
      </c>
      <c r="C40" s="8" t="s">
        <v>3</v>
      </c>
      <c r="D40" s="8" t="s">
        <v>107</v>
      </c>
      <c r="E40" s="8"/>
      <c r="F40" s="8">
        <v>50</v>
      </c>
      <c r="G40" s="8">
        <v>5</v>
      </c>
      <c r="H40" s="8">
        <v>15000</v>
      </c>
      <c r="I40" s="8">
        <f>VLOOKUP(B40,'[1]Atrition NPI'!$B:$AB,23,0)</f>
        <v>4400</v>
      </c>
      <c r="J40" s="103">
        <v>0.01</v>
      </c>
      <c r="K40" s="8" t="b">
        <f t="shared" si="0"/>
        <v>0</v>
      </c>
      <c r="L40" s="137">
        <v>127.5</v>
      </c>
      <c r="M40" s="8">
        <v>15000</v>
      </c>
      <c r="N40" s="8" t="s">
        <v>264</v>
      </c>
      <c r="O40" s="69">
        <v>98</v>
      </c>
      <c r="P40" s="8" t="s">
        <v>265</v>
      </c>
      <c r="Q40" s="8" t="s">
        <v>266</v>
      </c>
      <c r="R40" s="8" t="s">
        <v>267</v>
      </c>
      <c r="S40" s="8" t="s">
        <v>415</v>
      </c>
      <c r="V40">
        <f t="shared" si="1"/>
        <v>10600</v>
      </c>
      <c r="W40" s="109">
        <f>V40*J40</f>
        <v>106</v>
      </c>
    </row>
    <row r="41" spans="1:23">
      <c r="A41" s="8">
        <v>38</v>
      </c>
      <c r="B41" s="8" t="s">
        <v>109</v>
      </c>
      <c r="C41" s="8" t="s">
        <v>30</v>
      </c>
      <c r="D41" s="8" t="s">
        <v>110</v>
      </c>
      <c r="E41" s="8"/>
      <c r="F41" s="8">
        <v>50</v>
      </c>
      <c r="G41" s="8">
        <v>1</v>
      </c>
      <c r="H41" s="8">
        <v>10000</v>
      </c>
      <c r="I41" s="8">
        <f>VLOOKUP(B41,'[1]Atrition NPI'!$B:$AB,23,0)</f>
        <v>2200</v>
      </c>
      <c r="J41" s="103">
        <v>0.04</v>
      </c>
      <c r="K41" s="8" t="b">
        <f t="shared" si="0"/>
        <v>0</v>
      </c>
      <c r="L41" s="137">
        <v>442</v>
      </c>
      <c r="M41" s="8">
        <v>10000</v>
      </c>
      <c r="N41" s="8" t="s">
        <v>264</v>
      </c>
      <c r="O41" s="69">
        <v>196</v>
      </c>
      <c r="P41" s="8" t="s">
        <v>265</v>
      </c>
      <c r="Q41" s="8" t="s">
        <v>266</v>
      </c>
      <c r="R41" s="8" t="s">
        <v>267</v>
      </c>
      <c r="S41" s="8" t="s">
        <v>415</v>
      </c>
      <c r="V41">
        <f t="shared" si="1"/>
        <v>7800</v>
      </c>
      <c r="W41" s="109">
        <f>V41*J41</f>
        <v>312</v>
      </c>
    </row>
    <row r="42" spans="1:23">
      <c r="A42" s="8">
        <v>39</v>
      </c>
      <c r="B42" s="8" t="s">
        <v>111</v>
      </c>
      <c r="C42" s="8" t="s">
        <v>30</v>
      </c>
      <c r="D42" s="8" t="s">
        <v>112</v>
      </c>
      <c r="E42" s="8"/>
      <c r="F42" s="8">
        <v>50</v>
      </c>
      <c r="G42" s="8">
        <v>1</v>
      </c>
      <c r="H42" s="8">
        <v>15000</v>
      </c>
      <c r="I42" s="8">
        <f>VLOOKUP(B42,'[1]Atrition NPI'!$B:$AB,23,0)</f>
        <v>2200</v>
      </c>
      <c r="J42" s="103">
        <v>0.02</v>
      </c>
      <c r="K42" s="8" t="b">
        <f t="shared" si="0"/>
        <v>0</v>
      </c>
      <c r="L42" s="137">
        <v>306</v>
      </c>
      <c r="M42" s="8">
        <v>15000</v>
      </c>
      <c r="N42" s="8" t="s">
        <v>264</v>
      </c>
      <c r="O42" s="69">
        <v>98</v>
      </c>
      <c r="P42" s="8" t="s">
        <v>265</v>
      </c>
      <c r="Q42" s="8" t="s">
        <v>266</v>
      </c>
      <c r="R42" s="8" t="s">
        <v>267</v>
      </c>
      <c r="S42" s="8" t="s">
        <v>415</v>
      </c>
      <c r="V42">
        <f t="shared" si="1"/>
        <v>12800</v>
      </c>
      <c r="W42" s="109">
        <f>V42*J42</f>
        <v>256</v>
      </c>
    </row>
    <row r="43" spans="1:23">
      <c r="A43" s="8">
        <v>40</v>
      </c>
      <c r="B43" s="8" t="s">
        <v>113</v>
      </c>
      <c r="C43" s="8" t="s">
        <v>114</v>
      </c>
      <c r="D43" s="8" t="s">
        <v>115</v>
      </c>
      <c r="E43" s="8"/>
      <c r="F43" s="8">
        <v>50</v>
      </c>
      <c r="G43" s="8">
        <v>1</v>
      </c>
      <c r="H43" s="8">
        <v>10000</v>
      </c>
      <c r="I43" s="8">
        <f>VLOOKUP(B43,'[1]Atrition NPI'!$B:$AB,23,0)</f>
        <v>2200</v>
      </c>
      <c r="J43" s="103">
        <v>0.09</v>
      </c>
      <c r="K43" s="8" t="b">
        <f t="shared" si="0"/>
        <v>0</v>
      </c>
      <c r="L43" s="137">
        <v>850</v>
      </c>
      <c r="M43" s="8">
        <v>10000</v>
      </c>
      <c r="N43" s="8" t="s">
        <v>264</v>
      </c>
      <c r="O43" s="69">
        <v>84</v>
      </c>
      <c r="P43" s="8" t="s">
        <v>265</v>
      </c>
      <c r="Q43" s="8" t="s">
        <v>266</v>
      </c>
      <c r="R43" s="8" t="s">
        <v>267</v>
      </c>
      <c r="S43" s="8" t="s">
        <v>415</v>
      </c>
      <c r="V43">
        <f t="shared" si="1"/>
        <v>7800</v>
      </c>
      <c r="W43" s="109">
        <f>V43*J43</f>
        <v>702</v>
      </c>
    </row>
    <row r="44" spans="1:23">
      <c r="A44" s="8">
        <v>41</v>
      </c>
      <c r="B44" s="8" t="s">
        <v>117</v>
      </c>
      <c r="C44" s="8" t="s">
        <v>30</v>
      </c>
      <c r="D44" s="8" t="s">
        <v>23</v>
      </c>
      <c r="E44" s="8"/>
      <c r="F44" s="8">
        <v>50</v>
      </c>
      <c r="G44" s="8">
        <v>1</v>
      </c>
      <c r="H44" s="8">
        <v>15000</v>
      </c>
      <c r="I44" s="8">
        <f>VLOOKUP(B44,'[1]Atrition NPI'!$B:$AB,23,0)</f>
        <v>2200</v>
      </c>
      <c r="J44" s="103">
        <v>0.02</v>
      </c>
      <c r="K44" s="8" t="b">
        <f t="shared" si="0"/>
        <v>0</v>
      </c>
      <c r="L44" s="137">
        <v>229.5</v>
      </c>
      <c r="M44" s="8">
        <v>15000</v>
      </c>
      <c r="N44" s="8" t="s">
        <v>264</v>
      </c>
      <c r="O44" s="69">
        <v>182</v>
      </c>
      <c r="P44" s="8" t="s">
        <v>265</v>
      </c>
      <c r="Q44" s="8" t="s">
        <v>266</v>
      </c>
      <c r="R44" s="8" t="s">
        <v>267</v>
      </c>
      <c r="S44" s="8" t="s">
        <v>415</v>
      </c>
      <c r="V44">
        <f t="shared" si="1"/>
        <v>12800</v>
      </c>
      <c r="W44" s="109">
        <f>V44*J44</f>
        <v>256</v>
      </c>
    </row>
    <row r="45" spans="1:23">
      <c r="A45" s="8">
        <v>42</v>
      </c>
      <c r="B45" s="8" t="s">
        <v>118</v>
      </c>
      <c r="C45" s="8" t="s">
        <v>119</v>
      </c>
      <c r="D45" s="8" t="s">
        <v>120</v>
      </c>
      <c r="E45" s="8"/>
      <c r="F45" s="8">
        <v>50</v>
      </c>
      <c r="G45" s="8">
        <v>1</v>
      </c>
      <c r="H45" s="8">
        <v>3000</v>
      </c>
      <c r="I45" s="8">
        <f>VLOOKUP(B45,'[1]Atrition NPI'!$B:$AB,23,0)</f>
        <v>2200</v>
      </c>
      <c r="J45" s="103">
        <v>0.54</v>
      </c>
      <c r="K45" s="8" t="b">
        <f t="shared" si="0"/>
        <v>0</v>
      </c>
      <c r="L45" s="137">
        <v>1611.6</v>
      </c>
      <c r="M45" s="8">
        <v>3000</v>
      </c>
      <c r="N45" s="8" t="s">
        <v>264</v>
      </c>
      <c r="O45" s="69">
        <v>59</v>
      </c>
      <c r="P45" s="8" t="s">
        <v>265</v>
      </c>
      <c r="Q45" s="8" t="s">
        <v>266</v>
      </c>
      <c r="R45" s="8" t="s">
        <v>267</v>
      </c>
      <c r="S45" s="8" t="s">
        <v>415</v>
      </c>
      <c r="V45">
        <f t="shared" si="1"/>
        <v>800</v>
      </c>
      <c r="W45" s="109">
        <f>V45*J45</f>
        <v>432</v>
      </c>
    </row>
    <row r="46" spans="1:23">
      <c r="A46" s="8">
        <v>43</v>
      </c>
      <c r="B46" s="8" t="s">
        <v>122</v>
      </c>
      <c r="C46" s="8" t="s">
        <v>123</v>
      </c>
      <c r="D46" s="8" t="s">
        <v>124</v>
      </c>
      <c r="E46" s="8"/>
      <c r="F46" s="8">
        <v>50</v>
      </c>
      <c r="G46" s="8">
        <v>1</v>
      </c>
      <c r="H46" s="8">
        <v>2000</v>
      </c>
      <c r="I46" s="8">
        <f>VLOOKUP(B46,'[1]Atrition NPI'!$B:$AB,23,0)</f>
        <v>2200</v>
      </c>
      <c r="J46" s="103">
        <v>0.69</v>
      </c>
      <c r="K46" s="8" t="b">
        <f t="shared" si="0"/>
        <v>1</v>
      </c>
      <c r="L46" s="137">
        <v>1380.4</v>
      </c>
      <c r="M46" s="8">
        <v>2000</v>
      </c>
      <c r="N46" s="8" t="s">
        <v>264</v>
      </c>
      <c r="O46" s="69">
        <v>154</v>
      </c>
      <c r="P46" s="8" t="s">
        <v>265</v>
      </c>
      <c r="Q46" s="8" t="s">
        <v>266</v>
      </c>
      <c r="R46" s="8" t="s">
        <v>267</v>
      </c>
      <c r="S46" s="8" t="s">
        <v>415</v>
      </c>
      <c r="V46">
        <f t="shared" si="1"/>
        <v>-200</v>
      </c>
      <c r="W46" s="109">
        <f>V46*J46</f>
        <v>-138</v>
      </c>
    </row>
    <row r="47" spans="1:23">
      <c r="A47" s="8">
        <v>44</v>
      </c>
      <c r="B47" s="8" t="s">
        <v>126</v>
      </c>
      <c r="C47" s="8" t="s">
        <v>127</v>
      </c>
      <c r="D47" s="8" t="s">
        <v>128</v>
      </c>
      <c r="E47" s="8"/>
      <c r="F47" s="8">
        <v>50</v>
      </c>
      <c r="G47" s="8">
        <v>1</v>
      </c>
      <c r="H47" s="8">
        <v>5000</v>
      </c>
      <c r="I47" s="8">
        <f>VLOOKUP(B47,'[1]Atrition NPI'!$B:$AB,23,0)</f>
        <v>2200</v>
      </c>
      <c r="J47" s="103">
        <v>0.91</v>
      </c>
      <c r="K47" s="8" t="b">
        <f t="shared" si="0"/>
        <v>0</v>
      </c>
      <c r="L47" s="137">
        <v>4564.5</v>
      </c>
      <c r="M47" s="8">
        <v>5000</v>
      </c>
      <c r="N47" s="8" t="s">
        <v>264</v>
      </c>
      <c r="O47" s="69">
        <v>196</v>
      </c>
      <c r="P47" s="8" t="s">
        <v>265</v>
      </c>
      <c r="Q47" s="8" t="s">
        <v>266</v>
      </c>
      <c r="R47" s="8" t="s">
        <v>267</v>
      </c>
      <c r="S47" s="8" t="s">
        <v>415</v>
      </c>
      <c r="V47">
        <f t="shared" si="1"/>
        <v>2800</v>
      </c>
      <c r="W47" s="109">
        <f>V47*J47</f>
        <v>2548</v>
      </c>
    </row>
    <row r="48" spans="1:23">
      <c r="A48" s="8">
        <v>45</v>
      </c>
      <c r="B48" s="8" t="s">
        <v>130</v>
      </c>
      <c r="C48" s="8" t="s">
        <v>127</v>
      </c>
      <c r="D48" s="8" t="s">
        <v>131</v>
      </c>
      <c r="E48" s="8"/>
      <c r="F48" s="8">
        <v>50</v>
      </c>
      <c r="G48" s="8">
        <v>1</v>
      </c>
      <c r="H48" s="8">
        <v>5000</v>
      </c>
      <c r="I48" s="8">
        <f>VLOOKUP(B48,'[1]Atrition NPI'!$B:$AB,23,0)</f>
        <v>2080</v>
      </c>
      <c r="J48" s="103">
        <v>1.51</v>
      </c>
      <c r="K48" s="8" t="b">
        <f t="shared" si="0"/>
        <v>0</v>
      </c>
      <c r="L48" s="137">
        <v>7531</v>
      </c>
      <c r="M48" s="8">
        <v>5000</v>
      </c>
      <c r="N48" s="8" t="s">
        <v>264</v>
      </c>
      <c r="O48" s="69">
        <v>196</v>
      </c>
      <c r="P48" s="8" t="s">
        <v>265</v>
      </c>
      <c r="Q48" s="8" t="s">
        <v>266</v>
      </c>
      <c r="R48" s="8" t="s">
        <v>267</v>
      </c>
      <c r="S48" s="8" t="s">
        <v>415</v>
      </c>
      <c r="V48">
        <f t="shared" si="1"/>
        <v>2920</v>
      </c>
      <c r="W48" s="109">
        <f>V48*J48</f>
        <v>4409.2</v>
      </c>
    </row>
    <row r="49" spans="1:23">
      <c r="A49" s="8">
        <v>46</v>
      </c>
      <c r="B49" s="8" t="s">
        <v>133</v>
      </c>
      <c r="C49" s="8" t="s">
        <v>134</v>
      </c>
      <c r="D49" s="8" t="s">
        <v>135</v>
      </c>
      <c r="E49" s="8"/>
      <c r="F49" s="8">
        <v>50</v>
      </c>
      <c r="G49" s="8">
        <v>1</v>
      </c>
      <c r="H49" s="8">
        <v>1300</v>
      </c>
      <c r="I49" s="8">
        <f>VLOOKUP(B49,'[1]Atrition NPI'!$B:$AB,23,0)</f>
        <v>2080</v>
      </c>
      <c r="J49" s="103">
        <v>2.4700000000000002</v>
      </c>
      <c r="K49" s="8" t="b">
        <f t="shared" si="0"/>
        <v>1</v>
      </c>
      <c r="L49" s="137">
        <v>3204.5</v>
      </c>
      <c r="M49" s="8">
        <v>1300</v>
      </c>
      <c r="N49" s="8" t="s">
        <v>264</v>
      </c>
      <c r="O49" s="69">
        <v>72</v>
      </c>
      <c r="P49" s="8" t="s">
        <v>265</v>
      </c>
      <c r="Q49" s="8" t="s">
        <v>266</v>
      </c>
      <c r="R49" s="8" t="s">
        <v>267</v>
      </c>
      <c r="S49" s="8" t="s">
        <v>415</v>
      </c>
      <c r="V49">
        <f t="shared" si="1"/>
        <v>-780</v>
      </c>
      <c r="W49" s="109">
        <f>V49*J49</f>
        <v>-1926.6000000000001</v>
      </c>
    </row>
    <row r="50" spans="1:23">
      <c r="A50" s="8">
        <v>47</v>
      </c>
      <c r="B50" s="8" t="s">
        <v>137</v>
      </c>
      <c r="C50" s="8" t="s">
        <v>3</v>
      </c>
      <c r="D50" s="8" t="s">
        <v>138</v>
      </c>
      <c r="E50" s="8"/>
      <c r="F50" s="8">
        <v>50</v>
      </c>
      <c r="G50" s="8">
        <v>4</v>
      </c>
      <c r="H50" s="8">
        <v>3000</v>
      </c>
      <c r="I50" s="8">
        <f>VLOOKUP(B50,'[1]Atrition NPI'!$B:$AB,23,0)</f>
        <v>6600</v>
      </c>
      <c r="J50" s="103">
        <v>0.21</v>
      </c>
      <c r="K50" s="8" t="b">
        <f t="shared" si="0"/>
        <v>1</v>
      </c>
      <c r="L50" s="137">
        <v>622.20000000000005</v>
      </c>
      <c r="M50" s="8">
        <v>3000</v>
      </c>
      <c r="N50" s="8" t="s">
        <v>264</v>
      </c>
      <c r="O50" s="69">
        <v>84</v>
      </c>
      <c r="P50" s="8" t="s">
        <v>265</v>
      </c>
      <c r="Q50" s="8" t="s">
        <v>266</v>
      </c>
      <c r="R50" s="8" t="s">
        <v>267</v>
      </c>
      <c r="S50" s="8" t="s">
        <v>415</v>
      </c>
      <c r="V50">
        <f t="shared" si="1"/>
        <v>-3600</v>
      </c>
      <c r="W50" s="109">
        <f>V50*J50</f>
        <v>-756</v>
      </c>
    </row>
    <row r="51" spans="1:23">
      <c r="A51" s="8">
        <v>48</v>
      </c>
      <c r="B51" s="8" t="s">
        <v>140</v>
      </c>
      <c r="C51" s="8" t="s">
        <v>30</v>
      </c>
      <c r="D51" s="8" t="s">
        <v>141</v>
      </c>
      <c r="E51" s="8"/>
      <c r="F51" s="8">
        <v>50</v>
      </c>
      <c r="G51" s="8">
        <v>1</v>
      </c>
      <c r="H51" s="8">
        <v>4000</v>
      </c>
      <c r="I51" s="8">
        <f>VLOOKUP(B51,'[1]Atrition NPI'!$B:$AB,23,0)</f>
        <v>2200</v>
      </c>
      <c r="J51" s="103">
        <v>0.2</v>
      </c>
      <c r="K51" s="8" t="b">
        <f t="shared" si="0"/>
        <v>0</v>
      </c>
      <c r="L51" s="137">
        <v>809.2</v>
      </c>
      <c r="M51" s="8">
        <v>4000</v>
      </c>
      <c r="N51" s="8" t="s">
        <v>264</v>
      </c>
      <c r="O51" s="69">
        <v>280</v>
      </c>
      <c r="P51" s="8" t="s">
        <v>265</v>
      </c>
      <c r="Q51" s="8" t="s">
        <v>266</v>
      </c>
      <c r="R51" s="8" t="s">
        <v>267</v>
      </c>
      <c r="S51" s="8" t="s">
        <v>415</v>
      </c>
      <c r="V51">
        <f t="shared" si="1"/>
        <v>1800</v>
      </c>
      <c r="W51" s="109">
        <f>V51*J51</f>
        <v>360</v>
      </c>
    </row>
    <row r="52" spans="1:23">
      <c r="A52" s="8">
        <v>49</v>
      </c>
      <c r="B52" s="8" t="s">
        <v>143</v>
      </c>
      <c r="C52" s="8" t="s">
        <v>3</v>
      </c>
      <c r="D52" s="8" t="s">
        <v>144</v>
      </c>
      <c r="E52" s="8"/>
      <c r="F52" s="8">
        <v>50</v>
      </c>
      <c r="G52" s="8">
        <v>1</v>
      </c>
      <c r="H52" s="8">
        <v>4000</v>
      </c>
      <c r="I52" s="8">
        <f>VLOOKUP(B52,'[1]Atrition NPI'!$B:$AB,23,0)</f>
        <v>2200</v>
      </c>
      <c r="J52" s="103">
        <v>0.05</v>
      </c>
      <c r="K52" s="8" t="b">
        <f t="shared" si="0"/>
        <v>0</v>
      </c>
      <c r="L52" s="137">
        <v>190.4</v>
      </c>
      <c r="M52" s="8">
        <v>4000</v>
      </c>
      <c r="N52" s="8" t="s">
        <v>264</v>
      </c>
      <c r="O52" s="69">
        <v>112</v>
      </c>
      <c r="P52" s="8" t="s">
        <v>265</v>
      </c>
      <c r="Q52" s="8" t="s">
        <v>266</v>
      </c>
      <c r="R52" s="8" t="s">
        <v>267</v>
      </c>
      <c r="S52" s="8" t="s">
        <v>415</v>
      </c>
      <c r="V52">
        <f t="shared" si="1"/>
        <v>1800</v>
      </c>
      <c r="W52" s="109">
        <f>V52*J52</f>
        <v>90</v>
      </c>
    </row>
    <row r="53" spans="1:23">
      <c r="A53" s="8">
        <v>50</v>
      </c>
      <c r="B53" s="8" t="s">
        <v>146</v>
      </c>
      <c r="C53" s="8" t="s">
        <v>147</v>
      </c>
      <c r="D53" s="8" t="s">
        <v>148</v>
      </c>
      <c r="E53" s="8"/>
      <c r="F53" s="8">
        <v>50</v>
      </c>
      <c r="G53" s="8">
        <v>1</v>
      </c>
      <c r="H53" s="8">
        <v>3000</v>
      </c>
      <c r="I53" s="8">
        <f>VLOOKUP(B53,'[1]Atrition NPI'!$B:$AB,23,0)</f>
        <v>2200</v>
      </c>
      <c r="J53" s="103">
        <v>0.12</v>
      </c>
      <c r="K53" s="8" t="b">
        <f t="shared" si="0"/>
        <v>0</v>
      </c>
      <c r="L53" s="137">
        <v>351.9</v>
      </c>
      <c r="M53" s="8">
        <v>3000</v>
      </c>
      <c r="N53" s="8" t="s">
        <v>264</v>
      </c>
      <c r="O53" s="69">
        <v>91</v>
      </c>
      <c r="P53" s="8" t="s">
        <v>265</v>
      </c>
      <c r="Q53" s="8" t="s">
        <v>266</v>
      </c>
      <c r="R53" s="8" t="s">
        <v>267</v>
      </c>
      <c r="S53" s="8" t="s">
        <v>415</v>
      </c>
      <c r="V53">
        <f t="shared" si="1"/>
        <v>800</v>
      </c>
      <c r="W53" s="109">
        <f>V53*J53</f>
        <v>96</v>
      </c>
    </row>
    <row r="54" spans="1:23">
      <c r="A54" s="8">
        <v>51</v>
      </c>
      <c r="B54" s="8" t="s">
        <v>46</v>
      </c>
      <c r="C54" s="8" t="s">
        <v>47</v>
      </c>
      <c r="D54" s="8" t="s">
        <v>48</v>
      </c>
      <c r="E54" s="8"/>
      <c r="F54" s="8">
        <v>50</v>
      </c>
      <c r="G54" s="8">
        <v>1</v>
      </c>
      <c r="H54" s="8">
        <v>10000</v>
      </c>
      <c r="I54" s="8">
        <f>VLOOKUP(B54,'[1]Atrition NPI'!$B:$AB,23,0)</f>
        <v>11000</v>
      </c>
      <c r="J54" s="103">
        <v>0.01</v>
      </c>
      <c r="K54" s="8" t="b">
        <f t="shared" si="0"/>
        <v>1</v>
      </c>
      <c r="L54" s="137">
        <v>68</v>
      </c>
      <c r="M54" s="8">
        <v>10000</v>
      </c>
      <c r="N54" s="8" t="s">
        <v>264</v>
      </c>
      <c r="O54" s="69">
        <v>140</v>
      </c>
      <c r="P54" s="8" t="s">
        <v>265</v>
      </c>
      <c r="Q54" s="8" t="s">
        <v>266</v>
      </c>
      <c r="R54" s="8" t="s">
        <v>267</v>
      </c>
      <c r="S54" s="8" t="s">
        <v>415</v>
      </c>
      <c r="V54">
        <f t="shared" si="1"/>
        <v>-1000</v>
      </c>
      <c r="W54" s="109">
        <f>V54*J54</f>
        <v>-10</v>
      </c>
    </row>
    <row r="55" spans="1:23">
      <c r="A55" s="8">
        <v>52</v>
      </c>
      <c r="B55" s="8" t="s">
        <v>150</v>
      </c>
      <c r="C55" s="8" t="s">
        <v>47</v>
      </c>
      <c r="D55" s="8" t="s">
        <v>151</v>
      </c>
      <c r="E55" s="8"/>
      <c r="F55" s="8">
        <v>50</v>
      </c>
      <c r="G55" s="8">
        <v>2</v>
      </c>
      <c r="H55" s="8">
        <v>15000</v>
      </c>
      <c r="I55" s="8">
        <f>VLOOKUP(B55,'[1]Atrition NPI'!$B:$AB,23,0)</f>
        <v>4400</v>
      </c>
      <c r="J55" s="103">
        <v>0.01</v>
      </c>
      <c r="K55" s="8" t="b">
        <f t="shared" si="0"/>
        <v>0</v>
      </c>
      <c r="L55" s="137">
        <v>153</v>
      </c>
      <c r="M55" s="8">
        <v>15000</v>
      </c>
      <c r="N55" s="8" t="s">
        <v>264</v>
      </c>
      <c r="O55" s="69">
        <v>126</v>
      </c>
      <c r="P55" s="8" t="s">
        <v>265</v>
      </c>
      <c r="Q55" s="8" t="s">
        <v>266</v>
      </c>
      <c r="R55" s="8" t="s">
        <v>267</v>
      </c>
      <c r="S55" s="8" t="s">
        <v>415</v>
      </c>
      <c r="V55">
        <f t="shared" si="1"/>
        <v>10600</v>
      </c>
      <c r="W55" s="109">
        <f>V55*J55</f>
        <v>106</v>
      </c>
    </row>
    <row r="56" spans="1:23">
      <c r="A56" s="8">
        <v>53</v>
      </c>
      <c r="B56" s="8" t="s">
        <v>233</v>
      </c>
      <c r="C56" s="8" t="s">
        <v>47</v>
      </c>
      <c r="D56" s="8" t="s">
        <v>152</v>
      </c>
      <c r="E56" s="8"/>
      <c r="F56" s="8">
        <v>50</v>
      </c>
      <c r="G56" s="8">
        <v>2</v>
      </c>
      <c r="H56" s="8">
        <v>15000</v>
      </c>
      <c r="I56" s="8">
        <f>VLOOKUP(B56,'[1]Atrition NPI'!$B:$AB,23,0)</f>
        <v>4400</v>
      </c>
      <c r="J56" s="103">
        <v>0.01</v>
      </c>
      <c r="K56" s="8" t="b">
        <f t="shared" si="0"/>
        <v>0</v>
      </c>
      <c r="L56" s="137">
        <v>153</v>
      </c>
      <c r="M56" s="8">
        <v>15000</v>
      </c>
      <c r="N56" s="8" t="s">
        <v>264</v>
      </c>
      <c r="O56" s="69">
        <v>126</v>
      </c>
      <c r="P56" s="8" t="s">
        <v>265</v>
      </c>
      <c r="Q56" s="8" t="s">
        <v>266</v>
      </c>
      <c r="R56" s="8" t="s">
        <v>267</v>
      </c>
      <c r="S56" s="8" t="s">
        <v>415</v>
      </c>
      <c r="V56">
        <f t="shared" si="1"/>
        <v>10600</v>
      </c>
      <c r="W56" s="109">
        <f>V56*J56</f>
        <v>106</v>
      </c>
    </row>
    <row r="57" spans="1:23">
      <c r="A57" s="8">
        <v>54</v>
      </c>
      <c r="B57" s="8" t="s">
        <v>153</v>
      </c>
      <c r="C57" s="8" t="s">
        <v>47</v>
      </c>
      <c r="D57" s="8" t="s">
        <v>154</v>
      </c>
      <c r="E57" s="8"/>
      <c r="F57" s="8">
        <v>50</v>
      </c>
      <c r="G57" s="8">
        <v>3</v>
      </c>
      <c r="H57" s="8">
        <v>15000</v>
      </c>
      <c r="I57" s="8">
        <f>VLOOKUP(B57,'[1]Atrition NPI'!$B:$AB,23,0)</f>
        <v>6600</v>
      </c>
      <c r="J57" s="103">
        <v>0.01</v>
      </c>
      <c r="K57" s="8" t="b">
        <f t="shared" si="0"/>
        <v>0</v>
      </c>
      <c r="L57" s="137">
        <v>153</v>
      </c>
      <c r="M57" s="8">
        <v>15000</v>
      </c>
      <c r="N57" s="8" t="s">
        <v>264</v>
      </c>
      <c r="O57" s="69">
        <v>126</v>
      </c>
      <c r="P57" s="8" t="s">
        <v>265</v>
      </c>
      <c r="Q57" s="8" t="s">
        <v>266</v>
      </c>
      <c r="R57" s="8" t="s">
        <v>267</v>
      </c>
      <c r="S57" s="8" t="s">
        <v>415</v>
      </c>
      <c r="V57">
        <f t="shared" si="1"/>
        <v>8400</v>
      </c>
      <c r="W57" s="109">
        <f>V57*J57</f>
        <v>84</v>
      </c>
    </row>
    <row r="58" spans="1:23">
      <c r="A58" s="8">
        <v>55</v>
      </c>
      <c r="B58" s="8" t="s">
        <v>155</v>
      </c>
      <c r="C58" s="8" t="s">
        <v>47</v>
      </c>
      <c r="D58" s="8" t="s">
        <v>156</v>
      </c>
      <c r="E58" s="8"/>
      <c r="F58" s="8">
        <v>50</v>
      </c>
      <c r="G58" s="8">
        <v>1</v>
      </c>
      <c r="H58" s="8">
        <v>10000</v>
      </c>
      <c r="I58" s="8">
        <f>VLOOKUP(B58,'[1]Atrition NPI'!$B:$AB,23,0)</f>
        <v>2200</v>
      </c>
      <c r="J58" s="103">
        <v>0.01</v>
      </c>
      <c r="K58" s="8" t="b">
        <f t="shared" si="0"/>
        <v>0</v>
      </c>
      <c r="L58" s="137">
        <v>68</v>
      </c>
      <c r="M58" s="8">
        <v>10000</v>
      </c>
      <c r="N58" s="8" t="s">
        <v>264</v>
      </c>
      <c r="O58" s="69">
        <v>140</v>
      </c>
      <c r="P58" s="8" t="s">
        <v>265</v>
      </c>
      <c r="Q58" s="8" t="s">
        <v>266</v>
      </c>
      <c r="R58" s="8" t="s">
        <v>267</v>
      </c>
      <c r="S58" s="8" t="s">
        <v>415</v>
      </c>
      <c r="V58">
        <f t="shared" si="1"/>
        <v>7800</v>
      </c>
      <c r="W58" s="109">
        <f>V58*J58</f>
        <v>78</v>
      </c>
    </row>
    <row r="59" spans="1:23">
      <c r="A59" s="8">
        <v>56</v>
      </c>
      <c r="B59" s="8" t="s">
        <v>158</v>
      </c>
      <c r="C59" s="8" t="s">
        <v>47</v>
      </c>
      <c r="D59" s="8" t="s">
        <v>159</v>
      </c>
      <c r="E59" s="8"/>
      <c r="F59" s="8">
        <v>50</v>
      </c>
      <c r="G59" s="8">
        <v>1</v>
      </c>
      <c r="H59" s="8">
        <v>30000</v>
      </c>
      <c r="I59" s="8">
        <f>VLOOKUP(B59,'[1]Atrition NPI'!$B:$AB,23,0)</f>
        <v>2200</v>
      </c>
      <c r="J59" s="103">
        <v>0.08</v>
      </c>
      <c r="K59" s="8" t="b">
        <f t="shared" si="0"/>
        <v>0</v>
      </c>
      <c r="L59" s="137">
        <v>2499</v>
      </c>
      <c r="M59" s="8">
        <v>30000</v>
      </c>
      <c r="N59" s="8" t="s">
        <v>264</v>
      </c>
      <c r="O59" s="69">
        <v>126</v>
      </c>
      <c r="P59" s="8" t="s">
        <v>265</v>
      </c>
      <c r="Q59" s="8" t="s">
        <v>266</v>
      </c>
      <c r="R59" s="8" t="s">
        <v>267</v>
      </c>
      <c r="S59" s="8" t="s">
        <v>415</v>
      </c>
      <c r="V59">
        <f t="shared" si="1"/>
        <v>27800</v>
      </c>
      <c r="W59" s="109">
        <f>V59*J59</f>
        <v>2224</v>
      </c>
    </row>
    <row r="60" spans="1:23">
      <c r="A60" s="8">
        <v>57</v>
      </c>
      <c r="B60" s="8" t="s">
        <v>234</v>
      </c>
      <c r="C60" s="8" t="s">
        <v>47</v>
      </c>
      <c r="D60" s="8" t="s">
        <v>161</v>
      </c>
      <c r="E60" s="8"/>
      <c r="F60" s="8">
        <v>50</v>
      </c>
      <c r="G60" s="8">
        <v>4</v>
      </c>
      <c r="H60" s="8">
        <v>15000</v>
      </c>
      <c r="I60" s="8">
        <f>VLOOKUP(B60,'[1]Atrition NPI'!$B:$AB,23,0)</f>
        <v>6600</v>
      </c>
      <c r="J60" s="103">
        <v>0.01</v>
      </c>
      <c r="K60" s="8" t="b">
        <f t="shared" si="0"/>
        <v>0</v>
      </c>
      <c r="L60" s="137">
        <v>153</v>
      </c>
      <c r="M60" s="8">
        <v>15000</v>
      </c>
      <c r="N60" s="8" t="s">
        <v>264</v>
      </c>
      <c r="O60" s="69">
        <v>126</v>
      </c>
      <c r="P60" s="8" t="s">
        <v>265</v>
      </c>
      <c r="Q60" s="8" t="s">
        <v>266</v>
      </c>
      <c r="R60" s="8" t="s">
        <v>267</v>
      </c>
      <c r="S60" s="8" t="s">
        <v>415</v>
      </c>
      <c r="V60">
        <f t="shared" si="1"/>
        <v>8400</v>
      </c>
      <c r="W60" s="109">
        <f>V60*J60</f>
        <v>84</v>
      </c>
    </row>
    <row r="61" spans="1:23">
      <c r="A61" s="8">
        <v>58</v>
      </c>
      <c r="B61" s="8" t="s">
        <v>162</v>
      </c>
      <c r="C61" s="8" t="s">
        <v>47</v>
      </c>
      <c r="D61" s="8" t="s">
        <v>163</v>
      </c>
      <c r="E61" s="8"/>
      <c r="F61" s="8">
        <v>50</v>
      </c>
      <c r="G61" s="8">
        <v>3</v>
      </c>
      <c r="H61" s="8">
        <v>15000</v>
      </c>
      <c r="I61" s="8">
        <f>VLOOKUP(B61,'[1]Atrition NPI'!$B:$AB,23,0)</f>
        <v>6600</v>
      </c>
      <c r="J61" s="103">
        <v>0.01</v>
      </c>
      <c r="K61" s="8" t="b">
        <f t="shared" si="0"/>
        <v>0</v>
      </c>
      <c r="L61" s="137">
        <v>76.5</v>
      </c>
      <c r="M61" s="8">
        <v>15000</v>
      </c>
      <c r="N61" s="8" t="s">
        <v>264</v>
      </c>
      <c r="O61" s="69">
        <v>126</v>
      </c>
      <c r="P61" s="8" t="s">
        <v>265</v>
      </c>
      <c r="Q61" s="8" t="s">
        <v>266</v>
      </c>
      <c r="R61" s="8" t="s">
        <v>267</v>
      </c>
      <c r="S61" s="8" t="s">
        <v>415</v>
      </c>
      <c r="V61">
        <f t="shared" si="1"/>
        <v>8400</v>
      </c>
      <c r="W61" s="109">
        <f>V61*J61</f>
        <v>84</v>
      </c>
    </row>
    <row r="62" spans="1:23">
      <c r="A62" s="8">
        <v>59</v>
      </c>
      <c r="B62" s="8" t="s">
        <v>164</v>
      </c>
      <c r="C62" s="8" t="s">
        <v>47</v>
      </c>
      <c r="D62" s="8" t="s">
        <v>44</v>
      </c>
      <c r="E62" s="8"/>
      <c r="F62" s="8">
        <v>50</v>
      </c>
      <c r="G62" s="8">
        <v>27</v>
      </c>
      <c r="H62" s="8">
        <v>15000</v>
      </c>
      <c r="I62" s="8">
        <f>VLOOKUP(B62,'[1]Atrition NPI'!$B:$AB,23,0)</f>
        <v>37400</v>
      </c>
      <c r="J62" s="103">
        <v>0.01</v>
      </c>
      <c r="K62" s="8" t="b">
        <f t="shared" si="0"/>
        <v>1</v>
      </c>
      <c r="L62" s="137">
        <v>102</v>
      </c>
      <c r="M62" s="8">
        <v>15000</v>
      </c>
      <c r="N62" s="8" t="s">
        <v>264</v>
      </c>
      <c r="O62" s="69">
        <v>126</v>
      </c>
      <c r="P62" s="8" t="s">
        <v>265</v>
      </c>
      <c r="Q62" s="8" t="s">
        <v>266</v>
      </c>
      <c r="R62" s="8" t="s">
        <v>267</v>
      </c>
      <c r="S62" s="8" t="s">
        <v>415</v>
      </c>
      <c r="V62">
        <f t="shared" si="1"/>
        <v>-22400</v>
      </c>
      <c r="W62" s="109">
        <f>V62*J62</f>
        <v>-224</v>
      </c>
    </row>
    <row r="63" spans="1:23">
      <c r="A63" s="8">
        <v>60</v>
      </c>
      <c r="B63" s="8" t="s">
        <v>166</v>
      </c>
      <c r="C63" s="8" t="s">
        <v>47</v>
      </c>
      <c r="D63" s="8" t="s">
        <v>167</v>
      </c>
      <c r="E63" s="8"/>
      <c r="F63" s="8">
        <v>50</v>
      </c>
      <c r="G63" s="8">
        <v>1</v>
      </c>
      <c r="H63" s="8">
        <v>10000</v>
      </c>
      <c r="I63" s="8">
        <f>VLOOKUP(B63,'[1]Atrition NPI'!$B:$AB,23,0)</f>
        <v>2200</v>
      </c>
      <c r="J63" s="103">
        <v>0.01</v>
      </c>
      <c r="K63" s="8" t="b">
        <f t="shared" si="0"/>
        <v>0</v>
      </c>
      <c r="L63" s="137">
        <v>68</v>
      </c>
      <c r="M63" s="8">
        <v>10000</v>
      </c>
      <c r="N63" s="8" t="s">
        <v>264</v>
      </c>
      <c r="O63" s="69">
        <v>140</v>
      </c>
      <c r="P63" s="8" t="s">
        <v>265</v>
      </c>
      <c r="Q63" s="8" t="s">
        <v>266</v>
      </c>
      <c r="R63" s="8" t="s">
        <v>267</v>
      </c>
      <c r="S63" s="8" t="s">
        <v>415</v>
      </c>
      <c r="V63">
        <f t="shared" si="1"/>
        <v>7800</v>
      </c>
      <c r="W63" s="109">
        <f>V63*J63</f>
        <v>78</v>
      </c>
    </row>
    <row r="64" spans="1:23">
      <c r="A64" s="8">
        <v>61</v>
      </c>
      <c r="B64" s="8" t="s">
        <v>235</v>
      </c>
      <c r="C64" s="8" t="s">
        <v>47</v>
      </c>
      <c r="D64" s="8" t="s">
        <v>168</v>
      </c>
      <c r="E64" s="8"/>
      <c r="F64" s="8">
        <v>50</v>
      </c>
      <c r="G64" s="8">
        <v>1</v>
      </c>
      <c r="H64" s="8">
        <v>15000</v>
      </c>
      <c r="I64" s="8">
        <f>VLOOKUP(B64,'[1]Atrition NPI'!$B:$AB,23,0)</f>
        <v>2200</v>
      </c>
      <c r="J64" s="103">
        <v>0.01</v>
      </c>
      <c r="K64" s="8" t="b">
        <f t="shared" si="0"/>
        <v>0</v>
      </c>
      <c r="L64" s="137">
        <v>127.5</v>
      </c>
      <c r="M64" s="8">
        <v>15000</v>
      </c>
      <c r="N64" s="8" t="s">
        <v>264</v>
      </c>
      <c r="O64" s="69">
        <v>126</v>
      </c>
      <c r="P64" s="8" t="s">
        <v>265</v>
      </c>
      <c r="Q64" s="8" t="s">
        <v>266</v>
      </c>
      <c r="R64" s="8" t="s">
        <v>267</v>
      </c>
      <c r="S64" s="8" t="s">
        <v>415</v>
      </c>
      <c r="V64">
        <f t="shared" si="1"/>
        <v>12800</v>
      </c>
      <c r="W64" s="109">
        <f>V64*J64</f>
        <v>128</v>
      </c>
    </row>
    <row r="65" spans="1:23">
      <c r="A65" s="8">
        <v>62</v>
      </c>
      <c r="B65" s="8" t="s">
        <v>169</v>
      </c>
      <c r="C65" s="8" t="s">
        <v>43</v>
      </c>
      <c r="D65" s="8" t="s">
        <v>170</v>
      </c>
      <c r="E65" s="8"/>
      <c r="F65" s="8">
        <v>50</v>
      </c>
      <c r="G65" s="8">
        <v>1</v>
      </c>
      <c r="H65" s="8">
        <v>10000</v>
      </c>
      <c r="I65" s="8">
        <f>VLOOKUP(B65,'[1]Atrition NPI'!$B:$AB,23,0)</f>
        <v>2200</v>
      </c>
      <c r="J65" s="103">
        <v>0.02</v>
      </c>
      <c r="K65" s="8" t="b">
        <f t="shared" si="0"/>
        <v>0</v>
      </c>
      <c r="L65" s="137">
        <v>204</v>
      </c>
      <c r="M65" s="8">
        <v>10000</v>
      </c>
      <c r="N65" s="8" t="s">
        <v>264</v>
      </c>
      <c r="O65" s="69">
        <v>280</v>
      </c>
      <c r="P65" s="8" t="s">
        <v>265</v>
      </c>
      <c r="Q65" s="8" t="s">
        <v>266</v>
      </c>
      <c r="R65" s="8" t="s">
        <v>267</v>
      </c>
      <c r="S65" s="8" t="s">
        <v>415</v>
      </c>
      <c r="V65">
        <f t="shared" si="1"/>
        <v>7800</v>
      </c>
      <c r="W65" s="109">
        <f>V65*J65</f>
        <v>156</v>
      </c>
    </row>
    <row r="66" spans="1:23">
      <c r="A66" s="8">
        <v>63</v>
      </c>
      <c r="B66" s="8" t="s">
        <v>172</v>
      </c>
      <c r="C66" s="8" t="s">
        <v>47</v>
      </c>
      <c r="D66" s="8" t="s">
        <v>173</v>
      </c>
      <c r="E66" s="8"/>
      <c r="F66" s="8">
        <v>50</v>
      </c>
      <c r="G66" s="8">
        <v>1</v>
      </c>
      <c r="H66" s="8">
        <v>10000</v>
      </c>
      <c r="I66" s="8">
        <f>VLOOKUP(B66,'[1]Atrition NPI'!$B:$AB,23,0)</f>
        <v>2200</v>
      </c>
      <c r="J66" s="103">
        <v>0.01</v>
      </c>
      <c r="K66" s="8" t="b">
        <f t="shared" si="0"/>
        <v>0</v>
      </c>
      <c r="L66" s="137">
        <v>68</v>
      </c>
      <c r="M66" s="8">
        <v>10000</v>
      </c>
      <c r="N66" s="8" t="s">
        <v>264</v>
      </c>
      <c r="O66" s="69">
        <v>140</v>
      </c>
      <c r="P66" s="8" t="s">
        <v>265</v>
      </c>
      <c r="Q66" s="8" t="s">
        <v>266</v>
      </c>
      <c r="R66" s="8" t="s">
        <v>267</v>
      </c>
      <c r="S66" s="8" t="s">
        <v>415</v>
      </c>
      <c r="V66">
        <f t="shared" si="1"/>
        <v>7800</v>
      </c>
      <c r="W66" s="109">
        <f>V66*J66</f>
        <v>78</v>
      </c>
    </row>
    <row r="67" spans="1:23">
      <c r="A67" s="8">
        <v>64</v>
      </c>
      <c r="B67" s="8" t="s">
        <v>174</v>
      </c>
      <c r="C67" s="8" t="s">
        <v>43</v>
      </c>
      <c r="D67" s="8" t="s">
        <v>175</v>
      </c>
      <c r="E67" s="8"/>
      <c r="F67" s="8">
        <v>50</v>
      </c>
      <c r="G67" s="8">
        <v>7</v>
      </c>
      <c r="H67" s="8">
        <v>50000</v>
      </c>
      <c r="I67" s="8">
        <f>VLOOKUP(B67,'[1]Atrition NPI'!$B:$AB,23,0)</f>
        <v>11000</v>
      </c>
      <c r="J67" s="103">
        <v>0.01</v>
      </c>
      <c r="K67" s="8" t="b">
        <f t="shared" si="0"/>
        <v>0</v>
      </c>
      <c r="L67" s="137">
        <v>340</v>
      </c>
      <c r="M67" s="8">
        <v>50000</v>
      </c>
      <c r="N67" s="8" t="s">
        <v>264</v>
      </c>
      <c r="O67" s="69">
        <v>245</v>
      </c>
      <c r="P67" s="8" t="s">
        <v>265</v>
      </c>
      <c r="Q67" s="8" t="s">
        <v>266</v>
      </c>
      <c r="R67" s="8" t="s">
        <v>267</v>
      </c>
      <c r="S67" s="8" t="s">
        <v>415</v>
      </c>
      <c r="V67">
        <f t="shared" si="1"/>
        <v>39000</v>
      </c>
      <c r="W67" s="109">
        <f>V67*J67</f>
        <v>390</v>
      </c>
    </row>
    <row r="68" spans="1:23">
      <c r="A68" s="8">
        <v>65</v>
      </c>
      <c r="B68" s="8" t="s">
        <v>177</v>
      </c>
      <c r="C68" s="8" t="s">
        <v>43</v>
      </c>
      <c r="D68" s="8" t="s">
        <v>178</v>
      </c>
      <c r="E68" s="8"/>
      <c r="F68" s="8">
        <v>50</v>
      </c>
      <c r="G68" s="8">
        <v>3</v>
      </c>
      <c r="H68" s="8">
        <v>10000</v>
      </c>
      <c r="I68" s="8">
        <f>VLOOKUP(B68,'[1]Atrition NPI'!$B:$AB,23,0)</f>
        <v>4400</v>
      </c>
      <c r="J68" s="103">
        <v>0.44</v>
      </c>
      <c r="K68" s="8" t="b">
        <f t="shared" si="0"/>
        <v>0</v>
      </c>
      <c r="L68" s="137">
        <v>4386</v>
      </c>
      <c r="M68" s="8">
        <v>10000</v>
      </c>
      <c r="N68" s="8" t="s">
        <v>264</v>
      </c>
      <c r="O68" s="69">
        <v>121</v>
      </c>
      <c r="P68" s="8" t="s">
        <v>265</v>
      </c>
      <c r="Q68" s="8" t="s">
        <v>266</v>
      </c>
      <c r="R68" s="8" t="s">
        <v>267</v>
      </c>
      <c r="S68" s="8" t="s">
        <v>415</v>
      </c>
      <c r="V68">
        <f t="shared" si="1"/>
        <v>5600</v>
      </c>
      <c r="W68" s="109">
        <f>V68*J68</f>
        <v>2464</v>
      </c>
    </row>
    <row r="69" spans="1:23">
      <c r="A69" s="8">
        <v>66</v>
      </c>
      <c r="B69" s="8" t="s">
        <v>180</v>
      </c>
      <c r="C69" s="8" t="s">
        <v>181</v>
      </c>
      <c r="D69" s="8" t="s">
        <v>182</v>
      </c>
      <c r="E69" s="8"/>
      <c r="F69" s="8">
        <v>50</v>
      </c>
      <c r="G69" s="8">
        <v>1</v>
      </c>
      <c r="H69" s="8">
        <v>1000</v>
      </c>
      <c r="I69" s="8">
        <f>VLOOKUP(B69,'[1]Atrition NPI'!$B:$AB,23,0)</f>
        <v>2200</v>
      </c>
      <c r="J69" s="103">
        <v>1.72</v>
      </c>
      <c r="K69" s="8" t="b">
        <f>I69&gt;H69</f>
        <v>1</v>
      </c>
      <c r="L69" s="137">
        <v>1717</v>
      </c>
      <c r="M69" s="8">
        <v>1000</v>
      </c>
      <c r="N69" s="8" t="s">
        <v>264</v>
      </c>
      <c r="O69" s="69">
        <v>641</v>
      </c>
      <c r="P69" s="8" t="s">
        <v>265</v>
      </c>
      <c r="Q69" s="8" t="s">
        <v>266</v>
      </c>
      <c r="R69" s="8" t="s">
        <v>267</v>
      </c>
      <c r="S69" s="8" t="s">
        <v>415</v>
      </c>
      <c r="V69">
        <f t="shared" ref="V69:V85" si="2">H69-I69</f>
        <v>-1200</v>
      </c>
      <c r="W69" s="109">
        <f>V69*J69</f>
        <v>-2064</v>
      </c>
    </row>
    <row r="70" spans="1:23">
      <c r="A70" s="8">
        <v>67</v>
      </c>
      <c r="B70" s="8" t="s">
        <v>184</v>
      </c>
      <c r="C70" s="8" t="s">
        <v>3</v>
      </c>
      <c r="D70" s="8" t="s">
        <v>185</v>
      </c>
      <c r="E70" s="8"/>
      <c r="F70" s="8">
        <v>50</v>
      </c>
      <c r="G70" s="8">
        <v>1</v>
      </c>
      <c r="H70" s="8">
        <v>15000</v>
      </c>
      <c r="I70" s="8">
        <f>VLOOKUP(B70,'[1]Atrition NPI'!$B:$AB,23,0)</f>
        <v>2600</v>
      </c>
      <c r="J70" s="103">
        <v>0.1</v>
      </c>
      <c r="K70" s="8" t="b">
        <f t="shared" ref="K69:K85" si="3">I70&gt;H70</f>
        <v>0</v>
      </c>
      <c r="L70" s="137">
        <v>1530</v>
      </c>
      <c r="M70" s="8">
        <v>15000</v>
      </c>
      <c r="N70" s="8" t="s">
        <v>264</v>
      </c>
      <c r="O70" s="69">
        <v>126</v>
      </c>
      <c r="P70" s="8" t="s">
        <v>265</v>
      </c>
      <c r="Q70" s="8" t="s">
        <v>266</v>
      </c>
      <c r="R70" s="8" t="s">
        <v>267</v>
      </c>
      <c r="S70" s="8" t="s">
        <v>415</v>
      </c>
      <c r="V70">
        <f t="shared" si="2"/>
        <v>12400</v>
      </c>
      <c r="W70" s="109">
        <f>V70*J70</f>
        <v>1240</v>
      </c>
    </row>
    <row r="71" spans="1:23">
      <c r="A71" s="8">
        <v>68</v>
      </c>
      <c r="B71" s="8">
        <v>434153017835</v>
      </c>
      <c r="C71" s="8" t="s">
        <v>187</v>
      </c>
      <c r="D71" s="8" t="s">
        <v>188</v>
      </c>
      <c r="E71" s="8"/>
      <c r="F71" s="8">
        <v>50</v>
      </c>
      <c r="G71" s="8">
        <v>1</v>
      </c>
      <c r="H71" s="8">
        <v>4000</v>
      </c>
      <c r="I71" s="8">
        <f>VLOOKUP(B71,'[1]Atrition NPI'!$B:$AB,23,0)</f>
        <v>2200</v>
      </c>
      <c r="J71" s="103">
        <v>0.6</v>
      </c>
      <c r="K71" s="8" t="b">
        <f t="shared" si="3"/>
        <v>0</v>
      </c>
      <c r="L71" s="137">
        <v>2414</v>
      </c>
      <c r="M71" s="8">
        <v>4000</v>
      </c>
      <c r="N71" s="8" t="s">
        <v>264</v>
      </c>
      <c r="O71" s="69">
        <v>175</v>
      </c>
      <c r="P71" s="8" t="s">
        <v>265</v>
      </c>
      <c r="Q71" s="8" t="s">
        <v>266</v>
      </c>
      <c r="R71" s="8" t="s">
        <v>267</v>
      </c>
      <c r="S71" s="8" t="s">
        <v>415</v>
      </c>
      <c r="V71">
        <f t="shared" si="2"/>
        <v>1800</v>
      </c>
      <c r="W71" s="109">
        <f>V71*J71</f>
        <v>1080</v>
      </c>
    </row>
    <row r="72" spans="1:23">
      <c r="A72" s="8">
        <v>69</v>
      </c>
      <c r="B72" s="8" t="s">
        <v>190</v>
      </c>
      <c r="C72" s="8" t="s">
        <v>47</v>
      </c>
      <c r="D72" s="8" t="s">
        <v>191</v>
      </c>
      <c r="E72" s="8"/>
      <c r="F72" s="8">
        <v>50</v>
      </c>
      <c r="G72" s="8">
        <v>1</v>
      </c>
      <c r="H72" s="8">
        <v>5000</v>
      </c>
      <c r="I72" s="8">
        <f>VLOOKUP(B72,'[1]Atrition NPI'!$B:$AB,23,0)</f>
        <v>2200</v>
      </c>
      <c r="J72" s="103">
        <v>0.74</v>
      </c>
      <c r="K72" s="8" t="b">
        <f t="shared" si="3"/>
        <v>0</v>
      </c>
      <c r="L72" s="137">
        <v>3714.5</v>
      </c>
      <c r="M72" s="8">
        <v>5000</v>
      </c>
      <c r="N72" s="8" t="s">
        <v>264</v>
      </c>
      <c r="O72" s="69">
        <v>168</v>
      </c>
      <c r="P72" s="8" t="s">
        <v>265</v>
      </c>
      <c r="Q72" s="8" t="s">
        <v>266</v>
      </c>
      <c r="R72" s="8" t="s">
        <v>267</v>
      </c>
      <c r="S72" s="8" t="s">
        <v>415</v>
      </c>
      <c r="V72">
        <f t="shared" si="2"/>
        <v>2800</v>
      </c>
      <c r="W72" s="109">
        <f>V72*J72</f>
        <v>2072</v>
      </c>
    </row>
    <row r="73" spans="1:23">
      <c r="A73" s="8">
        <v>70</v>
      </c>
      <c r="B73" s="8" t="s">
        <v>194</v>
      </c>
      <c r="C73" s="8" t="s">
        <v>7</v>
      </c>
      <c r="D73" s="8" t="s">
        <v>193</v>
      </c>
      <c r="E73" s="8"/>
      <c r="F73" s="8">
        <v>50</v>
      </c>
      <c r="G73" s="8">
        <v>1</v>
      </c>
      <c r="H73" s="8">
        <v>2000</v>
      </c>
      <c r="I73" s="8">
        <f>VLOOKUP(B73,'[1]Atrition NPI'!$B:$AB,23,0)</f>
        <v>2100</v>
      </c>
      <c r="J73" s="104">
        <v>9</v>
      </c>
      <c r="K73" s="8" t="b">
        <f t="shared" si="3"/>
        <v>1</v>
      </c>
      <c r="L73" s="137">
        <f>H73*J73</f>
        <v>18000</v>
      </c>
      <c r="M73" s="8">
        <v>2000</v>
      </c>
      <c r="N73" s="8" t="s">
        <v>381</v>
      </c>
      <c r="O73" s="69">
        <v>168</v>
      </c>
      <c r="P73" s="8" t="s">
        <v>265</v>
      </c>
      <c r="Q73" s="8" t="s">
        <v>266</v>
      </c>
      <c r="R73" s="8" t="s">
        <v>267</v>
      </c>
      <c r="S73" s="8" t="s">
        <v>415</v>
      </c>
      <c r="V73">
        <f t="shared" si="2"/>
        <v>-100</v>
      </c>
      <c r="W73" s="109">
        <f>V73*J73</f>
        <v>-900</v>
      </c>
    </row>
    <row r="74" spans="1:23">
      <c r="A74" s="8">
        <v>71</v>
      </c>
      <c r="B74" s="8" t="s">
        <v>195</v>
      </c>
      <c r="C74" s="8" t="s">
        <v>7</v>
      </c>
      <c r="D74" s="8" t="s">
        <v>196</v>
      </c>
      <c r="E74" s="8"/>
      <c r="F74" s="8">
        <v>50</v>
      </c>
      <c r="G74" s="8">
        <v>1</v>
      </c>
      <c r="H74" s="8">
        <v>490</v>
      </c>
      <c r="I74" s="8">
        <f>VLOOKUP(B74,'[1]Atrition NPI'!$B:$AB,23,0)</f>
        <v>2100</v>
      </c>
      <c r="J74" s="103">
        <v>4.66</v>
      </c>
      <c r="K74" s="8" t="b">
        <f t="shared" si="3"/>
        <v>1</v>
      </c>
      <c r="L74" s="137">
        <v>2282.42</v>
      </c>
      <c r="M74" s="8">
        <v>490</v>
      </c>
      <c r="N74" s="8" t="s">
        <v>264</v>
      </c>
      <c r="O74" s="69">
        <v>64</v>
      </c>
      <c r="P74" s="8" t="s">
        <v>265</v>
      </c>
      <c r="Q74" s="8" t="s">
        <v>266</v>
      </c>
      <c r="R74" s="8" t="s">
        <v>267</v>
      </c>
      <c r="S74" s="8" t="s">
        <v>415</v>
      </c>
      <c r="V74">
        <f t="shared" si="2"/>
        <v>-1610</v>
      </c>
      <c r="W74" s="109">
        <f>V74*J74</f>
        <v>-7502.6</v>
      </c>
    </row>
    <row r="75" spans="1:23">
      <c r="A75" s="8">
        <v>72</v>
      </c>
      <c r="B75" s="8" t="s">
        <v>198</v>
      </c>
      <c r="C75" s="8" t="s">
        <v>199</v>
      </c>
      <c r="D75" s="8" t="s">
        <v>200</v>
      </c>
      <c r="E75" s="8"/>
      <c r="F75" s="8">
        <v>50</v>
      </c>
      <c r="G75" s="8">
        <v>1</v>
      </c>
      <c r="H75" s="8">
        <v>480</v>
      </c>
      <c r="I75" s="8">
        <f>VLOOKUP(B75,'[1]Atrition NPI'!$B:$AB,23,0)</f>
        <v>2100</v>
      </c>
      <c r="J75" s="103">
        <v>10.96</v>
      </c>
      <c r="K75" s="8" t="b">
        <f t="shared" si="3"/>
        <v>1</v>
      </c>
      <c r="L75" s="137">
        <v>5260.8</v>
      </c>
      <c r="M75" s="8">
        <v>480</v>
      </c>
      <c r="N75" s="8" t="s">
        <v>264</v>
      </c>
      <c r="O75" s="69">
        <v>72</v>
      </c>
      <c r="P75" s="8" t="s">
        <v>265</v>
      </c>
      <c r="Q75" s="8" t="s">
        <v>266</v>
      </c>
      <c r="R75" s="8" t="s">
        <v>267</v>
      </c>
      <c r="S75" s="8" t="s">
        <v>415</v>
      </c>
      <c r="V75">
        <f t="shared" si="2"/>
        <v>-1620</v>
      </c>
      <c r="W75" s="109">
        <f>V75*J75</f>
        <v>-17755.2</v>
      </c>
    </row>
    <row r="76" spans="1:23">
      <c r="A76" s="8">
        <v>73</v>
      </c>
      <c r="B76" s="8" t="s">
        <v>202</v>
      </c>
      <c r="C76" s="8" t="s">
        <v>7</v>
      </c>
      <c r="D76" s="8" t="s">
        <v>203</v>
      </c>
      <c r="E76" s="8"/>
      <c r="F76" s="8">
        <v>50</v>
      </c>
      <c r="G76" s="8">
        <v>1</v>
      </c>
      <c r="H76" s="8">
        <v>348</v>
      </c>
      <c r="I76" s="8">
        <f>VLOOKUP(B76,'[1]Atrition NPI'!$B:$AB,23,0)</f>
        <v>2100</v>
      </c>
      <c r="J76" s="103">
        <v>17.22</v>
      </c>
      <c r="K76" s="8" t="b">
        <f t="shared" si="3"/>
        <v>1</v>
      </c>
      <c r="L76" s="137">
        <v>5992.91</v>
      </c>
      <c r="M76" s="8">
        <v>348</v>
      </c>
      <c r="N76" s="8" t="s">
        <v>264</v>
      </c>
      <c r="O76" s="69">
        <v>210</v>
      </c>
      <c r="P76" s="8" t="s">
        <v>265</v>
      </c>
      <c r="Q76" s="8" t="s">
        <v>266</v>
      </c>
      <c r="R76" s="8" t="s">
        <v>267</v>
      </c>
      <c r="S76" s="8" t="s">
        <v>415</v>
      </c>
      <c r="V76">
        <f t="shared" si="2"/>
        <v>-1752</v>
      </c>
      <c r="W76" s="109">
        <f>V76*J76</f>
        <v>-30169.439999999999</v>
      </c>
    </row>
    <row r="77" spans="1:23">
      <c r="A77" s="8">
        <v>74</v>
      </c>
      <c r="B77" s="8" t="s">
        <v>205</v>
      </c>
      <c r="C77" s="8" t="s">
        <v>7</v>
      </c>
      <c r="D77" s="8" t="s">
        <v>206</v>
      </c>
      <c r="E77" s="8"/>
      <c r="F77" s="8">
        <v>50</v>
      </c>
      <c r="G77" s="8">
        <v>2</v>
      </c>
      <c r="H77" s="8">
        <v>2500</v>
      </c>
      <c r="I77" s="8">
        <f>VLOOKUP(B77,'[1]Atrition NPI'!$B:$AB,23,0)</f>
        <v>4320</v>
      </c>
      <c r="J77" s="103">
        <v>1.56</v>
      </c>
      <c r="K77" s="8" t="b">
        <f t="shared" si="3"/>
        <v>1</v>
      </c>
      <c r="L77" s="137">
        <v>3901.5</v>
      </c>
      <c r="M77" s="8">
        <v>2500</v>
      </c>
      <c r="N77" s="8" t="s">
        <v>264</v>
      </c>
      <c r="O77" s="69">
        <v>18</v>
      </c>
      <c r="P77" s="8" t="s">
        <v>265</v>
      </c>
      <c r="Q77" s="8" t="s">
        <v>266</v>
      </c>
      <c r="R77" s="8" t="s">
        <v>267</v>
      </c>
      <c r="S77" s="8" t="s">
        <v>415</v>
      </c>
      <c r="V77">
        <f t="shared" si="2"/>
        <v>-1820</v>
      </c>
      <c r="W77" s="109">
        <f>V77*J77</f>
        <v>-2839.2000000000003</v>
      </c>
    </row>
    <row r="78" spans="1:23">
      <c r="A78" s="8">
        <v>75</v>
      </c>
      <c r="B78" s="8" t="s">
        <v>208</v>
      </c>
      <c r="C78" s="8" t="s">
        <v>7</v>
      </c>
      <c r="D78" s="8" t="s">
        <v>209</v>
      </c>
      <c r="E78" s="8"/>
      <c r="F78" s="8">
        <v>50</v>
      </c>
      <c r="G78" s="8">
        <v>1</v>
      </c>
      <c r="H78" s="8">
        <v>2500</v>
      </c>
      <c r="I78" s="8">
        <f>VLOOKUP(B78,'[1]Atrition NPI'!$B:$AB,23,0)</f>
        <v>2120</v>
      </c>
      <c r="J78" s="103">
        <v>1.43</v>
      </c>
      <c r="K78" s="8" t="b">
        <f t="shared" si="3"/>
        <v>0</v>
      </c>
      <c r="L78" s="137">
        <v>3565.75</v>
      </c>
      <c r="M78" s="8">
        <v>2500</v>
      </c>
      <c r="N78" s="8" t="s">
        <v>264</v>
      </c>
      <c r="O78" s="69">
        <v>72</v>
      </c>
      <c r="P78" s="8" t="s">
        <v>265</v>
      </c>
      <c r="Q78" s="8" t="s">
        <v>266</v>
      </c>
      <c r="R78" s="8" t="s">
        <v>267</v>
      </c>
      <c r="S78" s="8" t="s">
        <v>415</v>
      </c>
      <c r="V78">
        <f t="shared" si="2"/>
        <v>380</v>
      </c>
      <c r="W78" s="109">
        <f>V78*J78</f>
        <v>543.4</v>
      </c>
    </row>
    <row r="79" spans="1:23">
      <c r="A79" s="8">
        <v>76</v>
      </c>
      <c r="B79" s="8" t="s">
        <v>211</v>
      </c>
      <c r="C79" s="8" t="s">
        <v>7</v>
      </c>
      <c r="D79" s="8" t="s">
        <v>212</v>
      </c>
      <c r="E79" s="8"/>
      <c r="F79" s="8">
        <v>50</v>
      </c>
      <c r="G79" s="8">
        <v>2</v>
      </c>
      <c r="H79" s="8">
        <v>2500</v>
      </c>
      <c r="I79" s="8">
        <f>VLOOKUP(B79,'[1]Atrition NPI'!$B:$AB,23,0)</f>
        <v>4240</v>
      </c>
      <c r="J79" s="103">
        <v>4.37</v>
      </c>
      <c r="K79" s="8" t="b">
        <f t="shared" si="3"/>
        <v>1</v>
      </c>
      <c r="L79" s="137">
        <v>10922.5</v>
      </c>
      <c r="M79" s="8">
        <v>2500</v>
      </c>
      <c r="N79" s="8" t="s">
        <v>264</v>
      </c>
      <c r="O79" s="69">
        <v>84</v>
      </c>
      <c r="P79" s="8" t="s">
        <v>265</v>
      </c>
      <c r="Q79" s="8" t="s">
        <v>266</v>
      </c>
      <c r="R79" s="8" t="s">
        <v>267</v>
      </c>
      <c r="S79" s="8" t="s">
        <v>415</v>
      </c>
      <c r="V79">
        <f t="shared" si="2"/>
        <v>-1740</v>
      </c>
      <c r="W79" s="109">
        <f>V79*J79</f>
        <v>-7603.8</v>
      </c>
    </row>
    <row r="80" spans="1:23">
      <c r="A80" s="8">
        <v>77</v>
      </c>
      <c r="B80" s="8" t="s">
        <v>214</v>
      </c>
      <c r="C80" s="8" t="s">
        <v>7</v>
      </c>
      <c r="D80" s="8" t="s">
        <v>215</v>
      </c>
      <c r="E80" s="8"/>
      <c r="F80" s="8">
        <v>50</v>
      </c>
      <c r="G80" s="8">
        <v>1</v>
      </c>
      <c r="H80" s="8">
        <v>2500</v>
      </c>
      <c r="I80" s="8">
        <f>VLOOKUP(B80,'[1]Atrition NPI'!$B:$AB,23,0)</f>
        <v>2200</v>
      </c>
      <c r="J80" s="103">
        <v>2.64</v>
      </c>
      <c r="K80" s="8" t="b">
        <f t="shared" si="3"/>
        <v>0</v>
      </c>
      <c r="L80" s="137">
        <v>6587.5</v>
      </c>
      <c r="M80" s="8">
        <v>2500</v>
      </c>
      <c r="N80" s="8" t="s">
        <v>264</v>
      </c>
      <c r="O80" s="69">
        <v>17</v>
      </c>
      <c r="P80" s="8" t="s">
        <v>265</v>
      </c>
      <c r="Q80" s="8" t="s">
        <v>266</v>
      </c>
      <c r="R80" s="8" t="s">
        <v>267</v>
      </c>
      <c r="S80" s="8" t="s">
        <v>415</v>
      </c>
      <c r="V80">
        <f t="shared" si="2"/>
        <v>300</v>
      </c>
      <c r="W80" s="109">
        <f>V80*J80</f>
        <v>792</v>
      </c>
    </row>
    <row r="81" spans="1:23">
      <c r="A81" s="8">
        <v>78</v>
      </c>
      <c r="B81" s="8" t="s">
        <v>217</v>
      </c>
      <c r="C81" s="8" t="s">
        <v>218</v>
      </c>
      <c r="D81" s="8" t="s">
        <v>219</v>
      </c>
      <c r="E81" s="8"/>
      <c r="F81" s="8">
        <v>50</v>
      </c>
      <c r="G81" s="8">
        <v>1</v>
      </c>
      <c r="H81" s="8">
        <v>3000</v>
      </c>
      <c r="I81" s="8">
        <f>VLOOKUP(B81,'[1]Atrition NPI'!$B:$AB,23,0)</f>
        <v>2200</v>
      </c>
      <c r="J81" s="103">
        <v>0.68</v>
      </c>
      <c r="K81" s="8" t="b">
        <f t="shared" si="3"/>
        <v>0</v>
      </c>
      <c r="L81" s="137">
        <v>2050.1999999999998</v>
      </c>
      <c r="M81" s="8">
        <v>3000</v>
      </c>
      <c r="N81" s="8" t="s">
        <v>264</v>
      </c>
      <c r="O81" s="69">
        <v>126</v>
      </c>
      <c r="P81" s="8" t="s">
        <v>265</v>
      </c>
      <c r="Q81" s="8" t="s">
        <v>266</v>
      </c>
      <c r="R81" s="8" t="s">
        <v>267</v>
      </c>
      <c r="S81" s="8" t="s">
        <v>415</v>
      </c>
      <c r="V81">
        <f t="shared" si="2"/>
        <v>800</v>
      </c>
      <c r="W81" s="109">
        <f>V81*J81</f>
        <v>544</v>
      </c>
    </row>
    <row r="82" spans="1:23">
      <c r="A82" s="8">
        <v>79</v>
      </c>
      <c r="B82" s="8" t="s">
        <v>221</v>
      </c>
      <c r="C82" s="8" t="s">
        <v>222</v>
      </c>
      <c r="D82" s="8" t="s">
        <v>223</v>
      </c>
      <c r="E82" s="8"/>
      <c r="F82" s="8">
        <v>50</v>
      </c>
      <c r="G82" s="8">
        <v>1</v>
      </c>
      <c r="H82" s="8">
        <v>250</v>
      </c>
      <c r="I82" s="8">
        <f>VLOOKUP(B82,'[1]Atrition NPI'!$B:$AB,23,0)</f>
        <v>2200</v>
      </c>
      <c r="J82" s="103">
        <v>1.65</v>
      </c>
      <c r="K82" s="8" t="b">
        <f t="shared" si="3"/>
        <v>1</v>
      </c>
      <c r="L82" s="137">
        <v>413.1</v>
      </c>
      <c r="M82" s="8">
        <v>250</v>
      </c>
      <c r="N82" s="8" t="s">
        <v>264</v>
      </c>
      <c r="O82" s="69">
        <v>158</v>
      </c>
      <c r="P82" s="8" t="s">
        <v>265</v>
      </c>
      <c r="Q82" s="8" t="s">
        <v>266</v>
      </c>
      <c r="R82" s="8" t="s">
        <v>267</v>
      </c>
      <c r="S82" s="8" t="s">
        <v>415</v>
      </c>
      <c r="V82">
        <f t="shared" si="2"/>
        <v>-1950</v>
      </c>
      <c r="W82" s="109">
        <f>V82*J82</f>
        <v>-3217.5</v>
      </c>
    </row>
    <row r="83" spans="1:23">
      <c r="A83" s="8">
        <v>80</v>
      </c>
      <c r="B83" s="8" t="s">
        <v>225</v>
      </c>
      <c r="C83" s="8" t="s">
        <v>226</v>
      </c>
      <c r="D83" s="8" t="s">
        <v>219</v>
      </c>
      <c r="E83" s="8"/>
      <c r="F83" s="8">
        <v>50</v>
      </c>
      <c r="G83" s="8">
        <v>1</v>
      </c>
      <c r="H83" s="8">
        <v>5000</v>
      </c>
      <c r="I83" s="8">
        <f>VLOOKUP(B83,'[1]Atrition NPI'!$B:$AB,23,0)</f>
        <v>2200</v>
      </c>
      <c r="J83" s="103">
        <v>1</v>
      </c>
      <c r="K83" s="8" t="b">
        <f t="shared" si="3"/>
        <v>0</v>
      </c>
      <c r="L83" s="137">
        <v>5000</v>
      </c>
      <c r="M83" s="8">
        <v>5000</v>
      </c>
      <c r="N83" s="8" t="s">
        <v>264</v>
      </c>
      <c r="O83" s="69">
        <v>77</v>
      </c>
      <c r="P83" s="8" t="s">
        <v>265</v>
      </c>
      <c r="Q83" s="8" t="s">
        <v>266</v>
      </c>
      <c r="R83" s="8" t="s">
        <v>267</v>
      </c>
      <c r="S83" s="8" t="s">
        <v>415</v>
      </c>
      <c r="V83">
        <f t="shared" si="2"/>
        <v>2800</v>
      </c>
      <c r="W83" s="109">
        <f>V83*J83</f>
        <v>2800</v>
      </c>
    </row>
    <row r="84" spans="1:23">
      <c r="A84" s="8">
        <v>81</v>
      </c>
      <c r="B84" s="8">
        <v>63048</v>
      </c>
      <c r="C84" s="8" t="s">
        <v>244</v>
      </c>
      <c r="D84" s="8" t="s">
        <v>248</v>
      </c>
      <c r="E84" s="15" t="s">
        <v>402</v>
      </c>
      <c r="F84" s="8">
        <v>50</v>
      </c>
      <c r="G84" s="8">
        <v>1</v>
      </c>
      <c r="H84" s="8">
        <v>50</v>
      </c>
      <c r="I84" s="8">
        <f>VLOOKUP(B84,'[1]Atrition NPI'!$B:$AB,23,0)</f>
        <v>2080</v>
      </c>
      <c r="J84" s="104">
        <v>0</v>
      </c>
      <c r="K84" s="8" t="b">
        <f t="shared" si="3"/>
        <v>1</v>
      </c>
      <c r="L84" s="137">
        <v>0</v>
      </c>
      <c r="M84" s="8">
        <v>50</v>
      </c>
      <c r="N84" s="8" t="s">
        <v>264</v>
      </c>
      <c r="O84" s="69">
        <v>140</v>
      </c>
      <c r="P84" s="8" t="s">
        <v>404</v>
      </c>
      <c r="Q84" s="8" t="s">
        <v>405</v>
      </c>
      <c r="R84" s="8" t="s">
        <v>267</v>
      </c>
      <c r="S84" s="8" t="s">
        <v>415</v>
      </c>
      <c r="V84">
        <f t="shared" si="2"/>
        <v>-2030</v>
      </c>
      <c r="W84" s="109">
        <f>V84*J84</f>
        <v>0</v>
      </c>
    </row>
    <row r="85" spans="1:23">
      <c r="A85" s="8">
        <v>82</v>
      </c>
      <c r="B85" s="8">
        <v>150150225</v>
      </c>
      <c r="C85" s="8" t="s">
        <v>41</v>
      </c>
      <c r="D85" s="8" t="s">
        <v>247</v>
      </c>
      <c r="E85" s="8"/>
      <c r="F85" s="8">
        <v>50</v>
      </c>
      <c r="G85" s="8">
        <v>1</v>
      </c>
      <c r="H85" s="8">
        <v>1000</v>
      </c>
      <c r="I85" s="8">
        <f>VLOOKUP(B85,'[1]Atrition NPI'!$B:$AB,23,0)</f>
        <v>2400</v>
      </c>
      <c r="J85" s="103">
        <v>2.16</v>
      </c>
      <c r="K85" s="8" t="b">
        <f t="shared" si="3"/>
        <v>1</v>
      </c>
      <c r="L85" s="137">
        <v>2159</v>
      </c>
      <c r="M85" s="8">
        <v>1000</v>
      </c>
      <c r="N85" s="8" t="s">
        <v>264</v>
      </c>
      <c r="O85" s="69">
        <v>57</v>
      </c>
      <c r="P85" s="8" t="s">
        <v>265</v>
      </c>
      <c r="Q85" s="8" t="s">
        <v>266</v>
      </c>
      <c r="R85" s="8" t="s">
        <v>267</v>
      </c>
      <c r="S85" s="8" t="s">
        <v>415</v>
      </c>
      <c r="V85">
        <f t="shared" si="2"/>
        <v>-1400</v>
      </c>
      <c r="W85" s="109">
        <f>V85*J85</f>
        <v>-3024</v>
      </c>
    </row>
    <row r="86" spans="1:2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69"/>
      <c r="P86" s="8"/>
      <c r="Q86" s="8"/>
      <c r="R86" s="8"/>
      <c r="S86" s="8"/>
    </row>
    <row r="87" spans="1:2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69"/>
      <c r="P87" s="8"/>
      <c r="Q87" s="8"/>
      <c r="R87" s="8"/>
      <c r="S87" s="8"/>
    </row>
    <row r="88" spans="1:2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34">
        <f>SUM(L4:L85)</f>
        <v>196053.38</v>
      </c>
      <c r="M88" s="8"/>
      <c r="N88" s="8"/>
      <c r="O88" s="69"/>
      <c r="P88" s="8"/>
      <c r="Q88" s="8"/>
      <c r="R88" s="8"/>
      <c r="S88" s="8"/>
    </row>
    <row r="89" spans="1:2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69"/>
      <c r="P89" s="8"/>
      <c r="Q89" s="8"/>
      <c r="R89" s="8"/>
      <c r="S89" s="8"/>
    </row>
    <row r="90" spans="1:23">
      <c r="A90" s="8"/>
      <c r="B90" s="8"/>
      <c r="C90" s="8"/>
      <c r="D90" s="8"/>
      <c r="E90" s="8"/>
      <c r="F90" s="8"/>
      <c r="G90" s="8"/>
      <c r="H90" s="8"/>
      <c r="I90" s="8"/>
      <c r="J90" s="8" t="s">
        <v>237</v>
      </c>
      <c r="K90" s="8"/>
      <c r="L90" s="134">
        <f>L88/2000</f>
        <v>98.026690000000002</v>
      </c>
      <c r="M90" s="8"/>
      <c r="N90" s="8"/>
      <c r="O90" s="69"/>
      <c r="P90" s="8"/>
      <c r="Q90" s="8"/>
      <c r="R90" s="8"/>
      <c r="S90" s="8"/>
    </row>
    <row r="91" spans="1:23">
      <c r="A91" s="8"/>
      <c r="B91" s="8"/>
      <c r="C91" s="8"/>
      <c r="D91" s="8"/>
      <c r="E91" s="8"/>
      <c r="F91" s="8"/>
      <c r="G91" s="8"/>
      <c r="H91" s="8"/>
      <c r="I91" s="8"/>
      <c r="J91" s="8" t="s">
        <v>245</v>
      </c>
      <c r="K91" s="8"/>
      <c r="L91" s="134">
        <f>1.6*L90</f>
        <v>156.84270400000003</v>
      </c>
      <c r="M91" s="8"/>
      <c r="N91" s="8"/>
      <c r="O91" s="69"/>
      <c r="P91" s="8"/>
      <c r="Q91" s="8"/>
      <c r="R91" s="8"/>
      <c r="S91" s="8"/>
    </row>
    <row r="92" spans="1:23">
      <c r="A92" s="8"/>
      <c r="B92" s="8"/>
      <c r="C92" s="8"/>
      <c r="D92" s="8"/>
      <c r="E92" s="8"/>
      <c r="F92" s="8"/>
      <c r="G92" s="8"/>
      <c r="H92" s="8"/>
      <c r="I92" s="8"/>
      <c r="J92" s="8" t="s">
        <v>246</v>
      </c>
      <c r="K92" s="8"/>
      <c r="L92" s="63">
        <f>4.8*L91</f>
        <v>752.84497920000013</v>
      </c>
      <c r="M92" s="8"/>
      <c r="N92" s="8"/>
      <c r="O92" s="69"/>
      <c r="P92" s="8"/>
      <c r="Q92" s="8"/>
      <c r="R92" s="8"/>
      <c r="S92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4:X26"/>
  <sheetViews>
    <sheetView topLeftCell="F4" workbookViewId="0">
      <selection activeCell="J4" sqref="J1:Q1048576"/>
    </sheetView>
  </sheetViews>
  <sheetFormatPr defaultRowHeight="15" outlineLevelCol="1"/>
  <cols>
    <col min="1" max="2" width="9.140625" style="102"/>
    <col min="3" max="3" width="11.85546875" style="102" customWidth="1" outlineLevel="1"/>
    <col min="4" max="4" width="1.85546875" style="102" customWidth="1" outlineLevel="1"/>
    <col min="5" max="5" width="10.140625" style="102" customWidth="1" outlineLevel="1"/>
    <col min="6" max="6" width="12.140625" style="102" customWidth="1" outlineLevel="1"/>
    <col min="7" max="7" width="20.85546875" style="102" customWidth="1" outlineLevel="1"/>
    <col min="8" max="8" width="2.28515625" style="102" customWidth="1" outlineLevel="1"/>
    <col min="9" max="9" width="9.140625" style="102" customWidth="1" outlineLevel="1"/>
    <col min="10" max="10" width="1.7109375" style="102" customWidth="1" outlineLevel="1"/>
    <col min="11" max="11" width="16" style="102" customWidth="1" outlineLevel="1"/>
    <col min="12" max="12" width="3.5703125" style="102" customWidth="1" outlineLevel="1"/>
    <col min="13" max="13" width="20.28515625" style="102" customWidth="1" outlineLevel="1"/>
    <col min="14" max="14" width="18.7109375" style="102" customWidth="1" outlineLevel="1"/>
    <col min="15" max="15" width="2.7109375" style="102" customWidth="1" outlineLevel="1"/>
    <col min="16" max="16" width="10.85546875" style="102" customWidth="1" outlineLevel="1"/>
    <col min="17" max="17" width="4.7109375" style="102" customWidth="1" outlineLevel="1"/>
    <col min="18" max="20" width="9.140625" style="102"/>
    <col min="21" max="21" width="8.85546875" style="102" customWidth="1"/>
    <col min="22" max="22" width="2.5703125" style="102" customWidth="1"/>
    <col min="23" max="23" width="17.42578125" style="102" bestFit="1" customWidth="1"/>
    <col min="24" max="24" width="21.140625" style="102" customWidth="1"/>
    <col min="25" max="25" width="2" style="102" customWidth="1"/>
    <col min="26" max="26" width="12.5703125" style="102" customWidth="1"/>
    <col min="27" max="16384" width="9.140625" style="102"/>
  </cols>
  <sheetData>
    <row r="4" spans="3:24" ht="15.75" thickBot="1"/>
    <row r="5" spans="3:24" ht="15.75" thickBot="1">
      <c r="E5" s="135" t="s">
        <v>501</v>
      </c>
      <c r="F5" s="135"/>
      <c r="G5" s="135"/>
      <c r="U5" s="110"/>
      <c r="V5" s="110"/>
      <c r="W5" s="111" t="s">
        <v>521</v>
      </c>
      <c r="X5" s="113" t="s">
        <v>520</v>
      </c>
    </row>
    <row r="6" spans="3:24" ht="15.75" thickBot="1">
      <c r="C6" s="110"/>
      <c r="D6" s="110"/>
      <c r="E6" s="111" t="s">
        <v>502</v>
      </c>
      <c r="F6" s="112" t="s">
        <v>503</v>
      </c>
      <c r="G6" s="113" t="s">
        <v>504</v>
      </c>
      <c r="M6" s="114" t="s">
        <v>505</v>
      </c>
      <c r="U6" s="110"/>
      <c r="V6" s="110"/>
      <c r="W6" s="115"/>
      <c r="X6" s="115"/>
    </row>
    <row r="7" spans="3:24" ht="15.75" thickBot="1">
      <c r="C7" s="110"/>
      <c r="D7" s="110"/>
      <c r="E7" s="115"/>
      <c r="F7" s="115"/>
      <c r="G7" s="115"/>
      <c r="H7" s="110"/>
      <c r="U7" s="116" t="s">
        <v>518</v>
      </c>
      <c r="V7" s="110"/>
      <c r="W7" s="118">
        <f>'EPE quotation 220 units'!K88</f>
        <v>270868.78199999995</v>
      </c>
      <c r="X7" s="132">
        <f>'EPE Quotation MOQ Full RELL'!L88</f>
        <v>196053.38</v>
      </c>
    </row>
    <row r="8" spans="3:24" ht="15.75" thickBot="1">
      <c r="C8" s="116" t="s">
        <v>506</v>
      </c>
      <c r="D8" s="110"/>
      <c r="E8" s="117">
        <v>36964.97</v>
      </c>
      <c r="F8" s="118">
        <v>53690</v>
      </c>
      <c r="G8" s="119" t="s">
        <v>416</v>
      </c>
      <c r="U8" s="120" t="s">
        <v>507</v>
      </c>
      <c r="V8" s="110"/>
      <c r="W8" s="117">
        <f>W7/2000</f>
        <v>135.43439099999998</v>
      </c>
      <c r="X8" s="132">
        <f>X7/2000</f>
        <v>98.026690000000002</v>
      </c>
    </row>
    <row r="9" spans="3:24" ht="15.75" thickBot="1">
      <c r="C9" s="120" t="s">
        <v>507</v>
      </c>
      <c r="D9" s="110"/>
      <c r="E9" s="121">
        <v>184.82485</v>
      </c>
      <c r="F9" s="117">
        <v>268.45</v>
      </c>
      <c r="G9" s="119" t="s">
        <v>417</v>
      </c>
      <c r="M9" s="111" t="s">
        <v>502</v>
      </c>
      <c r="N9" s="113" t="s">
        <v>503</v>
      </c>
      <c r="P9" s="122" t="s">
        <v>508</v>
      </c>
      <c r="U9" s="110"/>
      <c r="V9" s="110"/>
      <c r="W9" s="115"/>
      <c r="X9" s="115"/>
    </row>
    <row r="10" spans="3:24" ht="15.75" thickBot="1">
      <c r="C10" s="110"/>
      <c r="D10" s="110"/>
      <c r="E10" s="110"/>
      <c r="F10" s="115"/>
      <c r="G10" s="115"/>
      <c r="H10" s="110"/>
      <c r="U10" s="110"/>
      <c r="V10" s="110"/>
      <c r="W10" s="115"/>
      <c r="X10" s="114" t="s">
        <v>519</v>
      </c>
    </row>
    <row r="11" spans="3:24" ht="18" customHeight="1" thickBot="1">
      <c r="C11" s="110"/>
      <c r="D11" s="110"/>
      <c r="E11" s="110"/>
      <c r="F11" s="115"/>
      <c r="G11" s="115"/>
      <c r="H11" s="110"/>
      <c r="K11" s="116" t="s">
        <v>509</v>
      </c>
      <c r="M11" s="110" t="s">
        <v>510</v>
      </c>
      <c r="N11" s="110" t="s">
        <v>511</v>
      </c>
      <c r="V11" s="110"/>
      <c r="W11" s="115"/>
    </row>
    <row r="12" spans="3:24">
      <c r="C12" s="116" t="s">
        <v>512</v>
      </c>
      <c r="D12" s="110"/>
      <c r="E12" s="123">
        <v>63466.768000000033</v>
      </c>
      <c r="F12" s="124">
        <v>67286.25</v>
      </c>
      <c r="G12" s="123" t="s">
        <v>513</v>
      </c>
      <c r="H12" s="110"/>
      <c r="K12" s="125" t="s">
        <v>514</v>
      </c>
      <c r="M12" s="126">
        <v>46804.537000000011</v>
      </c>
      <c r="N12" s="126">
        <v>5826.2999999999993</v>
      </c>
      <c r="P12" s="117">
        <f>(SUM(M12:N12)-E12)*-1</f>
        <v>10835.931000000019</v>
      </c>
      <c r="X12" s="133">
        <f>SUMIF('EPE Quotation MOQ Full RELL'!V:V,"&gt;0",'EPE Quotation MOQ Full RELL'!W:W)</f>
        <v>55485</v>
      </c>
    </row>
    <row r="13" spans="3:24" ht="15.75" thickBot="1">
      <c r="C13" s="120" t="s">
        <v>507</v>
      </c>
      <c r="D13" s="110"/>
      <c r="E13" s="123">
        <v>317.33384000000018</v>
      </c>
      <c r="F13" s="123">
        <v>336.43124999999998</v>
      </c>
      <c r="G13" s="123" t="s">
        <v>513</v>
      </c>
      <c r="H13" s="110"/>
      <c r="K13" s="120" t="s">
        <v>507</v>
      </c>
      <c r="M13" s="127">
        <f>M12/200</f>
        <v>234.02268500000005</v>
      </c>
      <c r="N13" s="127">
        <f>N12/200</f>
        <v>29.131499999999996</v>
      </c>
      <c r="P13" s="117">
        <f>(SUM(M13:N13)-E13)*-1</f>
        <v>54.179655000000139</v>
      </c>
    </row>
    <row r="14" spans="3:24" ht="15.75" thickBot="1"/>
    <row r="15" spans="3:24" ht="16.5" thickBot="1">
      <c r="K15" s="122" t="s">
        <v>495</v>
      </c>
      <c r="M15" s="136">
        <f>SUM(M12:N13)</f>
        <v>52893.991185000021</v>
      </c>
      <c r="N15" s="136"/>
      <c r="P15" s="128">
        <f>SUM(P12:P13)</f>
        <v>10890.110655000019</v>
      </c>
    </row>
    <row r="19" spans="11:13" ht="15.75" thickBot="1"/>
    <row r="20" spans="11:13" ht="45.75" thickBot="1">
      <c r="M20" s="129" t="s">
        <v>515</v>
      </c>
    </row>
    <row r="21" spans="11:13" ht="15.75" thickBot="1"/>
    <row r="22" spans="11:13">
      <c r="K22" s="116" t="s">
        <v>509</v>
      </c>
      <c r="M22" s="110" t="s">
        <v>516</v>
      </c>
    </row>
    <row r="23" spans="11:13">
      <c r="K23" s="125" t="s">
        <v>514</v>
      </c>
      <c r="M23" s="119">
        <v>14761.74</v>
      </c>
    </row>
    <row r="24" spans="11:13" ht="15.75" thickBot="1">
      <c r="K24" s="120" t="s">
        <v>507</v>
      </c>
      <c r="M24" s="117">
        <f>M23/200</f>
        <v>73.808700000000002</v>
      </c>
    </row>
    <row r="25" spans="11:13" ht="15.75" thickBot="1"/>
    <row r="26" spans="11:13" ht="15.75" thickBot="1">
      <c r="K26" s="130" t="s">
        <v>517</v>
      </c>
      <c r="M26" s="131">
        <f>SUM(M23:M24)</f>
        <v>14835.548699999999</v>
      </c>
    </row>
  </sheetData>
  <mergeCells count="2">
    <mergeCell ref="E5:G5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MAXREFDEF104_COMPLETE</vt:lpstr>
      <vt:lpstr>EPE quotation 220 units</vt:lpstr>
      <vt:lpstr>EPE Quotation 50 units</vt:lpstr>
      <vt:lpstr>EPE Quotation MOQ Full RELL</vt:lpstr>
      <vt:lpstr>Resume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2023-07-05T19:06:13Z</dcterms:modified>
</cp:coreProperties>
</file>