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090"/>
  </bookViews>
  <sheets>
    <sheet name="Resume" sheetId="5" r:id="rId1"/>
    <sheet name="Relacao de materiais" sheetId="4" r:id="rId2"/>
    <sheet name="EPE 200 &gt; Original" sheetId="1" r:id="rId3"/>
    <sheet name="EPE 200 &gt; With Total MOQ" sheetId="2" r:id="rId4"/>
    <sheet name="Digikey &gt; Original" sheetId="3" r:id="rId5"/>
  </sheets>
  <externalReferences>
    <externalReference r:id="rId6"/>
  </externalReferences>
  <definedNames>
    <definedName name="_xlnm._FilterDatabase" localSheetId="4" hidden="1">'Digikey &gt; Original'!$A$1:$S$86</definedName>
    <definedName name="_xlnm._FilterDatabase" localSheetId="2" hidden="1">'EPE 200 &gt; Original'!$A$1:$R$83</definedName>
    <definedName name="_xlnm._FilterDatabase" localSheetId="1" hidden="1">'Relacao de materiais'!$B$3:$P$91</definedName>
  </definedNames>
  <calcPr calcId="125725"/>
</workbook>
</file>

<file path=xl/calcChain.xml><?xml version="1.0" encoding="utf-8"?>
<calcChain xmlns="http://schemas.openxmlformats.org/spreadsheetml/2006/main">
  <c r="M15" i="5"/>
  <c r="M26"/>
  <c r="M24"/>
  <c r="P12"/>
  <c r="N13"/>
  <c r="P13" s="1"/>
  <c r="M13"/>
  <c r="J88" i="1"/>
  <c r="K6" i="4"/>
  <c r="J4"/>
  <c r="K4" s="1"/>
  <c r="L71" i="1"/>
  <c r="R6" i="2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4"/>
  <c r="R5"/>
  <c r="R3"/>
  <c r="R2"/>
  <c r="J5" i="4"/>
  <c r="K5" s="1"/>
  <c r="J7"/>
  <c r="K7" s="1"/>
  <c r="N7" s="1"/>
  <c r="J8"/>
  <c r="K8" s="1"/>
  <c r="N8" s="1"/>
  <c r="J9"/>
  <c r="K9" s="1"/>
  <c r="J10"/>
  <c r="K10" s="1"/>
  <c r="N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N24" s="1"/>
  <c r="J25"/>
  <c r="K25" s="1"/>
  <c r="J26"/>
  <c r="K26" s="1"/>
  <c r="J27"/>
  <c r="K27" s="1"/>
  <c r="J28"/>
  <c r="K28" s="1"/>
  <c r="J29"/>
  <c r="K29" s="1"/>
  <c r="J30"/>
  <c r="K30" s="1"/>
  <c r="J31"/>
  <c r="K31" s="1"/>
  <c r="N31" s="1"/>
  <c r="J32"/>
  <c r="K32" s="1"/>
  <c r="N32" s="1"/>
  <c r="J33"/>
  <c r="K33" s="1"/>
  <c r="N33" s="1"/>
  <c r="J34"/>
  <c r="K34" s="1"/>
  <c r="N34" s="1"/>
  <c r="J35"/>
  <c r="K35" s="1"/>
  <c r="J36"/>
  <c r="K36" s="1"/>
  <c r="N36" s="1"/>
  <c r="J37"/>
  <c r="K37" s="1"/>
  <c r="J38"/>
  <c r="K38" s="1"/>
  <c r="N38" s="1"/>
  <c r="J39"/>
  <c r="K39" s="1"/>
  <c r="J40"/>
  <c r="K40" s="1"/>
  <c r="N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N67" s="1"/>
  <c r="J68"/>
  <c r="K68" s="1"/>
  <c r="N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N77" s="1"/>
  <c r="J78"/>
  <c r="K78" s="1"/>
  <c r="J79"/>
  <c r="K79" s="1"/>
  <c r="J80"/>
  <c r="K80" s="1"/>
  <c r="J81"/>
  <c r="K81" s="1"/>
  <c r="J82"/>
  <c r="K82" s="1"/>
  <c r="J83"/>
  <c r="K83" s="1"/>
  <c r="J84"/>
  <c r="J85"/>
  <c r="J86"/>
  <c r="J87"/>
  <c r="K87" s="1"/>
  <c r="N87" s="1"/>
  <c r="J88"/>
  <c r="K88" s="1"/>
  <c r="J89"/>
  <c r="J90"/>
  <c r="J91"/>
  <c r="L16"/>
  <c r="L36"/>
  <c r="I84"/>
  <c r="I85"/>
  <c r="I86"/>
  <c r="L87"/>
  <c r="I89"/>
  <c r="I90"/>
  <c r="I91"/>
  <c r="F89"/>
  <c r="F90"/>
  <c r="F91"/>
  <c r="E90"/>
  <c r="E91"/>
  <c r="E8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4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2"/>
  <c r="P33" i="4" l="1"/>
  <c r="P34"/>
  <c r="K90"/>
  <c r="P67"/>
  <c r="P68"/>
  <c r="P77"/>
  <c r="P38"/>
  <c r="P31"/>
  <c r="P7"/>
  <c r="P40"/>
  <c r="P32"/>
  <c r="P8"/>
  <c r="K86"/>
  <c r="P15" i="5"/>
  <c r="K84" i="4"/>
  <c r="K91"/>
  <c r="K85"/>
  <c r="K89"/>
  <c r="G90"/>
  <c r="M71" i="1"/>
  <c r="G4" i="4"/>
  <c r="G89"/>
  <c r="N89" s="1"/>
  <c r="G91"/>
  <c r="G85"/>
  <c r="G77"/>
  <c r="M77" s="1"/>
  <c r="G69"/>
  <c r="G61"/>
  <c r="G53"/>
  <c r="G45"/>
  <c r="G37"/>
  <c r="G29"/>
  <c r="G21"/>
  <c r="G13"/>
  <c r="G5"/>
  <c r="G86"/>
  <c r="G78"/>
  <c r="G70"/>
  <c r="G62"/>
  <c r="G54"/>
  <c r="G46"/>
  <c r="G38"/>
  <c r="M38" s="1"/>
  <c r="G30"/>
  <c r="G22"/>
  <c r="G14"/>
  <c r="G6"/>
  <c r="G87"/>
  <c r="M87" s="1"/>
  <c r="G79"/>
  <c r="G71"/>
  <c r="G63"/>
  <c r="G55"/>
  <c r="G47"/>
  <c r="G39"/>
  <c r="G31"/>
  <c r="M31" s="1"/>
  <c r="G23"/>
  <c r="G15"/>
  <c r="G7"/>
  <c r="M7" s="1"/>
  <c r="G88"/>
  <c r="G80"/>
  <c r="G72"/>
  <c r="G64"/>
  <c r="G56"/>
  <c r="G48"/>
  <c r="G40"/>
  <c r="M40" s="1"/>
  <c r="G32"/>
  <c r="M32" s="1"/>
  <c r="G24"/>
  <c r="M24" s="1"/>
  <c r="G16"/>
  <c r="G8"/>
  <c r="M8" s="1"/>
  <c r="G81"/>
  <c r="G73"/>
  <c r="G65"/>
  <c r="G57"/>
  <c r="G49"/>
  <c r="G41"/>
  <c r="G33"/>
  <c r="M33" s="1"/>
  <c r="G25"/>
  <c r="G17"/>
  <c r="G9"/>
  <c r="G82"/>
  <c r="G74"/>
  <c r="G66"/>
  <c r="G58"/>
  <c r="G50"/>
  <c r="G42"/>
  <c r="G34"/>
  <c r="M34" s="1"/>
  <c r="G26"/>
  <c r="G18"/>
  <c r="G10"/>
  <c r="M10" s="1"/>
  <c r="G83"/>
  <c r="G75"/>
  <c r="G67"/>
  <c r="M67" s="1"/>
  <c r="G59"/>
  <c r="G51"/>
  <c r="G43"/>
  <c r="G35"/>
  <c r="G27"/>
  <c r="G19"/>
  <c r="G11"/>
  <c r="G84"/>
  <c r="G76"/>
  <c r="G68"/>
  <c r="M68" s="1"/>
  <c r="G60"/>
  <c r="G52"/>
  <c r="G44"/>
  <c r="G36"/>
  <c r="M36" s="1"/>
  <c r="G28"/>
  <c r="G20"/>
  <c r="G12"/>
  <c r="P86" i="3"/>
  <c r="L86"/>
  <c r="Q86" s="1"/>
  <c r="P85"/>
  <c r="O85"/>
  <c r="L85"/>
  <c r="Q85" s="1"/>
  <c r="Q84"/>
  <c r="O84"/>
  <c r="P84" s="1"/>
  <c r="L84"/>
  <c r="O83"/>
  <c r="P83" s="1"/>
  <c r="L83"/>
  <c r="Q82"/>
  <c r="P82"/>
  <c r="L82"/>
  <c r="P81"/>
  <c r="L81"/>
  <c r="P80"/>
  <c r="L80"/>
  <c r="P79"/>
  <c r="L79"/>
  <c r="P78"/>
  <c r="L78"/>
  <c r="P77"/>
  <c r="L77"/>
  <c r="P76"/>
  <c r="L76"/>
  <c r="P75"/>
  <c r="L75"/>
  <c r="P74"/>
  <c r="L74"/>
  <c r="P73"/>
  <c r="L73"/>
  <c r="P72"/>
  <c r="L72"/>
  <c r="P71"/>
  <c r="L71"/>
  <c r="Q71" s="1"/>
  <c r="P70"/>
  <c r="L70"/>
  <c r="P69"/>
  <c r="L69"/>
  <c r="P68"/>
  <c r="L68"/>
  <c r="P67"/>
  <c r="L67"/>
  <c r="P66"/>
  <c r="L66"/>
  <c r="P65"/>
  <c r="L65"/>
  <c r="P64"/>
  <c r="L64"/>
  <c r="P63"/>
  <c r="L63"/>
  <c r="P62"/>
  <c r="L62"/>
  <c r="P61"/>
  <c r="L61"/>
  <c r="P60"/>
  <c r="L60"/>
  <c r="P59"/>
  <c r="L59"/>
  <c r="P58"/>
  <c r="L58"/>
  <c r="P57"/>
  <c r="L57"/>
  <c r="P56"/>
  <c r="L56"/>
  <c r="P55"/>
  <c r="L55"/>
  <c r="P54"/>
  <c r="L54"/>
  <c r="P53"/>
  <c r="L53"/>
  <c r="P52"/>
  <c r="L52"/>
  <c r="P51"/>
  <c r="L51"/>
  <c r="P50"/>
  <c r="L50"/>
  <c r="P49"/>
  <c r="L49"/>
  <c r="P48"/>
  <c r="L48"/>
  <c r="P47"/>
  <c r="L47"/>
  <c r="P46"/>
  <c r="L46"/>
  <c r="P45"/>
  <c r="L45"/>
  <c r="P44"/>
  <c r="L44"/>
  <c r="P43"/>
  <c r="L43"/>
  <c r="P42"/>
  <c r="L42"/>
  <c r="P41"/>
  <c r="L41"/>
  <c r="P40"/>
  <c r="L40"/>
  <c r="P39"/>
  <c r="L39"/>
  <c r="P38"/>
  <c r="L38"/>
  <c r="P37"/>
  <c r="L37"/>
  <c r="P36"/>
  <c r="L36"/>
  <c r="P35"/>
  <c r="L35"/>
  <c r="P34"/>
  <c r="L34"/>
  <c r="P33"/>
  <c r="L33"/>
  <c r="P32"/>
  <c r="L32"/>
  <c r="P31"/>
  <c r="L31"/>
  <c r="P30"/>
  <c r="L30"/>
  <c r="P29"/>
  <c r="L29"/>
  <c r="P28"/>
  <c r="L28"/>
  <c r="Q28" s="1"/>
  <c r="P27"/>
  <c r="L27"/>
  <c r="P26"/>
  <c r="L26"/>
  <c r="P25"/>
  <c r="L25"/>
  <c r="P24"/>
  <c r="L24"/>
  <c r="P23"/>
  <c r="L23"/>
  <c r="P22"/>
  <c r="L22"/>
  <c r="P21"/>
  <c r="L21"/>
  <c r="P20"/>
  <c r="L20"/>
  <c r="P19"/>
  <c r="L19"/>
  <c r="Q19" s="1"/>
  <c r="P18"/>
  <c r="L18"/>
  <c r="P17"/>
  <c r="L17"/>
  <c r="P16"/>
  <c r="L16"/>
  <c r="P15"/>
  <c r="L15"/>
  <c r="P14"/>
  <c r="L14"/>
  <c r="P13"/>
  <c r="L13"/>
  <c r="P12"/>
  <c r="L12"/>
  <c r="Q12" s="1"/>
  <c r="P11"/>
  <c r="L11"/>
  <c r="P10"/>
  <c r="L10"/>
  <c r="P9"/>
  <c r="L9"/>
  <c r="Q9" s="1"/>
  <c r="P8"/>
  <c r="L8"/>
  <c r="P7"/>
  <c r="L7"/>
  <c r="P6"/>
  <c r="L6"/>
  <c r="P5"/>
  <c r="L5"/>
  <c r="P4"/>
  <c r="L4"/>
  <c r="P3"/>
  <c r="L3"/>
  <c r="Q3" s="1"/>
  <c r="P2"/>
  <c r="L2"/>
  <c r="J83" i="1"/>
  <c r="H83"/>
  <c r="L83" s="1"/>
  <c r="H82"/>
  <c r="L82" s="1"/>
  <c r="H81"/>
  <c r="H80"/>
  <c r="L80" s="1"/>
  <c r="H79"/>
  <c r="L79" s="1"/>
  <c r="H78"/>
  <c r="L78" s="1"/>
  <c r="H77"/>
  <c r="H76"/>
  <c r="L76" s="1"/>
  <c r="J75"/>
  <c r="H75"/>
  <c r="L75" s="1"/>
  <c r="M75" s="1"/>
  <c r="H74"/>
  <c r="L74" s="1"/>
  <c r="H73"/>
  <c r="H72"/>
  <c r="L72" s="1"/>
  <c r="J71"/>
  <c r="H70"/>
  <c r="L70" s="1"/>
  <c r="J69"/>
  <c r="H69"/>
  <c r="L69" s="1"/>
  <c r="H68"/>
  <c r="L68" s="1"/>
  <c r="H67"/>
  <c r="H66"/>
  <c r="L66" s="1"/>
  <c r="H65"/>
  <c r="L65" s="1"/>
  <c r="J64"/>
  <c r="H64"/>
  <c r="L64" s="1"/>
  <c r="H63"/>
  <c r="H62"/>
  <c r="L62" s="1"/>
  <c r="H61"/>
  <c r="L61" s="1"/>
  <c r="H60"/>
  <c r="L60" s="1"/>
  <c r="H59"/>
  <c r="H58"/>
  <c r="L58" s="1"/>
  <c r="H57"/>
  <c r="L57" s="1"/>
  <c r="H56"/>
  <c r="L56" s="1"/>
  <c r="H55"/>
  <c r="H54"/>
  <c r="L54" s="1"/>
  <c r="H53"/>
  <c r="L53" s="1"/>
  <c r="H52"/>
  <c r="L52" s="1"/>
  <c r="H51"/>
  <c r="H50"/>
  <c r="L50" s="1"/>
  <c r="J49"/>
  <c r="H49"/>
  <c r="L49" s="1"/>
  <c r="J48"/>
  <c r="H48"/>
  <c r="L48" s="1"/>
  <c r="H47"/>
  <c r="J46"/>
  <c r="H46"/>
  <c r="L46" s="1"/>
  <c r="H45"/>
  <c r="L45" s="1"/>
  <c r="H44"/>
  <c r="L44" s="1"/>
  <c r="H43"/>
  <c r="H42"/>
  <c r="L42" s="1"/>
  <c r="J41"/>
  <c r="H41"/>
  <c r="L41" s="1"/>
  <c r="J40"/>
  <c r="H40"/>
  <c r="L40" s="1"/>
  <c r="H39"/>
  <c r="H38"/>
  <c r="L38" s="1"/>
  <c r="H37"/>
  <c r="L37" s="1"/>
  <c r="H36"/>
  <c r="L36" s="1"/>
  <c r="H35"/>
  <c r="H34"/>
  <c r="L34" s="1"/>
  <c r="H33"/>
  <c r="L33" s="1"/>
  <c r="J32"/>
  <c r="H32"/>
  <c r="L32" s="1"/>
  <c r="H31"/>
  <c r="H30"/>
  <c r="L30" s="1"/>
  <c r="H29"/>
  <c r="L29" s="1"/>
  <c r="H28"/>
  <c r="L28" s="1"/>
  <c r="H27"/>
  <c r="J26"/>
  <c r="H26"/>
  <c r="L26" s="1"/>
  <c r="J25"/>
  <c r="H25"/>
  <c r="L25" s="1"/>
  <c r="H24"/>
  <c r="L24" s="1"/>
  <c r="H23"/>
  <c r="H22"/>
  <c r="L22" s="1"/>
  <c r="H21"/>
  <c r="L21" s="1"/>
  <c r="H20"/>
  <c r="L20" s="1"/>
  <c r="H19"/>
  <c r="J18"/>
  <c r="H18"/>
  <c r="L18" s="1"/>
  <c r="J17"/>
  <c r="H17"/>
  <c r="L17" s="1"/>
  <c r="J16"/>
  <c r="H16"/>
  <c r="L16" s="1"/>
  <c r="H15"/>
  <c r="H14"/>
  <c r="L14" s="1"/>
  <c r="H13"/>
  <c r="L13" s="1"/>
  <c r="H12"/>
  <c r="L12" s="1"/>
  <c r="H11"/>
  <c r="H10"/>
  <c r="L10" s="1"/>
  <c r="J9"/>
  <c r="H9"/>
  <c r="L9" s="1"/>
  <c r="H8"/>
  <c r="L8" s="1"/>
  <c r="H7"/>
  <c r="H6"/>
  <c r="L6" s="1"/>
  <c r="H5"/>
  <c r="L5" s="1"/>
  <c r="H4"/>
  <c r="L4" s="1"/>
  <c r="H3"/>
  <c r="H2"/>
  <c r="L2" s="1"/>
  <c r="M28" i="4" l="1"/>
  <c r="N28"/>
  <c r="M11"/>
  <c r="N11"/>
  <c r="M75"/>
  <c r="N75"/>
  <c r="M58"/>
  <c r="N58"/>
  <c r="M41"/>
  <c r="N41"/>
  <c r="M88"/>
  <c r="N88"/>
  <c r="M63"/>
  <c r="N63"/>
  <c r="M13"/>
  <c r="N13"/>
  <c r="M20"/>
  <c r="N20"/>
  <c r="M84"/>
  <c r="N84"/>
  <c r="M50"/>
  <c r="N50"/>
  <c r="M16"/>
  <c r="N16"/>
  <c r="M80"/>
  <c r="N80"/>
  <c r="M55"/>
  <c r="N55"/>
  <c r="M30"/>
  <c r="N30"/>
  <c r="M5"/>
  <c r="N5"/>
  <c r="M69"/>
  <c r="N69"/>
  <c r="M86"/>
  <c r="N86"/>
  <c r="M61"/>
  <c r="N61"/>
  <c r="P61" s="1"/>
  <c r="N90"/>
  <c r="M17"/>
  <c r="N17"/>
  <c r="M81"/>
  <c r="N81"/>
  <c r="M64"/>
  <c r="N64"/>
  <c r="M39"/>
  <c r="N39"/>
  <c r="M14"/>
  <c r="N14"/>
  <c r="M78"/>
  <c r="N78"/>
  <c r="M53"/>
  <c r="N53"/>
  <c r="M60"/>
  <c r="N60"/>
  <c r="M43"/>
  <c r="N43"/>
  <c r="M26"/>
  <c r="N26"/>
  <c r="M73"/>
  <c r="N73"/>
  <c r="P73" s="1"/>
  <c r="M56"/>
  <c r="N56"/>
  <c r="M70"/>
  <c r="N70"/>
  <c r="M45"/>
  <c r="N45"/>
  <c r="M72"/>
  <c r="N72"/>
  <c r="M52"/>
  <c r="N52"/>
  <c r="M35"/>
  <c r="N35"/>
  <c r="P35" s="1"/>
  <c r="M18"/>
  <c r="N18"/>
  <c r="M82"/>
  <c r="N82"/>
  <c r="M65"/>
  <c r="N65"/>
  <c r="P65" s="1"/>
  <c r="M48"/>
  <c r="N48"/>
  <c r="M23"/>
  <c r="N23"/>
  <c r="M62"/>
  <c r="N62"/>
  <c r="M37"/>
  <c r="N37"/>
  <c r="M12"/>
  <c r="N12"/>
  <c r="P12" s="1"/>
  <c r="M59"/>
  <c r="N59"/>
  <c r="M42"/>
  <c r="N42"/>
  <c r="M22"/>
  <c r="N22"/>
  <c r="M44"/>
  <c r="N44"/>
  <c r="M27"/>
  <c r="N27"/>
  <c r="M74"/>
  <c r="N74"/>
  <c r="M57"/>
  <c r="N57"/>
  <c r="M15"/>
  <c r="N15"/>
  <c r="M79"/>
  <c r="N79"/>
  <c r="M54"/>
  <c r="N54"/>
  <c r="M29"/>
  <c r="N29"/>
  <c r="N91"/>
  <c r="M76"/>
  <c r="N76"/>
  <c r="M25"/>
  <c r="N25"/>
  <c r="M47"/>
  <c r="N47"/>
  <c r="M51"/>
  <c r="N51"/>
  <c r="M19"/>
  <c r="N19"/>
  <c r="M83"/>
  <c r="N83"/>
  <c r="M66"/>
  <c r="N66"/>
  <c r="P66" s="1"/>
  <c r="M49"/>
  <c r="N49"/>
  <c r="M71"/>
  <c r="N71"/>
  <c r="M46"/>
  <c r="N46"/>
  <c r="M21"/>
  <c r="N21"/>
  <c r="M85"/>
  <c r="N85"/>
  <c r="M4"/>
  <c r="N4"/>
  <c r="P4" s="1"/>
  <c r="M89"/>
  <c r="J58" i="1"/>
  <c r="M58" s="1"/>
  <c r="J5"/>
  <c r="M5" s="1"/>
  <c r="J28"/>
  <c r="M28" s="1"/>
  <c r="J34"/>
  <c r="J50"/>
  <c r="M50" s="1"/>
  <c r="J57"/>
  <c r="J74"/>
  <c r="J78"/>
  <c r="J2"/>
  <c r="M2" s="1"/>
  <c r="J8"/>
  <c r="J14"/>
  <c r="M14" s="1"/>
  <c r="J37"/>
  <c r="J60"/>
  <c r="J66"/>
  <c r="J72"/>
  <c r="J19"/>
  <c r="L19"/>
  <c r="J23"/>
  <c r="L23"/>
  <c r="J55"/>
  <c r="L55"/>
  <c r="M37"/>
  <c r="M46"/>
  <c r="M60"/>
  <c r="M69"/>
  <c r="M74"/>
  <c r="M83"/>
  <c r="J27"/>
  <c r="L27"/>
  <c r="M27" s="1"/>
  <c r="J59"/>
  <c r="L59"/>
  <c r="J73"/>
  <c r="L73"/>
  <c r="J4"/>
  <c r="M9"/>
  <c r="J13"/>
  <c r="M13" s="1"/>
  <c r="M18"/>
  <c r="J22"/>
  <c r="M22" s="1"/>
  <c r="M32"/>
  <c r="J36"/>
  <c r="M41"/>
  <c r="J45"/>
  <c r="M45" s="1"/>
  <c r="J54"/>
  <c r="M54" s="1"/>
  <c r="M64"/>
  <c r="J68"/>
  <c r="M68" s="1"/>
  <c r="M78"/>
  <c r="J82"/>
  <c r="M82" s="1"/>
  <c r="J31"/>
  <c r="L31"/>
  <c r="M31" s="1"/>
  <c r="J63"/>
  <c r="L63"/>
  <c r="J77"/>
  <c r="L77"/>
  <c r="M4"/>
  <c r="M36"/>
  <c r="J51"/>
  <c r="L51"/>
  <c r="J3"/>
  <c r="L3"/>
  <c r="J35"/>
  <c r="L35"/>
  <c r="J67"/>
  <c r="L67"/>
  <c r="J81"/>
  <c r="L81"/>
  <c r="M8"/>
  <c r="J12"/>
  <c r="M12" s="1"/>
  <c r="M17"/>
  <c r="J21"/>
  <c r="M21" s="1"/>
  <c r="M26"/>
  <c r="J30"/>
  <c r="M40"/>
  <c r="J44"/>
  <c r="M49"/>
  <c r="J53"/>
  <c r="M53" s="1"/>
  <c r="J62"/>
  <c r="M62" s="1"/>
  <c r="M72"/>
  <c r="J76"/>
  <c r="J7"/>
  <c r="L7"/>
  <c r="J39"/>
  <c r="L39"/>
  <c r="M56"/>
  <c r="M30"/>
  <c r="M44"/>
  <c r="M76"/>
  <c r="J80"/>
  <c r="M80" s="1"/>
  <c r="J11"/>
  <c r="L11"/>
  <c r="J43"/>
  <c r="L43"/>
  <c r="M43" s="1"/>
  <c r="J6"/>
  <c r="M6" s="1"/>
  <c r="M16"/>
  <c r="J20"/>
  <c r="M20" s="1"/>
  <c r="M25"/>
  <c r="J29"/>
  <c r="M29" s="1"/>
  <c r="M34"/>
  <c r="J38"/>
  <c r="M38" s="1"/>
  <c r="M48"/>
  <c r="J52"/>
  <c r="M52" s="1"/>
  <c r="M57"/>
  <c r="J61"/>
  <c r="M61" s="1"/>
  <c r="M66"/>
  <c r="J70"/>
  <c r="M70" s="1"/>
  <c r="J15"/>
  <c r="L15"/>
  <c r="J47"/>
  <c r="L47"/>
  <c r="J10"/>
  <c r="M10" s="1"/>
  <c r="J24"/>
  <c r="M24" s="1"/>
  <c r="J33"/>
  <c r="M33" s="1"/>
  <c r="J42"/>
  <c r="M42" s="1"/>
  <c r="J56"/>
  <c r="J65"/>
  <c r="M65" s="1"/>
  <c r="J79"/>
  <c r="M79" s="1"/>
  <c r="P89" i="3"/>
  <c r="P91" s="1"/>
  <c r="P92" s="1"/>
  <c r="P93" s="1"/>
  <c r="Q83"/>
  <c r="Q89" s="1"/>
  <c r="Q91" s="1"/>
  <c r="Q92" s="1"/>
  <c r="Q93" s="1"/>
  <c r="U2" i="4" l="1"/>
  <c r="U3"/>
  <c r="T2"/>
  <c r="T3"/>
  <c r="M3" i="1"/>
  <c r="M7"/>
  <c r="M15"/>
  <c r="M39"/>
  <c r="M63"/>
  <c r="M19"/>
  <c r="M35"/>
  <c r="M59"/>
  <c r="M47"/>
  <c r="M77"/>
  <c r="M23"/>
  <c r="J86"/>
  <c r="J89" s="1"/>
  <c r="J90" s="1"/>
  <c r="M67"/>
  <c r="M73"/>
  <c r="M55"/>
  <c r="M11"/>
  <c r="M81"/>
  <c r="M51"/>
</calcChain>
</file>

<file path=xl/comments1.xml><?xml version="1.0" encoding="utf-8"?>
<comments xmlns="http://schemas.openxmlformats.org/spreadsheetml/2006/main">
  <authors>
    <author>alexandrepereira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<sst xmlns="http://schemas.openxmlformats.org/spreadsheetml/2006/main" count="2621" uniqueCount="771">
  <si>
    <t>Index</t>
  </si>
  <si>
    <t>Manufacture Part Number</t>
  </si>
  <si>
    <t>Manufacturer Name</t>
  </si>
  <si>
    <t>Description</t>
  </si>
  <si>
    <t>PROPOSED ALTERNATIVE</t>
  </si>
  <si>
    <t>Assembly qty</t>
  </si>
  <si>
    <t>Quantity per</t>
  </si>
  <si>
    <t>Purchase Qt.</t>
  </si>
  <si>
    <t>Unit Price</t>
  </si>
  <si>
    <t>Total Price</t>
  </si>
  <si>
    <t>MOQ</t>
  </si>
  <si>
    <t>Lead time</t>
  </si>
  <si>
    <t>Shipment Origin</t>
  </si>
  <si>
    <t>Incoterms</t>
  </si>
  <si>
    <t>Payment terms</t>
  </si>
  <si>
    <t>Datasheet</t>
  </si>
  <si>
    <t>GRM033C81E104KE14D</t>
  </si>
  <si>
    <t>Murata Electronics</t>
  </si>
  <si>
    <t>CAP CER 0.1UF 25V X6S 0201</t>
  </si>
  <si>
    <t xml:space="preserve">$0.29 </t>
  </si>
  <si>
    <t>7 Days</t>
  </si>
  <si>
    <t>USA</t>
  </si>
  <si>
    <t>FCA MIA</t>
  </si>
  <si>
    <t>NET 30</t>
  </si>
  <si>
    <t>https://search.murata.co.jp/Ceramy/image/img/A01X/G101/ENG/GRM033C81E104KE14-01.pdf</t>
  </si>
  <si>
    <t>MAX30208CLB+</t>
  </si>
  <si>
    <t>Analog Devices Inc./Maxim Integrated</t>
  </si>
  <si>
    <t>IC TEMP SENSOR</t>
  </si>
  <si>
    <t xml:space="preserve">$6.20 </t>
  </si>
  <si>
    <t>25 Days</t>
  </si>
  <si>
    <t>https://www.analog.com/media/en/technical-documentation/data-sheets/MAX30208.pdf</t>
  </si>
  <si>
    <t>MAX30208_HSP3_DEMO_B</t>
  </si>
  <si>
    <t>PCB:MAX30208_HSP3_DEMO_B</t>
  </si>
  <si>
    <t>UNABLE TO IDENTIFY - Checando com fornecedor da Analog Devices + Alexandre tentou localmente e não conseguiu - alternativa produzir flat cable e placa auxiliar</t>
  </si>
  <si>
    <t>GRM188R61E106MA73J</t>
  </si>
  <si>
    <t>CAP CER 10UF 25V X5R 0603</t>
  </si>
  <si>
    <t xml:space="preserve">$0.14 </t>
  </si>
  <si>
    <t>https://search.murata.co.jp/Ceramy/image/img/A01X/G101/ENG/GRM188R61E106MA73-01.pdf</t>
  </si>
  <si>
    <t>GRM188R72A104KA35J</t>
  </si>
  <si>
    <t>CAP CER 0.1UF 100V X7R 0603</t>
  </si>
  <si>
    <t xml:space="preserve">$0.16 </t>
  </si>
  <si>
    <t>https://search.murata.co.jp/Ceramy/image/img/A01X/G101/ENG/GRM188R72A104KA35-01.pdf</t>
  </si>
  <si>
    <t>GRM155R61A106ME11J</t>
  </si>
  <si>
    <t>CAP CER 10UF 10V X5R 0402</t>
  </si>
  <si>
    <t>GRM155R61A106ME11D  ok</t>
  </si>
  <si>
    <t xml:space="preserve">$0.15 </t>
  </si>
  <si>
    <t>https://search.murata.co.jp/Ceramy/image/img/A01X/G101/ENG/GRM155R61A106ME11-01A.pdf</t>
  </si>
  <si>
    <t>C0603C105K3RAC7867</t>
  </si>
  <si>
    <t>KEMET</t>
  </si>
  <si>
    <t>CAP CER 1UF 25V X7R 0603</t>
  </si>
  <si>
    <t>C0603C105K3RACTU  ok</t>
  </si>
  <si>
    <t xml:space="preserve">$0.25 </t>
  </si>
  <si>
    <t>https://connect.kemet.com:7667/gateway/IntelliData-ComponentDocumentation/1.0/download/datasheet/C0603C105K3RACTU</t>
  </si>
  <si>
    <t>GRM033R61A104KE15J</t>
  </si>
  <si>
    <t>CAP CER 0.1UF 10V X5R 0201</t>
  </si>
  <si>
    <t xml:space="preserve">$0.26 </t>
  </si>
  <si>
    <t>https://search.murata.co.jp/Ceramy/image/img/A01X/G101/ENG/GRM033R61A104KE15-01A.pdf</t>
  </si>
  <si>
    <t>CL05A105KO5NNNC</t>
  </si>
  <si>
    <t>Samsung Electro-Mechanics</t>
  </si>
  <si>
    <t>CAP CER 1UF 16V X5R 0402</t>
  </si>
  <si>
    <t xml:space="preserve">$0.32 </t>
  </si>
  <si>
    <t>https://media.digikey.com/pdf/Data%20Sheets/Samsung%20PDFs/CL05A105KO5NNNC_Spec_5-2-19.pdf</t>
  </si>
  <si>
    <t>C0603X7R1A103K030BA</t>
  </si>
  <si>
    <t>TDK Corporation</t>
  </si>
  <si>
    <t>CAP CER 10000PF 10V X7R 0201</t>
  </si>
  <si>
    <t>https://product.tdk.com/system/files/dam/doc/product/capacitor/ceramic/mlcc/catalog/mlcc_commercial_general_en.pdf</t>
  </si>
  <si>
    <t>SFH 7016</t>
  </si>
  <si>
    <t>ams-OSRAM USA INC.</t>
  </si>
  <si>
    <t>CHIP LED</t>
  </si>
  <si>
    <t xml:space="preserve">$2.50 </t>
  </si>
  <si>
    <t>https://dammedia.osram.info/media/resource/hires/osram-dam-16417795/SFH%207016_EN.pdf</t>
  </si>
  <si>
    <t>1981061-1</t>
  </si>
  <si>
    <t>TE Connectivity AMP Connectors</t>
  </si>
  <si>
    <t>CONN SPRING BATTERY 3POS R/A SMD</t>
  </si>
  <si>
    <t xml:space="preserve">$4.22 </t>
  </si>
  <si>
    <t>https://www.te.com/usa-en/product-1981061-1.datasheet.pdf</t>
  </si>
  <si>
    <t>10061122-251120HLF</t>
  </si>
  <si>
    <t>Amphenol ICC (FCI)</t>
  </si>
  <si>
    <t>CONN FPC BOTTOM 25POS 0.3MM R/A</t>
  </si>
  <si>
    <t>End of Life</t>
  </si>
  <si>
    <t xml:space="preserve">$0.74 </t>
  </si>
  <si>
    <t>https://www.amphenol-cs.com/media/wysiwyg/files/drawing/10061122.pdf</t>
  </si>
  <si>
    <t>CRCW02010000Z0ED</t>
  </si>
  <si>
    <t>Vishay Dale</t>
  </si>
  <si>
    <t>RES SMD 0 OHM JUMPER 1/20W 0201</t>
  </si>
  <si>
    <t xml:space="preserve">$0.07 </t>
  </si>
  <si>
    <t>https://www.vishay.com/docs/20052/crcw0201e3.pdf</t>
  </si>
  <si>
    <t>ERJ-2GE0R00X</t>
  </si>
  <si>
    <t>Panasonic Electronic Components</t>
  </si>
  <si>
    <t>RES SMD 0 OHM JUMPER 1/10W 0402</t>
  </si>
  <si>
    <t xml:space="preserve">$0.05 </t>
  </si>
  <si>
    <t>https://industrial.panasonic.com/ww/products/pt/general-purpose-chip-resistors/models/ERJ2GE0R00X</t>
  </si>
  <si>
    <t>ERJ-2RKF1002X</t>
  </si>
  <si>
    <t>RES SMD 10K OHM 1% 1/10W 0402</t>
  </si>
  <si>
    <t>https://industrial.panasonic.com/cdbs/www-data/pdf/RDA0000/AOA0000C304.pdf</t>
  </si>
  <si>
    <t>ERJ-2RKF1003X</t>
  </si>
  <si>
    <t>RES SMD 100K OHM 1% 1/10W 0402</t>
  </si>
  <si>
    <t xml:space="preserve">$0.27 </t>
  </si>
  <si>
    <t>MAX86176ENX+T</t>
  </si>
  <si>
    <t>PPG + ECG COMBO AFE</t>
  </si>
  <si>
    <t xml:space="preserve">$17.97 </t>
  </si>
  <si>
    <t>https://br.mouser.com/ProductDetail/Analog-Devices-Maxim-Integrated/MAX86176ENX%2bT?qs=81r%252BiQLm7BSTr%2FxxCB0Bvg%3D%3D</t>
  </si>
  <si>
    <t>VEMD8080</t>
  </si>
  <si>
    <t>Vishay Semiconductor Opto Division</t>
  </si>
  <si>
    <t>PHOTODIODE 780 TO 1050 NM</t>
  </si>
  <si>
    <t xml:space="preserve">$2.04 </t>
  </si>
  <si>
    <t>https://www.vishay.com/docs/84565/vemd8080.pdf</t>
  </si>
  <si>
    <t>LIS2DS12TR</t>
  </si>
  <si>
    <t>STMicroelectronics</t>
  </si>
  <si>
    <t>ACCEL 2-16G I2C/SPI 12LGA</t>
  </si>
  <si>
    <t xml:space="preserve">$3.22 </t>
  </si>
  <si>
    <t>https://www.st.com/content/ccc/resource/technical/document/datasheet/ce/32/55/ac/e1/87/46/84/DM00177048.pdf/files/DM00177048.pdf/jcr:content/translations/en.DM00177048.pdf</t>
  </si>
  <si>
    <t>SIT1572AI-J3-18E-DCC-32.768E</t>
  </si>
  <si>
    <t>SiTime</t>
  </si>
  <si>
    <t>MEMS OSC XO 32.7680KHZ LVCMOS</t>
  </si>
  <si>
    <t xml:space="preserve">$1.44 </t>
  </si>
  <si>
    <t>https://www.sitime.com/datasheet/SiT1572</t>
  </si>
  <si>
    <t>2450AT18D0100001E</t>
  </si>
  <si>
    <t>Johanson Technology Inc.</t>
  </si>
  <si>
    <t>RF ANT 2.4GHZ CHIP SOLDER SMD</t>
  </si>
  <si>
    <t xml:space="preserve">$1.17 </t>
  </si>
  <si>
    <t>https://www.johansontechnology.com/datasheets/2450AT18D0100/2450AT18D0100.pdf</t>
  </si>
  <si>
    <t>C1005X7R1H104K050BB</t>
  </si>
  <si>
    <t>CAP CER 0.1UF 50V X7R 0402</t>
  </si>
  <si>
    <t>C1005X5R1V225K050BC</t>
  </si>
  <si>
    <t>CAP CER 2.2UF 35V X5R 0402</t>
  </si>
  <si>
    <t xml:space="preserve">$0.50 </t>
  </si>
  <si>
    <t>C1005X5R0J475K050BC</t>
  </si>
  <si>
    <t>CAP CER 4.7UF 6.3V X5R 0402</t>
  </si>
  <si>
    <t>C1005X5R0J225K050BC</t>
  </si>
  <si>
    <t>CAP CER 2.2UF 6.3V X5R 0402</t>
  </si>
  <si>
    <t xml:space="preserve">$0.38 </t>
  </si>
  <si>
    <t>GRM0335C1H160JA01D</t>
  </si>
  <si>
    <t>CAP CER 16PF 50V C0G/NP0 0201</t>
  </si>
  <si>
    <t xml:space="preserve">$0.13 </t>
  </si>
  <si>
    <t>https://search.murata.co.jp/Ceramy/image/img/A01X/G101/ENG/GRM0335C1H160JA01-01.pdf</t>
  </si>
  <si>
    <t>GRM033R61A105ME15J</t>
  </si>
  <si>
    <t>CAP CER MLCC</t>
  </si>
  <si>
    <t>GRM033C71C104KE14J</t>
  </si>
  <si>
    <t>CAP CER 0.1UF 16V X7S 0201</t>
  </si>
  <si>
    <t>https://search.murata.co.jp/Ceramy/image/img/A01X/G101/ENG/GRM033C71C104KE14-01A.pdf</t>
  </si>
  <si>
    <t>GRM21BR61A476ME15K</t>
  </si>
  <si>
    <t>CAP CER 47UF 10V X5R 0805</t>
  </si>
  <si>
    <t xml:space="preserve">$0.83 </t>
  </si>
  <si>
    <t>https://media.digikey.com/pdf/Data%20Sheets/Murata%20PDFs/Chip_Multilayer_CC_CAT.pdf</t>
  </si>
  <si>
    <t>GRM033R61E472MA12D</t>
  </si>
  <si>
    <t>CAP CER 4700PF 25V X5R 0201</t>
  </si>
  <si>
    <t>https://search.murata.co.jp/Ceramy/image/img/A01X/G101/ENG/GRM033R61E472MA12-01.pdf</t>
  </si>
  <si>
    <t>C0402C105K8PAC7867</t>
  </si>
  <si>
    <t>CAP CER 1UF 10V X5R 0402</t>
  </si>
  <si>
    <t>C0402C105K8PACTU  ok</t>
  </si>
  <si>
    <t xml:space="preserve">$0.06 </t>
  </si>
  <si>
    <t>https://connect.kemet.com:7667/gateway/IntelliData-ComponentDocumentation/1.0/download/datasheet/C0402C105K8PACTU</t>
  </si>
  <si>
    <t>CL10A226MO7JZNC</t>
  </si>
  <si>
    <t>CAP CER 22UF 16V X5R 0603</t>
  </si>
  <si>
    <t xml:space="preserve">$0.53 </t>
  </si>
  <si>
    <t>https://media.digikey.com/pdf/Data%20Sheets/Samsung%20PDFs/CL10A226MO7JZNC_Spec.pdf</t>
  </si>
  <si>
    <t>GRM033C81A105ME05D</t>
  </si>
  <si>
    <t>CAP CER 1UF 10V X6S 0201</t>
  </si>
  <si>
    <t>https://search.murata.co.jp/Ceramy/image/img/A01X/G101/ENG/GRM033C81A105ME05-01.pdf</t>
  </si>
  <si>
    <t>GRM033R71A472KA01D</t>
  </si>
  <si>
    <t>CAP CER 4700PF 10V X7R 0201</t>
  </si>
  <si>
    <t>https://search.murata.co.jp/Ceramy/image/img/A01X/G101/ENG/GRM033R71A472KA01-01.pdf</t>
  </si>
  <si>
    <t>GRM033R61C104KE14D</t>
  </si>
  <si>
    <t>CAP CER 0.1UF 16V X5R 0201</t>
  </si>
  <si>
    <t>https://search.murata.co.jp/Ceramy/image/img/A01X/G101/ENG/GRM033R61C104KE14-01.pdf</t>
  </si>
  <si>
    <t>C1005X5R1V105K050BC</t>
  </si>
  <si>
    <t>CAP CER 1UF 35V X5R 0402</t>
  </si>
  <si>
    <t xml:space="preserve">$0.37 </t>
  </si>
  <si>
    <t>C0603X5R1E104M030BB</t>
  </si>
  <si>
    <t>CAP CER 0.1UF 25V X5R 0201</t>
  </si>
  <si>
    <t xml:space="preserve">$0.31 </t>
  </si>
  <si>
    <t>KGM05AR51E103KH</t>
  </si>
  <si>
    <t>KYOCERA AVX</t>
  </si>
  <si>
    <t>CAP CER 10000PF 25V X5R 0402</t>
  </si>
  <si>
    <t xml:space="preserve">$0.46 </t>
  </si>
  <si>
    <t>https://datasheets.kyocera-avx.com/cx5r.pdf</t>
  </si>
  <si>
    <t>C0603X5R1A104K030BC</t>
  </si>
  <si>
    <t xml:space="preserve">$0.30 </t>
  </si>
  <si>
    <t>APFA2507QBDSEEZGKC</t>
  </si>
  <si>
    <t>Kingbright</t>
  </si>
  <si>
    <t>LED RGB CLEAR 4SMD R/A</t>
  </si>
  <si>
    <t xml:space="preserve">$1.48 </t>
  </si>
  <si>
    <t>https://www.KingbrightUSA.com/images/catalog/SPEC/APFA2507QBDSEEZGKC.pdf</t>
  </si>
  <si>
    <t>SML-LX0404SIUPGUSB</t>
  </si>
  <si>
    <t>Lumex Opto/Components Inc.</t>
  </si>
  <si>
    <t>LED RGB CLEAR SMD</t>
  </si>
  <si>
    <t xml:space="preserve">$1.53 </t>
  </si>
  <si>
    <t>https://media.digikey.com/pdf/Data%20Sheets/Lumex%20PDFs/SML-LX0404SIUPGUSB.pdf</t>
  </si>
  <si>
    <t>TF13BA-6S-0.4SH(800)</t>
  </si>
  <si>
    <t>Hirose Electric Co Ltd</t>
  </si>
  <si>
    <t>CONN FPC BOTTOM 6POS 0.4MM R/A</t>
  </si>
  <si>
    <t xml:space="preserve">$1.55 </t>
  </si>
  <si>
    <t>https://www.hirose.com/product/download/?distributor=digikey&amp;type=specSheet&amp;lang=en&amp;num=TF13BA-6S-0.4SH(800)</t>
  </si>
  <si>
    <t>FH26W-25S-0.3SHW(60)</t>
  </si>
  <si>
    <t xml:space="preserve">$2.75 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</si>
  <si>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</si>
  <si>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</si>
  <si>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</si>
  <si>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</si>
  <si>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 xml:space="preserve">$3.92 </t>
  </si>
  <si>
    <t>https://www.jae.com/direct/page/generatePDF/?file_nm=DX07S024JJ3R1300.pdf&amp;orientation=portrait&amp;no_cache=0&amp;path=%2Fen%2Fconnectors%2Fseries%2Fdetail%2Fproduct%2Fid%3D66509%26v=2020031910202910099709</t>
  </si>
  <si>
    <t>DFE201612E-2R2M=P2</t>
  </si>
  <si>
    <t>FIXED IND 2.2UH 1.8A 116MOHM SMD</t>
  </si>
  <si>
    <t xml:space="preserve">$0.41 </t>
  </si>
  <si>
    <t>https://search.murata.co.jp/Ceramy/image/img/P02/J(E)TE243A-0006.pdf</t>
  </si>
  <si>
    <t>MLP2012H2R2MT0S1</t>
  </si>
  <si>
    <t>FIXED IND 2.2UH 1A 195 MOHM SMD</t>
  </si>
  <si>
    <t xml:space="preserve">$0.63 </t>
  </si>
  <si>
    <t>https://product.tdk.com/en/system/files?file=dam/doc/product/inductor/inductor/smd/catalog/inductor_commercial_power_mlp2012_en.pdf</t>
  </si>
  <si>
    <t>BLM21PG221SN1D</t>
  </si>
  <si>
    <t>FERRITE BEAD 220 OHM 0805 1LN</t>
  </si>
  <si>
    <t xml:space="preserve">$0.36 </t>
  </si>
  <si>
    <t>https://www.murata.com/en-us/products/en-us/products/productdata/8796738977822/ENFA0005.pdf</t>
  </si>
  <si>
    <t>HZ1206C202R-10</t>
  </si>
  <si>
    <t>Laird-Signal Integrity Products</t>
  </si>
  <si>
    <t>FERRITE BEAD 2 KOHM 1206 1LN</t>
  </si>
  <si>
    <t xml:space="preserve">$0.45 </t>
  </si>
  <si>
    <t>https://media.digikey.com/pdf/Data%20Sheets/Laird%20Technologies/Ferrite_EMI_Cable_Cores.pdf</t>
  </si>
  <si>
    <t>ERJ-1GNF5101C</t>
  </si>
  <si>
    <t>RES SMD 5.1K OHM 1% 1/20W 0201</t>
  </si>
  <si>
    <t>ERJ-1GNF27R0C</t>
  </si>
  <si>
    <t>RES SMD 27 OHM 1% 1/20W 0201</t>
  </si>
  <si>
    <t>ERJ-1GNF4701C</t>
  </si>
  <si>
    <t>RES SMD 4.7K OHM 1% 1/20W 0201</t>
  </si>
  <si>
    <t xml:space="preserve">$0.11 </t>
  </si>
  <si>
    <t>ERJ-2GEJ103X</t>
  </si>
  <si>
    <t>RES SMD 10K OHM 5% 1/10W 0402</t>
  </si>
  <si>
    <t>https://api.pim.na.industrial.panasonic.com/file_stream/main/fileversion/1242</t>
  </si>
  <si>
    <t>ERJ-2LWFR010X</t>
  </si>
  <si>
    <t>RES 0.01 OHM 1% 1/5W 0402</t>
  </si>
  <si>
    <t xml:space="preserve">$0.55 </t>
  </si>
  <si>
    <t>https://industrial.panasonic.com/cdbs/www-data/pdf/RDN0000/AOA0000C313.pdf</t>
  </si>
  <si>
    <t>ERJ-1GNF3301C</t>
  </si>
  <si>
    <t>RES SMD 3.3K OHM 1% 1/20W 0201</t>
  </si>
  <si>
    <t xml:space="preserve">$0.09 </t>
  </si>
  <si>
    <t>ERJ-1GNJ103C</t>
  </si>
  <si>
    <t>RES SMD 10K OHM 5% 1/20W 0201</t>
  </si>
  <si>
    <t>ERJ-1GN0R00C</t>
  </si>
  <si>
    <t xml:space="preserve">$0.02 </t>
  </si>
  <si>
    <t>https://industrial.panasonic.com/ww/products/pt/general-purpose-chip-resistors/models/ERJ1GN0R00C</t>
  </si>
  <si>
    <t>ERJ-2RKF1004X</t>
  </si>
  <si>
    <t>RES SMD 1M OHM 1% 1/10W 0402</t>
  </si>
  <si>
    <t xml:space="preserve">$0.28 </t>
  </si>
  <si>
    <t>ERJ-1GNF10R0C</t>
  </si>
  <si>
    <t>RES SMD 10 OHM 1% 1/20W 0201</t>
  </si>
  <si>
    <t>CRCW04024K70FKEDHP</t>
  </si>
  <si>
    <t>RES SMD 4.7K OHM 1% 1/5W 0402</t>
  </si>
  <si>
    <t xml:space="preserve">$0.40 </t>
  </si>
  <si>
    <t>https://www.vishay.com/docs/20043/crcwhpe3.pdf</t>
  </si>
  <si>
    <t>ERJ-2GEJ220X</t>
  </si>
  <si>
    <t>RES SMD 22 OHM 5% 1/10W 0402</t>
  </si>
  <si>
    <t>CRCW040210K0FKEE</t>
  </si>
  <si>
    <t>RES SMD 10K OHM 1% 1/16W 0402</t>
  </si>
  <si>
    <t>https://www.vishay.com/docs/20035/dcrcwe3.pdf</t>
  </si>
  <si>
    <t>TNPW04021K00BETD</t>
  </si>
  <si>
    <t>RES 1K OHM 0.1% 1/16W 0402</t>
  </si>
  <si>
    <t xml:space="preserve">$0.80 </t>
  </si>
  <si>
    <t>https://www.vishay.com/docs/31006/tnpw.pdf</t>
  </si>
  <si>
    <t>PNM0402E2502BST1</t>
  </si>
  <si>
    <t>Vishay Dale Thin Film</t>
  </si>
  <si>
    <t>RES SMD 25K OHM 0.1% 1/20W 0402</t>
  </si>
  <si>
    <t xml:space="preserve">$3.99 </t>
  </si>
  <si>
    <t>https://www.vishay.com/docs/60057/pnm.pdf</t>
  </si>
  <si>
    <t>NCP03XH103J05RL</t>
  </si>
  <si>
    <t>THERMISTOR NTC 10KOHM 3380K 0201</t>
  </si>
  <si>
    <t xml:space="preserve">$0.48 </t>
  </si>
  <si>
    <t>https://media.digikey.com/pdf/Data Sheets/Murata PDFs/NCP03 Spec.pdf</t>
  </si>
  <si>
    <t>Würth Elektronik</t>
  </si>
  <si>
    <t>SWITCH TACTILE SPST-NO 0.05A 12V</t>
  </si>
  <si>
    <t xml:space="preserve">$1.30 </t>
  </si>
  <si>
    <t>https://www.we-online.com/katalog/datasheet/434153017835.pdf</t>
  </si>
  <si>
    <t>EVP-AA102K</t>
  </si>
  <si>
    <t>SWITCH TACTILE SPST-NO 0.02A 15V</t>
  </si>
  <si>
    <t xml:space="preserve">$1.54 </t>
  </si>
  <si>
    <t>https://www3.panasonic.biz/ac/cdn/e/control/switch/light-touch/catalog/sw_lt_eng_3529s.pdf</t>
  </si>
  <si>
    <t>MAX20360FEWZ+T</t>
  </si>
  <si>
    <t>EVKIT PART- IC; PMIC WITH ULTRA-LOW IQ REGULATOR</t>
  </si>
  <si>
    <t>MOQ 2000  - Wait SAMPLE RFQ in progress - seguir com MOQ</t>
  </si>
  <si>
    <t xml:space="preserve">$9.97 </t>
  </si>
  <si>
    <t>10 Days</t>
  </si>
  <si>
    <t>https://br.mouser.com/ProductDetail/Analog-Devices-Maxim-Integrated/MAX20360FEWZ%2bT?qs=doiCPypUmgE5qUte5drm%2FA%3D%3D</t>
  </si>
  <si>
    <t>MAX32670GTL+</t>
  </si>
  <si>
    <t>IC MCU 32BIT 384KB FLASH 40TQFN</t>
  </si>
  <si>
    <t xml:space="preserve">$6.51 </t>
  </si>
  <si>
    <t>https://datasheets.maximintegrated.com/en/ds/MAX32670.pdf</t>
  </si>
  <si>
    <t>MX25U51245GZ4I54</t>
  </si>
  <si>
    <t>Macronix</t>
  </si>
  <si>
    <t>IC FLASH 512MBIT SPI/QUAD 8WSON</t>
  </si>
  <si>
    <t xml:space="preserve">$13.63 </t>
  </si>
  <si>
    <t>https://www.macronix.com/Lists/Datasheet/Attachments/8410/MX25U51245G,%201.8V,%20512Mb,%20v1.2.pdf</t>
  </si>
  <si>
    <t>MAX32666GXMBT+</t>
  </si>
  <si>
    <t>IC MCU 32BIT 1MB FLASH 121CTBGA</t>
  </si>
  <si>
    <t xml:space="preserve">$21.86 </t>
  </si>
  <si>
    <t>https://www.analog.com/media/en/technical-documentation/data-sheets/max32665-max32666.pdf</t>
  </si>
  <si>
    <t>MAX9062EBS+TG45</t>
  </si>
  <si>
    <t>IC COMPARATOR 1 W/VOLT REF 4UCSP</t>
  </si>
  <si>
    <t xml:space="preserve">$2.42 </t>
  </si>
  <si>
    <t>https://www.analog.com/media/en/technical-documentation/data-sheets/max9060-max9064.pdf</t>
  </si>
  <si>
    <t>MAX3207EAUT+T</t>
  </si>
  <si>
    <t>TVS DIODE SOT23-6</t>
  </si>
  <si>
    <t xml:space="preserve">$2.89 </t>
  </si>
  <si>
    <t>https://www.analog.com/media/en/technical-documentation/data-sheets/MAX3205E-MAX3208E.pdf</t>
  </si>
  <si>
    <t>MAX4737EBE+T</t>
  </si>
  <si>
    <t>IC SW SPST-NOX4 4.5OHM 16UCSP</t>
  </si>
  <si>
    <t xml:space="preserve">$6.00 </t>
  </si>
  <si>
    <t>https://www.analog.com/media/en/technical-documentation/data-sheets/MAX4737-MAX4739.pdf</t>
  </si>
  <si>
    <t>MAX14689EWL+T</t>
  </si>
  <si>
    <t>IC SWITCH DPDT X 1 450MOHM 9WLP</t>
  </si>
  <si>
    <t xml:space="preserve">$4.46 </t>
  </si>
  <si>
    <t>https://www.analog.com/media/en/technical-documentation/data-sheets/MAX14689.pdf</t>
  </si>
  <si>
    <t>ABS07-32.768KHZ-6-T</t>
  </si>
  <si>
    <t>Abracon LLC</t>
  </si>
  <si>
    <t>CRYSTAL 32.7680KHZ 6PF SMD</t>
  </si>
  <si>
    <t xml:space="preserve">$1.29 </t>
  </si>
  <si>
    <t>https://abracon.com/Resonators/ABS07.pdf</t>
  </si>
  <si>
    <t>FA-20H 32.0000MF12Y-W3</t>
  </si>
  <si>
    <t>EPSON</t>
  </si>
  <si>
    <t>CRYSTAL 32.0000MHZ 12PF SMD</t>
  </si>
  <si>
    <t xml:space="preserve">$2.26 </t>
  </si>
  <si>
    <t>https://support.epson.biz/td/api/doc_check.php?dl=brief_FA-20H&amp;lang=en</t>
  </si>
  <si>
    <t>CM1610H32768DZBT</t>
  </si>
  <si>
    <t>Citizen Finedevice Co Ltd</t>
  </si>
  <si>
    <t xml:space="preserve">$1.84 </t>
  </si>
  <si>
    <t>http://cfd.citizen.co.jp/cms/cfd/pdf/english/CM1610H_E.pdf</t>
  </si>
  <si>
    <t>EX-POWER</t>
  </si>
  <si>
    <t>Battery pack 800mAh 04x30x42</t>
  </si>
  <si>
    <t>Suggest Local order. -&gt; checando fornecedores locais (Alexandre)</t>
  </si>
  <si>
    <t xml:space="preserve">$2.63 </t>
  </si>
  <si>
    <t>BRAZIL</t>
  </si>
  <si>
    <t>EXW CAMPINAS</t>
  </si>
  <si>
    <t>http://www.valvolandia.com.br/baterias/li-po/3-7v-800mah-li-po/bateria-3-7v-800mah-li-on-recarregavel-6x30x48mm-com-conector</t>
  </si>
  <si>
    <t>Molex</t>
  </si>
  <si>
    <t>Host board to sensor board flex cable</t>
  </si>
  <si>
    <t xml:space="preserve">$3.45 </t>
  </si>
  <si>
    <t>https://www.digikey.com.br/en/products/detail/molex/0150150225/3467249</t>
  </si>
  <si>
    <t>Target material final de Julho</t>
  </si>
  <si>
    <t>FOB</t>
  </si>
  <si>
    <t>est. USD CIF</t>
  </si>
  <si>
    <t>est. Unit BRL</t>
  </si>
  <si>
    <t>Reunião Henry</t>
  </si>
  <si>
    <t>Digikey</t>
  </si>
  <si>
    <t>Distribuidores</t>
  </si>
  <si>
    <t>50 demand</t>
  </si>
  <si>
    <t>Maxim parts California - 2 components that cannot be found IC -&gt; Critical</t>
  </si>
  <si>
    <t>L06 is key at this moment</t>
  </si>
  <si>
    <t>1 - Check common components on hands (Engineering)</t>
  </si>
  <si>
    <t>2 - Buy components from USA to Brazil</t>
  </si>
  <si>
    <t>3 - Buy from distributors high demand</t>
  </si>
  <si>
    <t>4 - Reduce the development time of Kiosk</t>
  </si>
  <si>
    <t>Checar data de chegada dos materiais e comparar preços com USA</t>
  </si>
  <si>
    <t>Resposta até Sexta-feira ou next week</t>
  </si>
  <si>
    <t>Customer need material urgente</t>
  </si>
  <si>
    <t>SPQ</t>
  </si>
  <si>
    <t>Lead time @ 28/6</t>
  </si>
  <si>
    <t>STD LT</t>
  </si>
  <si>
    <t>Validity</t>
  </si>
  <si>
    <t>$0.01</t>
  </si>
  <si>
    <t>15 Days</t>
  </si>
  <si>
    <t>$3.52</t>
  </si>
  <si>
    <t xml:space="preserve">$8,797.50 </t>
  </si>
  <si>
    <t>UNABLE TO IDENTIFY</t>
  </si>
  <si>
    <t xml:space="preserve">$-   </t>
  </si>
  <si>
    <t>$0.08</t>
  </si>
  <si>
    <t xml:space="preserve">$816.00 </t>
  </si>
  <si>
    <t>$0.05</t>
  </si>
  <si>
    <t xml:space="preserve">$493.00 </t>
  </si>
  <si>
    <t>GRM155R61A106ME11D</t>
  </si>
  <si>
    <t>$0.03</t>
  </si>
  <si>
    <t xml:space="preserve">$1,088.00 </t>
  </si>
  <si>
    <t>C0603C105K3RACTU</t>
  </si>
  <si>
    <t>$0.07</t>
  </si>
  <si>
    <t xml:space="preserve">$1,122.00 </t>
  </si>
  <si>
    <t>$0.00</t>
  </si>
  <si>
    <t xml:space="preserve">$170.00 </t>
  </si>
  <si>
    <t xml:space="preserve">$119.00 </t>
  </si>
  <si>
    <t>$0.02</t>
  </si>
  <si>
    <t xml:space="preserve">$280.50 </t>
  </si>
  <si>
    <t>$1.24</t>
  </si>
  <si>
    <t xml:space="preserve">$3,723.00 </t>
  </si>
  <si>
    <t>$3.30</t>
  </si>
  <si>
    <t xml:space="preserve">$1,319.20 </t>
  </si>
  <si>
    <t>$0.35</t>
  </si>
  <si>
    <t xml:space="preserve">$700.00 </t>
  </si>
  <si>
    <t xml:space="preserve">$68.00 </t>
  </si>
  <si>
    <t>$12.17</t>
  </si>
  <si>
    <t xml:space="preserve">$30,430.00 </t>
  </si>
  <si>
    <t>$1.44</t>
  </si>
  <si>
    <t xml:space="preserve">$7,208.00 </t>
  </si>
  <si>
    <t>$1.79</t>
  </si>
  <si>
    <t xml:space="preserve">$14,280.00 </t>
  </si>
  <si>
    <t>$2.00</t>
  </si>
  <si>
    <t xml:space="preserve">$2,000.00 </t>
  </si>
  <si>
    <t>$0.44</t>
  </si>
  <si>
    <t xml:space="preserve">$1,314.00 </t>
  </si>
  <si>
    <t xml:space="preserve">$238.00 </t>
  </si>
  <si>
    <t>$0.09</t>
  </si>
  <si>
    <t xml:space="preserve">$935.00 </t>
  </si>
  <si>
    <t>$0.13</t>
  </si>
  <si>
    <t xml:space="preserve">$1,275.00 </t>
  </si>
  <si>
    <t xml:space="preserve">$510.00 </t>
  </si>
  <si>
    <t xml:space="preserve">$51.00 </t>
  </si>
  <si>
    <t>$0.10</t>
  </si>
  <si>
    <t xml:space="preserve">$4,930.00 </t>
  </si>
  <si>
    <t xml:space="preserve">$340.00 </t>
  </si>
  <si>
    <t>$0.25</t>
  </si>
  <si>
    <t xml:space="preserve">$2,499.00 </t>
  </si>
  <si>
    <t>C0402C105K8PACTU</t>
  </si>
  <si>
    <t>$0.28</t>
  </si>
  <si>
    <t xml:space="preserve">$1,128.80 </t>
  </si>
  <si>
    <t>$0.11</t>
  </si>
  <si>
    <t xml:space="preserve">$1,683.00 </t>
  </si>
  <si>
    <t xml:space="preserve">$127.50 </t>
  </si>
  <si>
    <t>$0.04</t>
  </si>
  <si>
    <t xml:space="preserve">$442.00 </t>
  </si>
  <si>
    <t xml:space="preserve">$306.00 </t>
  </si>
  <si>
    <t xml:space="preserve">$850.00 </t>
  </si>
  <si>
    <t xml:space="preserve">$229.50 </t>
  </si>
  <si>
    <t>$0.54</t>
  </si>
  <si>
    <t xml:space="preserve">$1,611.60 </t>
  </si>
  <si>
    <t>$0.69</t>
  </si>
  <si>
    <t xml:space="preserve">$1,380.40 </t>
  </si>
  <si>
    <t>$0.91</t>
  </si>
  <si>
    <t xml:space="preserve">$4,564.50 </t>
  </si>
  <si>
    <t>$1.51</t>
  </si>
  <si>
    <t xml:space="preserve">$7,531.00 </t>
  </si>
  <si>
    <t>$2.47</t>
  </si>
  <si>
    <t xml:space="preserve">$3,204.50 </t>
  </si>
  <si>
    <t>$0.21</t>
  </si>
  <si>
    <t xml:space="preserve">$622.20 </t>
  </si>
  <si>
    <t>$0.20</t>
  </si>
  <si>
    <t xml:space="preserve">$809.20 </t>
  </si>
  <si>
    <t xml:space="preserve">$190.40 </t>
  </si>
  <si>
    <t>$0.12</t>
  </si>
  <si>
    <t xml:space="preserve">$351.90 </t>
  </si>
  <si>
    <t xml:space="preserve">$153.00 </t>
  </si>
  <si>
    <t xml:space="preserve">$76.50 </t>
  </si>
  <si>
    <t xml:space="preserve">$102.00 </t>
  </si>
  <si>
    <t xml:space="preserve">$204.00 </t>
  </si>
  <si>
    <t xml:space="preserve">$4,386.00 </t>
  </si>
  <si>
    <t>$1.72</t>
  </si>
  <si>
    <t xml:space="preserve">$1,717.00 </t>
  </si>
  <si>
    <t xml:space="preserve">$1,530.00 </t>
  </si>
  <si>
    <t>$0.60</t>
  </si>
  <si>
    <t xml:space="preserve">$2,414.00 </t>
  </si>
  <si>
    <t>$0.74</t>
  </si>
  <si>
    <t xml:space="preserve">$3,714.50 </t>
  </si>
  <si>
    <t>$13.97</t>
  </si>
  <si>
    <t xml:space="preserve">$27,948.00 </t>
  </si>
  <si>
    <t>$4.66</t>
  </si>
  <si>
    <t xml:space="preserve">$2,282.42 </t>
  </si>
  <si>
    <t>$10.96</t>
  </si>
  <si>
    <t xml:space="preserve">$5,260.80 </t>
  </si>
  <si>
    <t>$17.22</t>
  </si>
  <si>
    <t xml:space="preserve">$5,992.91 </t>
  </si>
  <si>
    <t>$1.56</t>
  </si>
  <si>
    <t xml:space="preserve">$3,901.50 </t>
  </si>
  <si>
    <t>$1.43</t>
  </si>
  <si>
    <t xml:space="preserve">$3,565.75 </t>
  </si>
  <si>
    <t>$4.37</t>
  </si>
  <si>
    <t xml:space="preserve">$10,922.50 </t>
  </si>
  <si>
    <t>$2.64</t>
  </si>
  <si>
    <t xml:space="preserve">$6,587.50 </t>
  </si>
  <si>
    <t>$0.68</t>
  </si>
  <si>
    <t xml:space="preserve">$2,050.20 </t>
  </si>
  <si>
    <t>$1.65</t>
  </si>
  <si>
    <t xml:space="preserve">$413.10 </t>
  </si>
  <si>
    <t>$1.00</t>
  </si>
  <si>
    <t xml:space="preserve">$5,000.00 </t>
  </si>
  <si>
    <t>Suggest Local order.</t>
  </si>
  <si>
    <t>$2.63</t>
  </si>
  <si>
    <t xml:space="preserve">$131.50 </t>
  </si>
  <si>
    <t>$2.16</t>
  </si>
  <si>
    <t xml:space="preserve">$2,159.00 </t>
  </si>
  <si>
    <t xml:space="preserve">$206,132.88 </t>
  </si>
  <si>
    <t xml:space="preserve">$4,122.66 </t>
  </si>
  <si>
    <t xml:space="preserve">$6,596.25 </t>
  </si>
  <si>
    <t>Part Number</t>
  </si>
  <si>
    <t>Supplier</t>
  </si>
  <si>
    <t>Available</t>
  </si>
  <si>
    <t>Stock</t>
  </si>
  <si>
    <t>Assemblies</t>
  </si>
  <si>
    <t>Attrition %</t>
  </si>
  <si>
    <t>Quantity</t>
  </si>
  <si>
    <t>Type</t>
  </si>
  <si>
    <t>Broker PN</t>
  </si>
  <si>
    <t>Total Unit Price</t>
  </si>
  <si>
    <t>Total Manufacturing Price</t>
  </si>
  <si>
    <t>MOQ1</t>
  </si>
  <si>
    <t>Reference</t>
  </si>
  <si>
    <t>DIGIKEY</t>
  </si>
  <si>
    <t>4.670.786</t>
  </si>
  <si>
    <t>Normal</t>
  </si>
  <si>
    <t>Tape &amp; Reel (TR)</t>
  </si>
  <si>
    <t>490-10403-2-ND</t>
  </si>
  <si>
    <t>CAPACITOR; SMT (0201); CERAMIC; 0.1UF; 25V; TOL=</t>
  </si>
  <si>
    <t>MOUSER</t>
  </si>
  <si>
    <t/>
  </si>
  <si>
    <t>https://br.mouser.com/ProductDetail/Analog-Devices-Maxim-Integrated/MAX30208CLB%2bT?qs=XeJtXLiO41Rc%2FruLpReYig%3D%3D</t>
  </si>
  <si>
    <t>EVKIT PART - IC; MAX30208; PACKAGE OUTLINE DRAWI</t>
  </si>
  <si>
    <t>Not found on Brokers</t>
  </si>
  <si>
    <t>Maxim/Analog Devices</t>
  </si>
  <si>
    <t>216.875</t>
  </si>
  <si>
    <t>490-12737-2-ND</t>
  </si>
  <si>
    <t>CAP  SMT (0603) 10UF 20% X5R CERAMIC CHIP</t>
  </si>
  <si>
    <t>363.853</t>
  </si>
  <si>
    <t>490-6439-2-ND</t>
  </si>
  <si>
    <t>CAP; SMT (0603); 0.1UF;10%; 100V; X7R; CERAMIC</t>
  </si>
  <si>
    <t>490-GRM155R61A106ME11JTR-ND</t>
  </si>
  <si>
    <t>CAP; SMT (0402); 10UF;20%; 10V; X5R; CERAMIC</t>
  </si>
  <si>
    <t>288.564</t>
  </si>
  <si>
    <t>Cut Tape (CT)</t>
  </si>
  <si>
    <t>399-C0603C105K3RAC7867CT-ND</t>
  </si>
  <si>
    <t>CAP; SMT (0603); 1UF;10%; 25V; X7R; CERAMIC</t>
  </si>
  <si>
    <t>https://br.mouser.com/ProductDetail/Murata-Electronics/GRM033R61A104KE15J?qs=pwh76yelNxAoFwgcMbTk1w%3D%3D</t>
  </si>
  <si>
    <t>CAP; SMT (0201); 0.1UF;10%; 10V; X5R; CERAMIC</t>
  </si>
  <si>
    <t>7.008.452</t>
  </si>
  <si>
    <t>1276-1067-2-ND</t>
  </si>
  <si>
    <t>CAP; SMT (0402); 1UF;10%; 16V; X5R; CERAMIC</t>
  </si>
  <si>
    <t>224.624</t>
  </si>
  <si>
    <t>445-6843-1-ND</t>
  </si>
  <si>
    <t>CAP; SMT (0201); 0.01UF;10%; 10V; X7R; CERAMIC</t>
  </si>
  <si>
    <t>https://br.mouser.com/ProductDetail/ams-OSRAM/SFH-7016?qs=OTrKUuiFdkaz7DXJqRo6mw%3D%3D</t>
  </si>
  <si>
    <t>DIODE; LED; RED-GREEN-IR; SMT; VF=RED=2.1V; GREE</t>
  </si>
  <si>
    <t>640</t>
  </si>
  <si>
    <t>A118091CT-ND</t>
  </si>
  <si>
    <t>CONNECTOR; MALE; SMD; LEAF TYPE BATTERY CONNECTO</t>
  </si>
  <si>
    <t>4.931</t>
  </si>
  <si>
    <t>609-10061122-251120HLFCT-ND</t>
  </si>
  <si>
    <t>CONNECTOR; FEMALE; SMT; EASY-ON TYPE FPC CONNECT</t>
  </si>
  <si>
    <t>1.734.383</t>
  </si>
  <si>
    <t>541-0.0AGCT-ND</t>
  </si>
  <si>
    <t>RES; SMT (0201);0;1%; JUMPER; 0.0500W</t>
  </si>
  <si>
    <t>15.847.540</t>
  </si>
  <si>
    <t>P0.0JCT-ND</t>
  </si>
  <si>
    <t>RES; SMT (0402);0; JUMPER; JUMPER; 0.1000W</t>
  </si>
  <si>
    <t>514.426</t>
  </si>
  <si>
    <t>P10.0KLCT-ND</t>
  </si>
  <si>
    <t>RES; SMT (0402); 10K;1%; +/-100PPM/DEGC; 0.1000W</t>
  </si>
  <si>
    <t>2.803.076</t>
  </si>
  <si>
    <t>P100KLCT-ND</t>
  </si>
  <si>
    <t>RES; SMT (0402); 100K;1%; +/-100PPM/DEGC; 0.1000</t>
  </si>
  <si>
    <t>EVKIT PART - IC; MAX86176; ULTRA-LOW POWER; OPTI</t>
  </si>
  <si>
    <t>18.832</t>
  </si>
  <si>
    <t>VEMD8080CT-ND</t>
  </si>
  <si>
    <t>DIODE; PIN; SMT; VRM=20V; IF=0.05A</t>
  </si>
  <si>
    <t>23.912</t>
  </si>
  <si>
    <t>497-16261-1-ND</t>
  </si>
  <si>
    <t>IC; MEMS; DIGITAL OUTPUT MOTION SENSOR; ULTRA-LO</t>
  </si>
  <si>
    <t>4.673</t>
  </si>
  <si>
    <t>1473-31296-1-ND</t>
  </si>
  <si>
    <t>OSCILLATOR; CSP 1.5 MM X 0.8 MM; 15PF; 32.768KHZ</t>
  </si>
  <si>
    <t>531.588</t>
  </si>
  <si>
    <t>712-2450AT18D0100001ECT-ND</t>
  </si>
  <si>
    <t>ANTENNA; DETUNING RESILIENT; SMT; EIA 1210; DETU</t>
  </si>
  <si>
    <t>8.311.604</t>
  </si>
  <si>
    <t>445-5932-1-ND</t>
  </si>
  <si>
    <t>CAP; SMT (0402); 0.1UF; 10%; 50V; X7R; CERAMIC</t>
  </si>
  <si>
    <t>1.707.858</t>
  </si>
  <si>
    <t>445-9028-1-ND</t>
  </si>
  <si>
    <t>CAP; SMT (0402); 2.2UF; 10%; 35V; X5R; CERAMIC</t>
  </si>
  <si>
    <t>2.505.586</t>
  </si>
  <si>
    <t>445-5947-1-ND</t>
  </si>
  <si>
    <t>CAP; SMT (0402); 4.7UF; 10%; 6.3V; X5R; CERAMIC</t>
  </si>
  <si>
    <t>1.926.878</t>
  </si>
  <si>
    <t>445-6847-1-ND</t>
  </si>
  <si>
    <t>CAP; SMT (0402); 2.2UF; 10%; 6.3V; X5R; CERAMIC</t>
  </si>
  <si>
    <t>https://br.mouser.com/ProductDetail/Murata-Electronics/GRM0335C1H160JA01D?qs=3ZwS9AhGA%2F73k5RxMkJAfQ%3D%3D</t>
  </si>
  <si>
    <t>CAP; SMT (0201); 16PF; 5%; 50V; C0G; CERAMIC</t>
  </si>
  <si>
    <t>CAP; SMT (0603); 10UF; 20%; 25V; X5R; CERAMIC</t>
  </si>
  <si>
    <t>66.840</t>
  </si>
  <si>
    <t>490-GRM033R61A105ME15JTR-ND</t>
  </si>
  <si>
    <t>CAP; SMT (0201); 1UF; 20%; 10V; X5R; CERAMIC</t>
  </si>
  <si>
    <t>189.316</t>
  </si>
  <si>
    <t>490-GRM033C71C104KE14JTR-ND</t>
  </si>
  <si>
    <t>CAP; SMT (0201); 0.1UF; 10%; 16V; X7S; CERAMIC</t>
  </si>
  <si>
    <t>157.100</t>
  </si>
  <si>
    <t>490-GRM21BR61A476ME15KTR-ND</t>
  </si>
  <si>
    <t>CAP; SMT (0805); 47UF; 20%; 10V; X5R; CERAMIC</t>
  </si>
  <si>
    <t>177.001</t>
  </si>
  <si>
    <t>490-9994-2-ND</t>
  </si>
  <si>
    <t>CAP; SMT (0201); 4700PF; 20%; 25V; X5R; CERAMIC</t>
  </si>
  <si>
    <t>617.082</t>
  </si>
  <si>
    <t>399-C0402C105K8PAC7867CT-ND</t>
  </si>
  <si>
    <t>CAP; SMT (0402); 1UF; 10%; 10V; X5R; CERAMIC</t>
  </si>
  <si>
    <t>1.818.082</t>
  </si>
  <si>
    <t>1276-7076-1-ND</t>
  </si>
  <si>
    <t>CAP; SMT (0603); 22UF; 20%; 16V; X5R; CERAMIC</t>
  </si>
  <si>
    <t>2.350.638</t>
  </si>
  <si>
    <t>490-13219-2-ND</t>
  </si>
  <si>
    <t>CAP; SMT (0201); 1UF; 20%; 10V; X6S; CERAMIC</t>
  </si>
  <si>
    <t>1.419.501</t>
  </si>
  <si>
    <t>490-3192-1-ND</t>
  </si>
  <si>
    <t>CAP; SMT (0201); 4700PF; 10%; 10V; X7R; CERAMIC</t>
  </si>
  <si>
    <t>827.926</t>
  </si>
  <si>
    <t>490-14305-2-ND</t>
  </si>
  <si>
    <t>CAP; SMT (0201); 0.1UF; 10%; 16V; X5R; CERAMIC</t>
  </si>
  <si>
    <t>1.699.819</t>
  </si>
  <si>
    <t>445-9073-1-ND</t>
  </si>
  <si>
    <t>CAP; SMT (0402); 1UF; 10%; 35V; X5R;  CERAMIC</t>
  </si>
  <si>
    <t>187.439</t>
  </si>
  <si>
    <t>445-13672-1-ND</t>
  </si>
  <si>
    <t>CAP; SMT (0201); 0.1UF; 20%; 25V; X5R; CERAMIC</t>
  </si>
  <si>
    <t>81.893</t>
  </si>
  <si>
    <t>478-KGM05AR51E103KHCT-ND</t>
  </si>
  <si>
    <t>CAP; SMT (0402); 0.01UF; 10%; 25V; X5R; CERAMIC</t>
  </si>
  <si>
    <t>1.940.250</t>
  </si>
  <si>
    <t>445-7318-1-ND</t>
  </si>
  <si>
    <t>CAP; SMT (0201); 0.1UF; 10%; 10V; X5R; CERAMIC</t>
  </si>
  <si>
    <t>3.097</t>
  </si>
  <si>
    <t>754-1978-1-ND</t>
  </si>
  <si>
    <t>DIODE; LED; BLUE-RED-GREEN; SMT; VF=BLUE:+3.3V;R</t>
  </si>
  <si>
    <t>189.829</t>
  </si>
  <si>
    <t>67-2125-1-ND</t>
  </si>
  <si>
    <t>DIODE; LED; SML; FULL COLOR; WATER CLEAR LENS; R</t>
  </si>
  <si>
    <t>16.499</t>
  </si>
  <si>
    <t>26-TF13BA-6S-0.4SH(800)CT-ND</t>
  </si>
  <si>
    <t>CONNECTOR; FEMALE; SMT; TF13BA SERIES; FPC/FFC C</t>
  </si>
  <si>
    <t>12.063</t>
  </si>
  <si>
    <t>H125796CT-ND</t>
  </si>
  <si>
    <t>CONNECTOR; FEMALE; SMT; FPC CONNECTOR; RIGHT ANG</t>
  </si>
  <si>
    <t>25.588</t>
  </si>
  <si>
    <t>670-2846-1-ND</t>
  </si>
  <si>
    <t>CONNECTOR; FEMALE; SMT; USB TYPE-C CONNECTOR; DX</t>
  </si>
  <si>
    <t>39.627</t>
  </si>
  <si>
    <t>490-DFE201612E-2R2M=P2CT-ND</t>
  </si>
  <si>
    <t>INDUCTOR; SMT (0806); WIREWOUND CHIP; 2.2UH; TOL</t>
  </si>
  <si>
    <t>145.038</t>
  </si>
  <si>
    <t>445-15715-1-ND</t>
  </si>
  <si>
    <t>INDUCTOR; SMT (0805); FERRITE; 2.2UH; 20%; 1A</t>
  </si>
  <si>
    <t>3.135.130</t>
  </si>
  <si>
    <t>490-1054-1-ND</t>
  </si>
  <si>
    <t>INDUCTOR; SMT (0805); FERRITE-BEAD; 220; TOL=+/-</t>
  </si>
  <si>
    <t>132.449</t>
  </si>
  <si>
    <t>240-2413-1-ND</t>
  </si>
  <si>
    <t>INDUCTOR; SMT (1206); FERRITE-BEAD; 2000; TOL=+/</t>
  </si>
  <si>
    <t>RES; SMT (0402); 0; JUMPER; JUMPER; 0.1000W</t>
  </si>
  <si>
    <t>158.925</t>
  </si>
  <si>
    <t>P123051CT-ND</t>
  </si>
  <si>
    <t>RES; SMT (0201); 5.1K; 1%; +/-200PPM/DEGC; 0.050</t>
  </si>
  <si>
    <t>32.587</t>
  </si>
  <si>
    <t>P122894CT-ND</t>
  </si>
  <si>
    <t>RES; SMT (0201); 27; 1%; +/-100PPM/DEGC; 0.0500W</t>
  </si>
  <si>
    <t>146.444</t>
  </si>
  <si>
    <t>P123031CT-ND</t>
  </si>
  <si>
    <t>RES; SMT (0201); 4.7K; 1%; +/-200PPM/DEGC; 0.050</t>
  </si>
  <si>
    <t>8.878.821</t>
  </si>
  <si>
    <t>P10KJCT-ND</t>
  </si>
  <si>
    <t>RES; SMT (0402); 10K; 5%; +/-200PPM/DEGC; 0.1000</t>
  </si>
  <si>
    <t>394.554</t>
  </si>
  <si>
    <t>P19181CT-ND</t>
  </si>
  <si>
    <t>RES; SMT (0402); 0.01; 1%; 0 TO +500PPM/DEGC; 0.</t>
  </si>
  <si>
    <t>315.649</t>
  </si>
  <si>
    <t>P122937CT-ND</t>
  </si>
  <si>
    <t>RES; SMT (0201); 3.3K; 1%; +/-100PPM/DEGC; 0.050</t>
  </si>
  <si>
    <t>452.065</t>
  </si>
  <si>
    <t>P123222TR-ND</t>
  </si>
  <si>
    <t>RES; SMT (0201); 10K; 5%; +/-200PPM/DEGC; 0.0500</t>
  </si>
  <si>
    <t>1.818.493</t>
  </si>
  <si>
    <t>P15979CT-ND</t>
  </si>
  <si>
    <t>RES; SMT (0201); 0; 1%; JUMPER; 0.0500W</t>
  </si>
  <si>
    <t>2.414.868</t>
  </si>
  <si>
    <t>P1.00MLCT-ND</t>
  </si>
  <si>
    <t>RES; SMT (0402); 1M; 1%; +/-100PPM/DEGC; 0.1000W</t>
  </si>
  <si>
    <t>259.825</t>
  </si>
  <si>
    <t>P122669CT-ND</t>
  </si>
  <si>
    <t>RES; SMT (0201); 10; 1%; +/-100PPM/DEGC; 0.0500W</t>
  </si>
  <si>
    <t>205.351</t>
  </si>
  <si>
    <t>541-4.70KYTR-ND</t>
  </si>
  <si>
    <t>RES; SMT (0402); 4.7K; 1%; +/-100PPM/DEGC; 0.063</t>
  </si>
  <si>
    <t>146.804</t>
  </si>
  <si>
    <t>P22JTR-ND</t>
  </si>
  <si>
    <t>RES; SMT (0402); 22; 5%; +/-200PPM/DEGC; 0.1000W</t>
  </si>
  <si>
    <t>14.605</t>
  </si>
  <si>
    <t>541-2954-2-ND</t>
  </si>
  <si>
    <t>RES; SMT (0402); 10K; 1%; +/-100PPM/DEGC; 0.0630</t>
  </si>
  <si>
    <t>4.515</t>
  </si>
  <si>
    <t>541-3562-2-ND</t>
  </si>
  <si>
    <t>RES; SMT (0402); 1K; 0.10%; +/-25PPM/DEGC; 0.100</t>
  </si>
  <si>
    <t>8.231</t>
  </si>
  <si>
    <t>541-1903-1-ND</t>
  </si>
  <si>
    <t>RES; SMT (0402); 25K; 0.10%; +/-25PPM/DEGK; 0.05</t>
  </si>
  <si>
    <t>46.467</t>
  </si>
  <si>
    <t>490-4644-1-ND</t>
  </si>
  <si>
    <t>THERMISTOR; SMT (0201); 10K OHM; TOL=+/-5%</t>
  </si>
  <si>
    <t>36.432</t>
  </si>
  <si>
    <t>732-10143-1-ND</t>
  </si>
  <si>
    <t>SWITCH; SPST; SMT; 12V; 0.05A;WS-TASV J-BEND TAC</t>
  </si>
  <si>
    <t>8.464</t>
  </si>
  <si>
    <t>P15197CT-ND</t>
  </si>
  <si>
    <t>SWITCH; SPST; SMT; 15V; 0.02A; EVPAA SERIES WITH</t>
  </si>
  <si>
    <t>0</t>
  </si>
  <si>
    <t>Tray</t>
  </si>
  <si>
    <t>175-MAX32670GTL+-ND</t>
  </si>
  <si>
    <t>EVKIT PART - IC; MAX32674CGWGZ+; PACKAGE OUTLINE</t>
  </si>
  <si>
    <t>6.229</t>
  </si>
  <si>
    <t>1092-1252-ND</t>
  </si>
  <si>
    <t>IC; MMRY; CMOS MXSMIO; SERIAL MULTI I/O; FLASH M</t>
  </si>
  <si>
    <t>175-MAX32666GXMBT+-ND</t>
  </si>
  <si>
    <t>IC; UCON; LOW-POWER ARM CORTEX-M4 WITH FPU-BASED</t>
  </si>
  <si>
    <t>175-MAX9062EBS+TG45TR-ND</t>
  </si>
  <si>
    <t>IC; COMP; ULTRA-SMALL; LOW-POWER SINGLE COMPARAT</t>
  </si>
  <si>
    <t>59.914</t>
  </si>
  <si>
    <t>MAX3207EAUT+TCT-ND</t>
  </si>
  <si>
    <t>IC; PROT; DUAL, QUAD, AND HEX HIGH-SPEED DIFFERE</t>
  </si>
  <si>
    <t>175-MAX4737EBE+TCT-ND</t>
  </si>
  <si>
    <t>IC; ASW; 4.5OHM QUAD SPST ANALOG SWITCH IN UCSP;</t>
  </si>
  <si>
    <t>6.654</t>
  </si>
  <si>
    <t>175-MAX14689EWL+TCT-ND</t>
  </si>
  <si>
    <t>IC; ASW; ULTRA-SMALL LOW-RON BEYOND-THE-RAILS DP</t>
  </si>
  <si>
    <t>130.920</t>
  </si>
  <si>
    <t>535-11898-1-ND</t>
  </si>
  <si>
    <t>CRYSTAL; SMT; 6PF; 32.768KHZ; +/-20PPM; -0.036PP</t>
  </si>
  <si>
    <t>9.720</t>
  </si>
  <si>
    <t>SER4044CT-ND</t>
  </si>
  <si>
    <t>CRYSTAL; SMT 2.5MMX2MM; 32MHZ; +/-10PPM; +/-12PP</t>
  </si>
  <si>
    <t>9.599</t>
  </si>
  <si>
    <t>300-8874-1-ND</t>
  </si>
  <si>
    <t>CRYSTAL; SMT 1.6MMX1MM; 6PF; 32.7680KHZ; +/-20PP</t>
  </si>
  <si>
    <t>BW48ABKCLASBK</t>
  </si>
  <si>
    <t>SERPAC</t>
  </si>
  <si>
    <t>Watertigh enclosure BW4 with Strap</t>
  </si>
  <si>
    <t>Host board</t>
  </si>
  <si>
    <t>ANCAE - Brazil</t>
  </si>
  <si>
    <t>PCB BOARD 7 Layers</t>
  </si>
  <si>
    <t>ANCAE - BRAZIL</t>
  </si>
  <si>
    <t>Non-Stock</t>
  </si>
  <si>
    <t>Sensor board</t>
  </si>
  <si>
    <t>PCB BOARD 5 Layers</t>
  </si>
  <si>
    <t>VALVOLANDIA - BRAZIL</t>
  </si>
  <si>
    <t>Valvolândia - Brazil</t>
  </si>
  <si>
    <t>WM9644-ND</t>
  </si>
  <si>
    <t>EPE 200</t>
  </si>
  <si>
    <t>Atri + Togo</t>
  </si>
  <si>
    <t>Valor total com MOQ do fornecedor</t>
  </si>
  <si>
    <t>MOQ Digikey</t>
  </si>
  <si>
    <t>Comment Digikey</t>
  </si>
  <si>
    <t>Item w/ MOQ</t>
  </si>
  <si>
    <t>Digikey - Not found in broker</t>
  </si>
  <si>
    <t>Digitek -Quoting the Anternate GRM155R61A106ME11J</t>
  </si>
  <si>
    <t>Digitek -Quoting the Anternate C0402C105K8PAC7867</t>
  </si>
  <si>
    <t>MOQ EPE 200</t>
  </si>
  <si>
    <t>Valor total EP200</t>
  </si>
  <si>
    <t>Vencedores PN</t>
  </si>
  <si>
    <t>Nenhum</t>
  </si>
  <si>
    <t>Nenhum &gt; alternate da Digikey e melhor</t>
  </si>
  <si>
    <t>EP200</t>
  </si>
  <si>
    <t>Resumo valores</t>
  </si>
  <si>
    <t>DigiKey</t>
  </si>
  <si>
    <t>Wo/ Attrion</t>
  </si>
  <si>
    <t>Fob</t>
  </si>
  <si>
    <r>
      <rPr>
        <b/>
        <sz val="11"/>
        <color theme="1"/>
        <rFont val="Calibri"/>
        <family val="2"/>
        <scheme val="minor"/>
      </rPr>
      <t>W/</t>
    </r>
    <r>
      <rPr>
        <sz val="11"/>
        <color theme="1"/>
        <rFont val="Calibri"/>
        <family val="2"/>
        <scheme val="minor"/>
      </rPr>
      <t xml:space="preserve"> Attrition</t>
    </r>
  </si>
  <si>
    <t>Best Scenario</t>
  </si>
  <si>
    <t>Saving</t>
  </si>
  <si>
    <t>Sum Value</t>
  </si>
  <si>
    <t>Count Item</t>
  </si>
  <si>
    <t>Qty. PN</t>
  </si>
  <si>
    <t>PN Cost</t>
  </si>
  <si>
    <t>15 items</t>
  </si>
  <si>
    <t>-</t>
  </si>
  <si>
    <t>Suppliers</t>
  </si>
  <si>
    <t>EPE 200 - With MOQ</t>
  </si>
  <si>
    <t>EPE 200 Didn't Inform</t>
  </si>
  <si>
    <t>Nenhum &gt; prime da EPE 200</t>
  </si>
  <si>
    <t>69 items</t>
  </si>
  <si>
    <t>7 items</t>
  </si>
  <si>
    <t>Total Excess Cost</t>
  </si>
  <si>
    <t>Excess Cost - 
due to Digikey's MOQ</t>
  </si>
  <si>
    <t>Total</t>
  </si>
  <si>
    <t>Custo do excesso</t>
  </si>
  <si>
    <t>Descr.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</si>
</sst>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&quot;R$&quot;\ #,##0.00;[Red]\-&quot;R$&quot;\ #,##0.00"/>
    <numFmt numFmtId="169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EC9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98CD7E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87C8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5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165" fontId="8" fillId="4" borderId="0" xfId="1" applyNumberFormat="1" applyFont="1" applyFill="1"/>
    <xf numFmtId="0" fontId="2" fillId="5" borderId="0" xfId="0" applyFont="1" applyFill="1"/>
    <xf numFmtId="0" fontId="9" fillId="6" borderId="0" xfId="0" applyFont="1" applyFill="1"/>
    <xf numFmtId="0" fontId="10" fillId="0" borderId="0" xfId="0" applyFont="1" applyAlignment="1">
      <alignment horizontal="left"/>
    </xf>
    <xf numFmtId="165" fontId="8" fillId="0" borderId="0" xfId="0" applyNumberFormat="1" applyFon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8" fontId="8" fillId="7" borderId="0" xfId="0" applyNumberFormat="1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6" borderId="0" xfId="0" applyFont="1" applyFill="1"/>
    <xf numFmtId="0" fontId="8" fillId="17" borderId="0" xfId="0" applyFont="1" applyFill="1"/>
    <xf numFmtId="0" fontId="8" fillId="18" borderId="0" xfId="0" applyFont="1" applyFill="1"/>
    <xf numFmtId="0" fontId="8" fillId="19" borderId="0" xfId="0" applyFont="1" applyFill="1"/>
    <xf numFmtId="0" fontId="10" fillId="0" borderId="0" xfId="0" applyFont="1"/>
    <xf numFmtId="0" fontId="8" fillId="20" borderId="0" xfId="0" applyFont="1" applyFill="1"/>
    <xf numFmtId="0" fontId="8" fillId="21" borderId="0" xfId="0" applyFont="1" applyFill="1"/>
    <xf numFmtId="0" fontId="8" fillId="22" borderId="0" xfId="0" applyFont="1" applyFill="1"/>
    <xf numFmtId="0" fontId="8" fillId="23" borderId="0" xfId="0" applyFont="1" applyFill="1"/>
    <xf numFmtId="0" fontId="8" fillId="24" borderId="0" xfId="0" applyFont="1" applyFill="1"/>
    <xf numFmtId="0" fontId="8" fillId="25" borderId="0" xfId="0" applyFont="1" applyFill="1"/>
    <xf numFmtId="0" fontId="8" fillId="26" borderId="0" xfId="0" applyFont="1" applyFill="1"/>
    <xf numFmtId="0" fontId="8" fillId="27" borderId="0" xfId="0" applyFont="1" applyFill="1"/>
    <xf numFmtId="0" fontId="8" fillId="28" borderId="0" xfId="0" applyFont="1" applyFill="1"/>
    <xf numFmtId="0" fontId="8" fillId="29" borderId="0" xfId="0" applyFont="1" applyFill="1"/>
    <xf numFmtId="0" fontId="8" fillId="30" borderId="0" xfId="0" applyFont="1" applyFill="1"/>
    <xf numFmtId="0" fontId="8" fillId="7" borderId="0" xfId="0" applyFont="1" applyFill="1"/>
    <xf numFmtId="0" fontId="8" fillId="31" borderId="0" xfId="0" applyFont="1" applyFill="1"/>
    <xf numFmtId="0" fontId="8" fillId="32" borderId="0" xfId="0" applyFont="1" applyFill="1"/>
    <xf numFmtId="0" fontId="8" fillId="33" borderId="0" xfId="0" applyFont="1" applyFill="1"/>
    <xf numFmtId="0" fontId="8" fillId="34" borderId="0" xfId="0" applyFont="1" applyFill="1"/>
    <xf numFmtId="0" fontId="8" fillId="35" borderId="0" xfId="0" applyFont="1" applyFill="1"/>
    <xf numFmtId="0" fontId="8" fillId="36" borderId="0" xfId="0" applyFont="1" applyFill="1"/>
    <xf numFmtId="0" fontId="8" fillId="37" borderId="0" xfId="0" applyFont="1" applyFill="1"/>
    <xf numFmtId="0" fontId="8" fillId="38" borderId="0" xfId="0" applyFont="1" applyFill="1"/>
    <xf numFmtId="0" fontId="8" fillId="39" borderId="0" xfId="0" applyFont="1" applyFill="1"/>
    <xf numFmtId="0" fontId="8" fillId="40" borderId="0" xfId="0" applyFont="1" applyFill="1"/>
    <xf numFmtId="0" fontId="8" fillId="41" borderId="0" xfId="0" applyFont="1" applyFill="1"/>
    <xf numFmtId="0" fontId="8" fillId="42" borderId="0" xfId="0" applyFont="1" applyFill="1"/>
    <xf numFmtId="0" fontId="8" fillId="43" borderId="0" xfId="0" applyFont="1" applyFill="1"/>
    <xf numFmtId="0" fontId="8" fillId="44" borderId="0" xfId="0" applyFont="1" applyFill="1"/>
    <xf numFmtId="0" fontId="8" fillId="45" borderId="0" xfId="0" applyFont="1" applyFill="1"/>
    <xf numFmtId="0" fontId="8" fillId="46" borderId="0" xfId="0" applyFont="1" applyFill="1"/>
    <xf numFmtId="0" fontId="8" fillId="47" borderId="0" xfId="0" applyFont="1" applyFill="1"/>
    <xf numFmtId="0" fontId="8" fillId="48" borderId="0" xfId="0" applyFont="1" applyFill="1"/>
    <xf numFmtId="0" fontId="8" fillId="49" borderId="0" xfId="0" applyFont="1" applyFill="1"/>
    <xf numFmtId="0" fontId="8" fillId="50" borderId="0" xfId="0" applyFont="1" applyFill="1"/>
    <xf numFmtId="0" fontId="8" fillId="51" borderId="0" xfId="0" applyFont="1" applyFill="1"/>
    <xf numFmtId="0" fontId="8" fillId="52" borderId="0" xfId="0" applyFont="1" applyFill="1"/>
    <xf numFmtId="0" fontId="8" fillId="53" borderId="0" xfId="0" applyFont="1" applyFill="1"/>
    <xf numFmtId="0" fontId="8" fillId="54" borderId="0" xfId="0" applyFont="1" applyFill="1"/>
    <xf numFmtId="0" fontId="8" fillId="55" borderId="0" xfId="0" applyFont="1" applyFill="1"/>
    <xf numFmtId="168" fontId="8" fillId="0" borderId="0" xfId="0" applyNumberFormat="1" applyFon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3" fillId="3" borderId="0" xfId="3" applyNumberFormat="1"/>
    <xf numFmtId="0" fontId="2" fillId="2" borderId="0" xfId="2" applyNumberFormat="1"/>
    <xf numFmtId="166" fontId="2" fillId="2" borderId="0" xfId="2" applyNumberFormat="1"/>
    <xf numFmtId="0" fontId="3" fillId="3" borderId="0" xfId="3" applyNumberFormat="1"/>
    <xf numFmtId="1" fontId="0" fillId="0" borderId="0" xfId="0" applyNumberFormat="1"/>
    <xf numFmtId="166" fontId="5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1" xfId="2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3" borderId="0" xfId="3" applyNumberFormat="1" applyAlignment="1">
      <alignment horizontal="center"/>
    </xf>
    <xf numFmtId="0" fontId="9" fillId="6" borderId="0" xfId="0" applyFont="1" applyFill="1" applyAlignment="1">
      <alignment horizontal="center"/>
    </xf>
    <xf numFmtId="0" fontId="5" fillId="5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 wrapText="1"/>
    </xf>
    <xf numFmtId="0" fontId="4" fillId="0" borderId="0" xfId="0" applyFont="1"/>
    <xf numFmtId="0" fontId="0" fillId="57" borderId="0" xfId="0" applyFill="1" applyAlignment="1">
      <alignment horizontal="center"/>
    </xf>
    <xf numFmtId="0" fontId="0" fillId="57" borderId="0" xfId="0" applyFill="1"/>
    <xf numFmtId="0" fontId="0" fillId="57" borderId="2" xfId="0" applyFill="1" applyBorder="1" applyAlignment="1">
      <alignment horizontal="center"/>
    </xf>
    <xf numFmtId="0" fontId="0" fillId="57" borderId="3" xfId="0" applyFill="1" applyBorder="1" applyAlignment="1">
      <alignment horizontal="center"/>
    </xf>
    <xf numFmtId="0" fontId="0" fillId="57" borderId="4" xfId="0" applyFill="1" applyBorder="1" applyAlignment="1">
      <alignment horizontal="center"/>
    </xf>
    <xf numFmtId="166" fontId="0" fillId="57" borderId="0" xfId="0" applyNumberFormat="1" applyFill="1" applyAlignment="1">
      <alignment horizontal="center"/>
    </xf>
    <xf numFmtId="0" fontId="0" fillId="57" borderId="5" xfId="0" applyFill="1" applyBorder="1" applyAlignment="1">
      <alignment horizontal="center"/>
    </xf>
    <xf numFmtId="169" fontId="0" fillId="57" borderId="0" xfId="0" applyNumberForma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9" fontId="8" fillId="57" borderId="0" xfId="0" applyNumberFormat="1" applyFont="1" applyFill="1" applyAlignment="1">
      <alignment horizontal="center"/>
    </xf>
    <xf numFmtId="0" fontId="0" fillId="57" borderId="6" xfId="0" applyFill="1" applyBorder="1" applyAlignment="1">
      <alignment horizontal="center"/>
    </xf>
    <xf numFmtId="169" fontId="0" fillId="0" borderId="0" xfId="0" applyNumberFormat="1" applyAlignment="1">
      <alignment horizontal="center"/>
    </xf>
    <xf numFmtId="0" fontId="0" fillId="57" borderId="7" xfId="0" applyFill="1" applyBorder="1" applyAlignment="1">
      <alignment horizontal="center"/>
    </xf>
    <xf numFmtId="0" fontId="0" fillId="57" borderId="8" xfId="0" applyFill="1" applyBorder="1" applyAlignment="1">
      <alignment horizontal="center"/>
    </xf>
    <xf numFmtId="169" fontId="0" fillId="59" borderId="0" xfId="0" applyNumberFormat="1" applyFill="1" applyAlignment="1">
      <alignment horizontal="center"/>
    </xf>
    <xf numFmtId="169" fontId="8" fillId="59" borderId="0" xfId="0" applyNumberFormat="1" applyFont="1" applyFill="1" applyAlignment="1">
      <alignment horizontal="center"/>
    </xf>
    <xf numFmtId="0" fontId="13" fillId="60" borderId="9" xfId="0" applyFont="1" applyFill="1" applyBorder="1" applyAlignment="1">
      <alignment horizontal="center"/>
    </xf>
    <xf numFmtId="0" fontId="5" fillId="57" borderId="7" xfId="0" applyFont="1" applyFill="1" applyBorder="1" applyAlignment="1">
      <alignment horizontal="center"/>
    </xf>
    <xf numFmtId="0" fontId="5" fillId="57" borderId="7" xfId="0" applyFont="1" applyFill="1" applyBorder="1"/>
    <xf numFmtId="169" fontId="6" fillId="61" borderId="0" xfId="0" applyNumberFormat="1" applyFont="1" applyFill="1" applyAlignment="1">
      <alignment horizontal="center"/>
    </xf>
    <xf numFmtId="169" fontId="5" fillId="62" borderId="0" xfId="0" applyNumberFormat="1" applyFont="1" applyFill="1"/>
    <xf numFmtId="169" fontId="7" fillId="62" borderId="0" xfId="0" applyNumberFormat="1" applyFont="1" applyFill="1" applyAlignment="1">
      <alignment horizontal="center"/>
    </xf>
    <xf numFmtId="169" fontId="5" fillId="62" borderId="0" xfId="0" applyNumberFormat="1" applyFont="1" applyFill="1" applyAlignment="1">
      <alignment horizontal="center"/>
    </xf>
    <xf numFmtId="0" fontId="5" fillId="57" borderId="7" xfId="0" applyFont="1" applyFill="1" applyBorder="1" applyAlignment="1">
      <alignment horizontal="center" vertical="center" wrapText="1"/>
    </xf>
    <xf numFmtId="169" fontId="14" fillId="62" borderId="0" xfId="0" applyNumberFormat="1" applyFont="1" applyFill="1" applyAlignment="1">
      <alignment horizontal="center"/>
    </xf>
  </cellXfs>
  <cellStyles count="4">
    <cellStyle name="Bad" xfId="2" builtinId="27"/>
    <cellStyle name="Currency" xfId="1" builtinId="4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%20avaliar%20depois!%20Insights.%20BOM%20MAXREF104_V2%20comparison%20Jul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 Digikey s"/>
      <sheetName val="Sheet2"/>
      <sheetName val="MAXREFDEF104_COMPLETE Digik Att"/>
      <sheetName val="Sheet5"/>
      <sheetName val="EPE 200 units"/>
      <sheetName val="Sheet7"/>
      <sheetName val="EPE 200 Att Eng"/>
      <sheetName val="EPE MOQ"/>
      <sheetName val="Digikey Original"/>
    </sheetNames>
    <sheetDataSet>
      <sheetData sheetId="0"/>
      <sheetData sheetId="1"/>
      <sheetData sheetId="2">
        <row r="1">
          <cell r="B1" t="str">
            <v>Part Number</v>
          </cell>
          <cell r="C1" t="str">
            <v>Manufacturer Name</v>
          </cell>
          <cell r="D1" t="str">
            <v>Description</v>
          </cell>
          <cell r="E1" t="str">
            <v>Supplier</v>
          </cell>
          <cell r="F1" t="str">
            <v>Available</v>
          </cell>
          <cell r="G1" t="str">
            <v>Stock</v>
          </cell>
          <cell r="H1" t="str">
            <v>Assemblies</v>
          </cell>
          <cell r="I1" t="str">
            <v>Attrition %</v>
          </cell>
          <cell r="J1" t="str">
            <v>Quantity</v>
          </cell>
          <cell r="K1" t="str">
            <v>Purchase Qt.</v>
          </cell>
          <cell r="L1" t="str">
            <v>Type</v>
          </cell>
          <cell r="M1" t="str">
            <v>Broker PN</v>
          </cell>
          <cell r="N1" t="str">
            <v>Unit Price</v>
          </cell>
          <cell r="O1" t="str">
            <v>Total Unit Price</v>
          </cell>
          <cell r="P1" t="str">
            <v>Total Manufacturing Price</v>
          </cell>
          <cell r="Q1" t="str">
            <v>MOQ1</v>
          </cell>
        </row>
        <row r="2">
          <cell r="B2" t="str">
            <v>GRM033C81E104KE14D</v>
          </cell>
          <cell r="C2" t="str">
            <v>Murata Electronics</v>
          </cell>
          <cell r="D2" t="str">
            <v>CAP CER 0.1UF 25V X6S 0201</v>
          </cell>
          <cell r="E2" t="str">
            <v>DIGIKEY</v>
          </cell>
          <cell r="F2" t="str">
            <v>4.670.786</v>
          </cell>
          <cell r="G2" t="str">
            <v>Normal</v>
          </cell>
          <cell r="H2">
            <v>15000</v>
          </cell>
          <cell r="J2">
            <v>1</v>
          </cell>
          <cell r="K2">
            <v>15000</v>
          </cell>
          <cell r="L2" t="str">
            <v>Tape &amp; Reel (TR)</v>
          </cell>
          <cell r="M2" t="str">
            <v>490-10403-2-ND</v>
          </cell>
          <cell r="N2">
            <v>7.6800000000000002E-3</v>
          </cell>
          <cell r="O2">
            <v>115.2</v>
          </cell>
          <cell r="P2">
            <v>115.2</v>
          </cell>
          <cell r="Q2">
            <v>15000</v>
          </cell>
        </row>
        <row r="3">
          <cell r="B3" t="str">
            <v>GRM188R61E106MA73J</v>
          </cell>
          <cell r="C3" t="str">
            <v>Murata Electronics</v>
          </cell>
          <cell r="D3" t="str">
            <v>CAP CER 10UF 25V X5R 0603</v>
          </cell>
          <cell r="E3" t="str">
            <v>DIGIKEY</v>
          </cell>
          <cell r="F3" t="str">
            <v>216.875</v>
          </cell>
          <cell r="G3" t="str">
            <v>Normal</v>
          </cell>
          <cell r="H3">
            <v>10000</v>
          </cell>
          <cell r="J3">
            <v>5</v>
          </cell>
          <cell r="K3">
            <v>10000</v>
          </cell>
          <cell r="L3" t="str">
            <v>Tape &amp; Reel (TR)</v>
          </cell>
          <cell r="M3" t="str">
            <v>490-12737-2-ND</v>
          </cell>
          <cell r="N3">
            <v>5.1429999999999997E-2</v>
          </cell>
          <cell r="O3">
            <v>514.29999999999995</v>
          </cell>
          <cell r="P3">
            <v>514.29999999999995</v>
          </cell>
          <cell r="Q3">
            <v>10000</v>
          </cell>
        </row>
        <row r="4">
          <cell r="B4" t="str">
            <v>GRM188R72A104KA35J</v>
          </cell>
          <cell r="C4" t="str">
            <v>Murata Electronics</v>
          </cell>
          <cell r="D4" t="str">
            <v>CAP CER 0.1UF 100V X7R 0603</v>
          </cell>
          <cell r="E4" t="str">
            <v>DIGIKEY</v>
          </cell>
          <cell r="F4" t="str">
            <v>363.853</v>
          </cell>
          <cell r="G4" t="str">
            <v>Normal</v>
          </cell>
          <cell r="H4">
            <v>10000</v>
          </cell>
          <cell r="J4">
            <v>3</v>
          </cell>
          <cell r="K4">
            <v>10000</v>
          </cell>
          <cell r="L4" t="str">
            <v>Tape &amp; Reel (TR)</v>
          </cell>
          <cell r="M4" t="str">
            <v>490-6439-2-ND</v>
          </cell>
          <cell r="N4">
            <v>3.2820000000000002E-2</v>
          </cell>
          <cell r="O4">
            <v>328.20000000000005</v>
          </cell>
          <cell r="P4">
            <v>328.2</v>
          </cell>
          <cell r="Q4">
            <v>10000</v>
          </cell>
        </row>
        <row r="5">
          <cell r="B5" t="str">
            <v>CL05A105KO5NNNC</v>
          </cell>
          <cell r="C5" t="str">
            <v>Samsung Electro-Mechanics</v>
          </cell>
          <cell r="D5" t="str">
            <v>CAP CER 1UF 16V X5R 0402</v>
          </cell>
          <cell r="E5" t="str">
            <v>DIGIKEY</v>
          </cell>
          <cell r="F5" t="str">
            <v>7.008.452</v>
          </cell>
          <cell r="G5" t="str">
            <v>Normal</v>
          </cell>
          <cell r="H5">
            <v>10000</v>
          </cell>
          <cell r="J5">
            <v>1</v>
          </cell>
          <cell r="K5">
            <v>10000</v>
          </cell>
          <cell r="L5" t="str">
            <v>Tape &amp; Reel (TR)</v>
          </cell>
          <cell r="M5" t="str">
            <v>1276-1067-2-ND</v>
          </cell>
          <cell r="N5">
            <v>7.7200000000000003E-3</v>
          </cell>
          <cell r="O5">
            <v>77.2</v>
          </cell>
          <cell r="P5">
            <v>77.2</v>
          </cell>
          <cell r="Q5">
            <v>10000</v>
          </cell>
        </row>
        <row r="6">
          <cell r="B6" t="str">
            <v>GRM188R61E106MA73J</v>
          </cell>
          <cell r="C6" t="str">
            <v>Murata Electronics</v>
          </cell>
          <cell r="D6" t="str">
            <v>CAP CER 10UF 25V X5R 0603</v>
          </cell>
          <cell r="E6" t="str">
            <v>DIGIKEY</v>
          </cell>
          <cell r="F6" t="str">
            <v>216.875</v>
          </cell>
          <cell r="G6" t="str">
            <v>Normal</v>
          </cell>
          <cell r="H6">
            <v>10000</v>
          </cell>
          <cell r="J6">
            <v>7</v>
          </cell>
          <cell r="K6">
            <v>10000</v>
          </cell>
          <cell r="L6" t="str">
            <v>Tape &amp; Reel (TR)</v>
          </cell>
          <cell r="M6" t="str">
            <v>490-12737-2-ND</v>
          </cell>
          <cell r="N6">
            <v>5.1429999999999997E-2</v>
          </cell>
          <cell r="O6">
            <v>514.29999999999995</v>
          </cell>
          <cell r="P6">
            <v>514.29999999999995</v>
          </cell>
          <cell r="Q6">
            <v>10000</v>
          </cell>
        </row>
        <row r="7">
          <cell r="B7" t="str">
            <v>GRM033R61A105ME15J</v>
          </cell>
          <cell r="C7" t="str">
            <v>Murata Electronics</v>
          </cell>
          <cell r="D7" t="str">
            <v>CAP CER MLCC</v>
          </cell>
          <cell r="E7" t="str">
            <v>DIGIKEY</v>
          </cell>
          <cell r="F7" t="str">
            <v>66.840</v>
          </cell>
          <cell r="G7" t="str">
            <v>Normal</v>
          </cell>
          <cell r="H7">
            <v>50000</v>
          </cell>
          <cell r="J7">
            <v>3</v>
          </cell>
          <cell r="K7">
            <v>50000</v>
          </cell>
          <cell r="L7" t="str">
            <v>Tape &amp; Reel (TR)</v>
          </cell>
          <cell r="M7" t="str">
            <v>490-GRM033R61A105ME15JTR-ND</v>
          </cell>
          <cell r="N7">
            <v>5.8959999999999999E-2</v>
          </cell>
          <cell r="O7">
            <v>2948</v>
          </cell>
          <cell r="P7">
            <v>2948</v>
          </cell>
          <cell r="Q7">
            <v>50000</v>
          </cell>
        </row>
        <row r="8">
          <cell r="B8" t="str">
            <v>GRM033C71C104KE14J</v>
          </cell>
          <cell r="C8" t="str">
            <v>Murata Electronics</v>
          </cell>
          <cell r="D8" t="str">
            <v>CAP CER 0.1UF 16V X7S 0201</v>
          </cell>
          <cell r="E8" t="str">
            <v>DIGIKEY</v>
          </cell>
          <cell r="F8" t="str">
            <v>189.316</v>
          </cell>
          <cell r="G8" t="str">
            <v>Normal</v>
          </cell>
          <cell r="H8">
            <v>50000</v>
          </cell>
          <cell r="J8">
            <v>7</v>
          </cell>
          <cell r="K8">
            <v>50000</v>
          </cell>
          <cell r="L8" t="str">
            <v>Tape &amp; Reel (TR)</v>
          </cell>
          <cell r="M8" t="str">
            <v>490-GRM033C71C104KE14JTR-ND</v>
          </cell>
          <cell r="N8">
            <v>4.1599999999999996E-3</v>
          </cell>
          <cell r="O8">
            <v>207.99999999999997</v>
          </cell>
          <cell r="P8">
            <v>208</v>
          </cell>
          <cell r="Q8">
            <v>50000</v>
          </cell>
        </row>
        <row r="9">
          <cell r="B9" t="str">
            <v>GRM21BR61A476ME15K</v>
          </cell>
          <cell r="C9" t="str">
            <v>Murata Electronics</v>
          </cell>
          <cell r="D9" t="str">
            <v>CAP CER 47UF 10V X5R 0805</v>
          </cell>
          <cell r="E9" t="str">
            <v>DIGIKEY</v>
          </cell>
          <cell r="F9" t="str">
            <v>157.100</v>
          </cell>
          <cell r="G9" t="str">
            <v>Normal</v>
          </cell>
          <cell r="H9">
            <v>10000</v>
          </cell>
          <cell r="J9">
            <v>1</v>
          </cell>
          <cell r="K9">
            <v>10000</v>
          </cell>
          <cell r="L9" t="str">
            <v>Tape &amp; Reel (TR)</v>
          </cell>
          <cell r="M9" t="str">
            <v>490-GRM21BR61A476ME15KTR-ND</v>
          </cell>
          <cell r="N9">
            <v>0.15059</v>
          </cell>
          <cell r="O9">
            <v>1505.9</v>
          </cell>
          <cell r="P9">
            <v>1505.9</v>
          </cell>
          <cell r="Q9">
            <v>10000</v>
          </cell>
        </row>
        <row r="10">
          <cell r="B10" t="str">
            <v>GRM033R61E472MA12D</v>
          </cell>
          <cell r="C10" t="str">
            <v>Murata Electronics</v>
          </cell>
          <cell r="D10" t="str">
            <v>CAP CER 4700PF 25V X5R 0201</v>
          </cell>
          <cell r="E10" t="str">
            <v>DIGIKEY</v>
          </cell>
          <cell r="F10" t="str">
            <v>177.001</v>
          </cell>
          <cell r="G10" t="str">
            <v>Normal</v>
          </cell>
          <cell r="H10">
            <v>425</v>
          </cell>
          <cell r="J10">
            <v>1</v>
          </cell>
          <cell r="K10">
            <v>425</v>
          </cell>
          <cell r="L10" t="str">
            <v>Tape &amp; Reel (TR)</v>
          </cell>
          <cell r="M10" t="str">
            <v>490-9994-2-ND</v>
          </cell>
          <cell r="N10">
            <v>2.0200000000000001E-3</v>
          </cell>
          <cell r="O10">
            <v>0.85850000000000004</v>
          </cell>
          <cell r="P10">
            <v>30.3</v>
          </cell>
          <cell r="Q10">
            <v>15000</v>
          </cell>
        </row>
        <row r="11">
          <cell r="B11" t="str">
            <v>GRM033C81A105ME05D</v>
          </cell>
          <cell r="C11" t="str">
            <v>Murata Electronics</v>
          </cell>
          <cell r="D11" t="str">
            <v>CAP CER 1UF 10V X6S 0201</v>
          </cell>
          <cell r="E11" t="str">
            <v>DIGIKEY</v>
          </cell>
          <cell r="F11" t="str">
            <v>2.350.638</v>
          </cell>
          <cell r="G11" t="str">
            <v>Normal</v>
          </cell>
          <cell r="H11">
            <v>1275</v>
          </cell>
          <cell r="J11">
            <v>3</v>
          </cell>
          <cell r="K11">
            <v>1275</v>
          </cell>
          <cell r="L11" t="str">
            <v>Tape &amp; Reel (TR)</v>
          </cell>
          <cell r="M11" t="str">
            <v>490-13219-2-ND</v>
          </cell>
          <cell r="N11">
            <v>7.2480000000000003E-2</v>
          </cell>
          <cell r="O11">
            <v>92.412000000000006</v>
          </cell>
          <cell r="P11">
            <v>1087.2</v>
          </cell>
          <cell r="Q11">
            <v>15000</v>
          </cell>
        </row>
        <row r="12">
          <cell r="B12" t="str">
            <v>GRM033R61C104KE14D</v>
          </cell>
          <cell r="C12" t="str">
            <v>Murata Electronics</v>
          </cell>
          <cell r="D12" t="str">
            <v>CAP CER 0.1UF 16V X5R 0201</v>
          </cell>
          <cell r="E12" t="str">
            <v>DIGIKEY</v>
          </cell>
          <cell r="F12" t="str">
            <v>827.926</v>
          </cell>
          <cell r="G12" t="str">
            <v>Normal</v>
          </cell>
          <cell r="H12">
            <v>850</v>
          </cell>
          <cell r="J12">
            <v>5</v>
          </cell>
          <cell r="K12">
            <v>850</v>
          </cell>
          <cell r="L12" t="str">
            <v>Tape &amp; Reel (TR)</v>
          </cell>
          <cell r="M12" t="str">
            <v>490-14305-2-ND</v>
          </cell>
          <cell r="N12">
            <v>6.0600000000000003E-3</v>
          </cell>
          <cell r="O12">
            <v>5.1509999999999998</v>
          </cell>
          <cell r="P12">
            <v>90.9</v>
          </cell>
          <cell r="Q12">
            <v>15000</v>
          </cell>
        </row>
        <row r="13">
          <cell r="B13" t="str">
            <v>ERJ-1GNJ103C</v>
          </cell>
          <cell r="C13" t="str">
            <v>Panasonic Electronic Components</v>
          </cell>
          <cell r="D13" t="str">
            <v>RES SMD 10K OHM 5% 1/20W 0201</v>
          </cell>
          <cell r="E13" t="str">
            <v>DIGIKEY</v>
          </cell>
          <cell r="F13" t="str">
            <v>452.065</v>
          </cell>
          <cell r="G13" t="str">
            <v>Normal</v>
          </cell>
          <cell r="H13">
            <v>1275</v>
          </cell>
          <cell r="J13">
            <v>3</v>
          </cell>
          <cell r="K13">
            <v>1275</v>
          </cell>
          <cell r="L13" t="str">
            <v>Tape &amp; Reel (TR)</v>
          </cell>
          <cell r="M13" t="str">
            <v>P123222TR-ND</v>
          </cell>
          <cell r="N13">
            <v>3.3300000000000001E-3</v>
          </cell>
          <cell r="O13">
            <v>4.2457500000000001</v>
          </cell>
          <cell r="P13">
            <v>49.95</v>
          </cell>
          <cell r="Q13">
            <v>15000</v>
          </cell>
        </row>
        <row r="14">
          <cell r="B14" t="str">
            <v>CRCW04024K70FKEDHP</v>
          </cell>
          <cell r="C14" t="str">
            <v>Vishay Dale</v>
          </cell>
          <cell r="D14" t="str">
            <v>RES SMD 4.7K OHM 1% 1/5W 0402</v>
          </cell>
          <cell r="E14" t="str">
            <v>DIGIKEY</v>
          </cell>
          <cell r="F14" t="str">
            <v>205.351</v>
          </cell>
          <cell r="G14" t="str">
            <v>Normal</v>
          </cell>
          <cell r="H14">
            <v>425</v>
          </cell>
          <cell r="J14">
            <v>1</v>
          </cell>
          <cell r="K14">
            <v>425</v>
          </cell>
          <cell r="L14" t="str">
            <v>Tape &amp; Reel (TR)</v>
          </cell>
          <cell r="M14" t="str">
            <v>541-4.70KYTR-ND</v>
          </cell>
          <cell r="N14">
            <v>1.355E-2</v>
          </cell>
          <cell r="O14">
            <v>5.75875</v>
          </cell>
          <cell r="P14">
            <v>135.5</v>
          </cell>
          <cell r="Q14">
            <v>10000</v>
          </cell>
        </row>
        <row r="15">
          <cell r="B15" t="str">
            <v>ERJ-2GEJ220X</v>
          </cell>
          <cell r="C15" t="str">
            <v>Panasonic Electronic Components</v>
          </cell>
          <cell r="D15" t="str">
            <v>RES SMD 22 OHM 5% 1/10W 0402</v>
          </cell>
          <cell r="E15" t="str">
            <v>DIGIKEY</v>
          </cell>
          <cell r="F15" t="str">
            <v>146.804</v>
          </cell>
          <cell r="G15" t="str">
            <v>Normal</v>
          </cell>
          <cell r="H15">
            <v>425</v>
          </cell>
          <cell r="J15">
            <v>1</v>
          </cell>
          <cell r="K15">
            <v>425</v>
          </cell>
          <cell r="L15" t="str">
            <v>Tape &amp; Reel (TR)</v>
          </cell>
          <cell r="M15" t="str">
            <v>P22JTR-ND</v>
          </cell>
          <cell r="N15">
            <v>2.8300000000000001E-3</v>
          </cell>
          <cell r="O15">
            <v>1.20275</v>
          </cell>
          <cell r="P15">
            <v>28.3</v>
          </cell>
          <cell r="Q15">
            <v>10000</v>
          </cell>
        </row>
        <row r="16">
          <cell r="B16" t="str">
            <v>CRCW040210K0FKEE</v>
          </cell>
          <cell r="C16" t="str">
            <v>Vishay Dale</v>
          </cell>
          <cell r="D16" t="str">
            <v>RES SMD 10K OHM 1% 1/16W 0402</v>
          </cell>
          <cell r="E16" t="str">
            <v>DIGIKEY</v>
          </cell>
          <cell r="F16" t="str">
            <v>14.605</v>
          </cell>
          <cell r="G16" t="str">
            <v>Normal</v>
          </cell>
          <cell r="H16">
            <v>2125</v>
          </cell>
          <cell r="J16">
            <v>7</v>
          </cell>
          <cell r="K16">
            <v>2125</v>
          </cell>
          <cell r="L16" t="str">
            <v>Tape &amp; Reel (TR)</v>
          </cell>
          <cell r="M16" t="str">
            <v>541-2954-2-ND</v>
          </cell>
          <cell r="N16">
            <v>3.0200000000000001E-3</v>
          </cell>
          <cell r="O16">
            <v>6.4175000000000004</v>
          </cell>
          <cell r="P16">
            <v>151</v>
          </cell>
          <cell r="Q16">
            <v>50000</v>
          </cell>
        </row>
        <row r="17">
          <cell r="B17" t="str">
            <v>TNPW04021K00BETD</v>
          </cell>
          <cell r="C17" t="str">
            <v>Vishay Dale</v>
          </cell>
          <cell r="D17" t="str">
            <v>RES 1K OHM 0.1% 1/16W 0402</v>
          </cell>
          <cell r="E17" t="str">
            <v>DIGIKEY</v>
          </cell>
          <cell r="F17" t="str">
            <v>4.515</v>
          </cell>
          <cell r="G17" t="str">
            <v>Normal</v>
          </cell>
          <cell r="H17">
            <v>850</v>
          </cell>
          <cell r="J17">
            <v>3</v>
          </cell>
          <cell r="K17">
            <v>850</v>
          </cell>
          <cell r="L17" t="str">
            <v>Tape &amp; Reel (TR)</v>
          </cell>
          <cell r="M17" t="str">
            <v>541-3562-2-ND</v>
          </cell>
          <cell r="N17">
            <v>0.252</v>
          </cell>
          <cell r="O17">
            <v>214.2</v>
          </cell>
          <cell r="P17">
            <v>2520</v>
          </cell>
          <cell r="Q17">
            <v>10000</v>
          </cell>
        </row>
        <row r="18">
          <cell r="B18" t="str">
            <v>MAX20360FEWZ+T</v>
          </cell>
          <cell r="C18" t="str">
            <v>Analog Devices Inc./Maxim Integrated</v>
          </cell>
          <cell r="D18" t="str">
            <v>EVKIT PART- IC; PMIC WITH ULTRA-LOW IQ REGULATOR</v>
          </cell>
          <cell r="E18" t="str">
            <v>MOUSER</v>
          </cell>
          <cell r="F18" t="str">
            <v/>
          </cell>
          <cell r="G18" t="str">
            <v>Normal</v>
          </cell>
          <cell r="H18">
            <v>255</v>
          </cell>
          <cell r="J18">
            <v>1</v>
          </cell>
          <cell r="K18">
            <v>255</v>
          </cell>
          <cell r="M18" t="str">
            <v>https://br.mouser.com/ProductDetail/Analog-Devices-Maxim-Integrated/MAX20360FEWZ%2bT?qs=doiCPypUmgE5qUte5drm%2FA%3D%3D</v>
          </cell>
          <cell r="N18">
            <v>8.2200000000000006</v>
          </cell>
          <cell r="O18">
            <v>2096.1000000000004</v>
          </cell>
          <cell r="P18">
            <v>2096.1000000000004</v>
          </cell>
          <cell r="Q18">
            <v>2000</v>
          </cell>
        </row>
        <row r="19">
          <cell r="B19" t="str">
            <v>MAX9062EBS+TG45</v>
          </cell>
          <cell r="C19" t="str">
            <v>Analog Devices Inc./Maxim Integrated</v>
          </cell>
          <cell r="D19" t="str">
            <v>IC COMPARATOR 1 W/VOLT REF 4UCSP</v>
          </cell>
          <cell r="E19" t="str">
            <v>DIGIKEY</v>
          </cell>
          <cell r="F19" t="str">
            <v>0</v>
          </cell>
          <cell r="G19" t="str">
            <v>Normal</v>
          </cell>
          <cell r="H19">
            <v>480</v>
          </cell>
          <cell r="J19">
            <v>2</v>
          </cell>
          <cell r="K19">
            <v>480</v>
          </cell>
          <cell r="L19" t="str">
            <v>Tape &amp; Reel (TR)</v>
          </cell>
          <cell r="M19" t="str">
            <v>175-MAX9062EBS+TG45TR-ND</v>
          </cell>
          <cell r="N19">
            <v>0.9</v>
          </cell>
          <cell r="O19">
            <v>432</v>
          </cell>
          <cell r="P19">
            <v>2250</v>
          </cell>
          <cell r="Q19">
            <v>2500</v>
          </cell>
        </row>
        <row r="20">
          <cell r="B20" t="str">
            <v>MAX30208CLB+</v>
          </cell>
          <cell r="C20" t="str">
            <v>Analog Devices Inc./Maxim Integrated</v>
          </cell>
          <cell r="D20" t="str">
            <v>IC TEMP SENSOR</v>
          </cell>
          <cell r="E20" t="str">
            <v>MOUSER</v>
          </cell>
          <cell r="F20" t="str">
            <v/>
          </cell>
          <cell r="G20" t="str">
            <v>Normal</v>
          </cell>
          <cell r="H20">
            <v>255</v>
          </cell>
          <cell r="J20">
            <v>1</v>
          </cell>
          <cell r="K20">
            <v>255</v>
          </cell>
          <cell r="M20" t="str">
            <v>https://br.mouser.com/ProductDetail/Analog-Devices-Maxim-Integrated/MAX30208CLB%2bT?qs=XeJtXLiO41Rc%2FruLpReYig%3D%3D</v>
          </cell>
          <cell r="N20">
            <v>4.4400000000000004</v>
          </cell>
          <cell r="O20">
            <v>1132.2</v>
          </cell>
          <cell r="P20">
            <v>1132.2</v>
          </cell>
        </row>
        <row r="21">
          <cell r="B21" t="str">
            <v>MAX30208_HSP3_DEMO_B</v>
          </cell>
          <cell r="C21" t="str">
            <v>Analog Devices Inc./Maxim Integrated</v>
          </cell>
          <cell r="D21" t="str">
            <v>PCB:MAX30208_HSP3_DEMO_B</v>
          </cell>
          <cell r="F21" t="str">
            <v/>
          </cell>
          <cell r="G21" t="str">
            <v>Not found on Brokers</v>
          </cell>
          <cell r="J21">
            <v>1</v>
          </cell>
          <cell r="K21">
            <v>0</v>
          </cell>
          <cell r="M21" t="str">
            <v>Maxim/Analog Devices</v>
          </cell>
          <cell r="O21">
            <v>0</v>
          </cell>
        </row>
        <row r="22">
          <cell r="B22" t="str">
            <v>GRM155R61A106ME11D</v>
          </cell>
          <cell r="C22" t="str">
            <v>Murata Electronics</v>
          </cell>
          <cell r="D22" t="str">
            <v>CAP CER 10UF 10V X5R 0402</v>
          </cell>
          <cell r="E22" t="str">
            <v>DIGIKEY</v>
          </cell>
          <cell r="F22" t="str">
            <v/>
          </cell>
          <cell r="G22" t="str">
            <v>Normal</v>
          </cell>
          <cell r="H22" t="e">
            <v>#N/A</v>
          </cell>
          <cell r="J22">
            <v>3</v>
          </cell>
          <cell r="K22" t="e">
            <v>#N/A</v>
          </cell>
          <cell r="L22" t="str">
            <v>Tape &amp; Reel (TR)</v>
          </cell>
          <cell r="M22" t="str">
            <v>490-GRM155R61A106ME11JTR-ND</v>
          </cell>
          <cell r="N22">
            <v>1.8180000000000002E-2</v>
          </cell>
          <cell r="O22" t="e">
            <v>#N/A</v>
          </cell>
          <cell r="P22">
            <v>727.2</v>
          </cell>
          <cell r="Q22">
            <v>1</v>
          </cell>
        </row>
        <row r="23">
          <cell r="B23" t="str">
            <v>C0603C105K3RACTU</v>
          </cell>
          <cell r="C23" t="str">
            <v>KEMET</v>
          </cell>
          <cell r="D23" t="str">
            <v>CAP CER 1UF 25V X7R 0603</v>
          </cell>
          <cell r="E23" t="str">
            <v>DIGIKEY</v>
          </cell>
          <cell r="F23" t="str">
            <v>288.564</v>
          </cell>
          <cell r="G23" t="str">
            <v>Normal</v>
          </cell>
          <cell r="H23" t="e">
            <v>#N/A</v>
          </cell>
          <cell r="J23">
            <v>1</v>
          </cell>
          <cell r="K23" t="e">
            <v>#N/A</v>
          </cell>
          <cell r="L23" t="str">
            <v>Cut Tape (CT)</v>
          </cell>
          <cell r="M23" t="str">
            <v>399-C0603C105K3RAC7867CT-ND</v>
          </cell>
          <cell r="N23">
            <v>0.27</v>
          </cell>
          <cell r="O23" t="e">
            <v>#N/A</v>
          </cell>
          <cell r="P23">
            <v>15.62</v>
          </cell>
          <cell r="Q23">
            <v>1</v>
          </cell>
        </row>
        <row r="24">
          <cell r="B24" t="str">
            <v>GRM033R61A104KE15J</v>
          </cell>
          <cell r="C24" t="str">
            <v>Murata Electronics</v>
          </cell>
          <cell r="D24" t="str">
            <v>CAP CER 0.1UF 10V X5R 0201</v>
          </cell>
          <cell r="E24" t="str">
            <v>MOUSER</v>
          </cell>
          <cell r="F24" t="str">
            <v/>
          </cell>
          <cell r="G24" t="str">
            <v>Normal</v>
          </cell>
          <cell r="H24">
            <v>425</v>
          </cell>
          <cell r="J24">
            <v>1</v>
          </cell>
          <cell r="K24">
            <v>425</v>
          </cell>
          <cell r="L24" t="str">
            <v>Tape &amp; Reel (TR)</v>
          </cell>
          <cell r="M24" t="str">
            <v>https://br.mouser.com/ProductDetail/Murata-Electronics/GRM033R61A104KE15J?qs=pwh76yelNxAoFwgcMbTk1w%3D%3D</v>
          </cell>
          <cell r="N24">
            <v>5.0000000000000001E-3</v>
          </cell>
          <cell r="O24">
            <v>2.125</v>
          </cell>
          <cell r="P24">
            <v>2.125</v>
          </cell>
          <cell r="Q24">
            <v>1</v>
          </cell>
        </row>
        <row r="25">
          <cell r="B25" t="str">
            <v>C0603X7R1A103K030BA</v>
          </cell>
          <cell r="C25" t="str">
            <v>TDK Corporation</v>
          </cell>
          <cell r="D25" t="str">
            <v>CAP CER 10000PF 10V X7R 0201</v>
          </cell>
          <cell r="E25" t="str">
            <v>DIGIKEY</v>
          </cell>
          <cell r="F25" t="str">
            <v>224.624</v>
          </cell>
          <cell r="G25" t="str">
            <v>Normal</v>
          </cell>
          <cell r="H25">
            <v>425</v>
          </cell>
          <cell r="J25">
            <v>1</v>
          </cell>
          <cell r="K25">
            <v>425</v>
          </cell>
          <cell r="L25" t="str">
            <v>Cut Tape (CT)</v>
          </cell>
          <cell r="M25" t="str">
            <v>445-6843-1-ND</v>
          </cell>
          <cell r="N25">
            <v>3.4099999999999998E-2</v>
          </cell>
          <cell r="O25">
            <v>14.4925</v>
          </cell>
          <cell r="P25">
            <v>5.12</v>
          </cell>
          <cell r="Q25">
            <v>1</v>
          </cell>
        </row>
        <row r="26">
          <cell r="B26" t="str">
            <v>SFH 7016</v>
          </cell>
          <cell r="C26" t="str">
            <v>ams-OSRAM USA INC.</v>
          </cell>
          <cell r="D26" t="str">
            <v>CHIP LED</v>
          </cell>
          <cell r="E26" t="str">
            <v>MOUSER</v>
          </cell>
          <cell r="F26" t="str">
            <v/>
          </cell>
          <cell r="G26" t="str">
            <v>Normal</v>
          </cell>
          <cell r="H26">
            <v>260</v>
          </cell>
          <cell r="J26">
            <v>1</v>
          </cell>
          <cell r="K26">
            <v>260</v>
          </cell>
          <cell r="M26" t="str">
            <v>https://br.mouser.com/ProductDetail/ams-OSRAM/SFH-7016?qs=OTrKUuiFdkaz7DXJqRo6mw%3D%3D</v>
          </cell>
          <cell r="N26">
            <v>1.94</v>
          </cell>
          <cell r="O26">
            <v>504.4</v>
          </cell>
          <cell r="P26">
            <v>504.4</v>
          </cell>
        </row>
        <row r="27">
          <cell r="B27" t="str">
            <v>1981061-1</v>
          </cell>
          <cell r="C27" t="str">
            <v>TE Connectivity AMP Connectors</v>
          </cell>
          <cell r="D27" t="str">
            <v>CONN SPRING BATTERY 3POS R/A SMD</v>
          </cell>
          <cell r="E27" t="str">
            <v>DIGIKEY</v>
          </cell>
          <cell r="F27" t="str">
            <v>640</v>
          </cell>
          <cell r="G27" t="str">
            <v>Normal</v>
          </cell>
          <cell r="H27">
            <v>240</v>
          </cell>
          <cell r="J27">
            <v>1</v>
          </cell>
          <cell r="K27">
            <v>240</v>
          </cell>
          <cell r="L27" t="str">
            <v>Cut Tape (CT)</v>
          </cell>
          <cell r="M27" t="str">
            <v>A118091CT-ND</v>
          </cell>
          <cell r="N27">
            <v>2.2879999999999998</v>
          </cell>
          <cell r="O27">
            <v>549.12</v>
          </cell>
          <cell r="P27">
            <v>343.2</v>
          </cell>
          <cell r="Q27">
            <v>1</v>
          </cell>
        </row>
        <row r="28">
          <cell r="B28" t="str">
            <v>10061122-251120HLF</v>
          </cell>
          <cell r="C28" t="str">
            <v>Amphenol ICC (FCI)</v>
          </cell>
          <cell r="D28" t="str">
            <v>CONN FPC BOTTOM 25POS 0.3MM R/A</v>
          </cell>
          <cell r="E28" t="str">
            <v>DIGIKEY</v>
          </cell>
          <cell r="F28" t="str">
            <v>4.931</v>
          </cell>
          <cell r="G28" t="str">
            <v>Normal</v>
          </cell>
          <cell r="H28">
            <v>260</v>
          </cell>
          <cell r="J28">
            <v>1</v>
          </cell>
          <cell r="K28">
            <v>260</v>
          </cell>
          <cell r="L28" t="str">
            <v>Cut Tape (CT)</v>
          </cell>
          <cell r="M28" t="str">
            <v>609-10061122-251120HLFCT-ND</v>
          </cell>
          <cell r="N28">
            <v>0.34449999999999997</v>
          </cell>
          <cell r="O28">
            <v>89.57</v>
          </cell>
          <cell r="P28">
            <v>51.68</v>
          </cell>
          <cell r="Q28">
            <v>1</v>
          </cell>
        </row>
        <row r="29">
          <cell r="B29" t="str">
            <v>CRCW02010000Z0ED</v>
          </cell>
          <cell r="C29" t="str">
            <v>Vishay Dale</v>
          </cell>
          <cell r="D29" t="str">
            <v>RES SMD 0 OHM JUMPER 1/20W 0201</v>
          </cell>
          <cell r="E29" t="str">
            <v>DIGIKEY</v>
          </cell>
          <cell r="F29" t="str">
            <v>1.734.383</v>
          </cell>
          <cell r="G29" t="str">
            <v>Normal</v>
          </cell>
          <cell r="H29">
            <v>2125</v>
          </cell>
          <cell r="J29">
            <v>5</v>
          </cell>
          <cell r="K29">
            <v>2125</v>
          </cell>
          <cell r="L29" t="str">
            <v>Cut Tape (CT)</v>
          </cell>
          <cell r="M29" t="str">
            <v>541-0.0AGCT-ND</v>
          </cell>
          <cell r="N29">
            <v>8.7200000000000003E-3</v>
          </cell>
          <cell r="O29">
            <v>18.53</v>
          </cell>
          <cell r="P29">
            <v>6.54</v>
          </cell>
          <cell r="Q29">
            <v>1</v>
          </cell>
        </row>
        <row r="30">
          <cell r="B30" t="str">
            <v>ERJ-2GE0R00X</v>
          </cell>
          <cell r="C30" t="str">
            <v>Panasonic Electronic Components</v>
          </cell>
          <cell r="D30" t="str">
            <v>RES SMD 0 OHM JUMPER 1/10W 0402</v>
          </cell>
          <cell r="E30" t="str">
            <v>DIGIKEY</v>
          </cell>
          <cell r="F30" t="str">
            <v>15.847.540</v>
          </cell>
          <cell r="G30" t="str">
            <v>Normal</v>
          </cell>
          <cell r="H30">
            <v>2125</v>
          </cell>
          <cell r="J30">
            <v>5</v>
          </cell>
          <cell r="K30">
            <v>2125</v>
          </cell>
          <cell r="L30" t="str">
            <v>Cut Tape (CT)</v>
          </cell>
          <cell r="M30" t="str">
            <v>P0.0JCT-ND</v>
          </cell>
          <cell r="N30">
            <v>6.1799999999999997E-3</v>
          </cell>
          <cell r="O30">
            <v>13.1325</v>
          </cell>
          <cell r="P30">
            <v>4.6399999999999997</v>
          </cell>
          <cell r="Q30">
            <v>1</v>
          </cell>
        </row>
        <row r="31">
          <cell r="B31" t="str">
            <v>ERJ-2RKF1002X</v>
          </cell>
          <cell r="C31" t="str">
            <v>Panasonic Electronic Components</v>
          </cell>
          <cell r="D31" t="str">
            <v>RES SMD 10K OHM 1% 1/10W 0402</v>
          </cell>
          <cell r="E31" t="str">
            <v>DIGIKEY</v>
          </cell>
          <cell r="F31" t="str">
            <v>514.426</v>
          </cell>
          <cell r="G31" t="str">
            <v>Normal</v>
          </cell>
          <cell r="H31">
            <v>850</v>
          </cell>
          <cell r="J31">
            <v>2</v>
          </cell>
          <cell r="K31">
            <v>850</v>
          </cell>
          <cell r="L31" t="str">
            <v>Cut Tape (CT)</v>
          </cell>
          <cell r="M31" t="str">
            <v>P10.0KLCT-ND</v>
          </cell>
          <cell r="N31">
            <v>1.1900000000000001E-2</v>
          </cell>
          <cell r="O31">
            <v>10.115</v>
          </cell>
          <cell r="P31">
            <v>3.57</v>
          </cell>
          <cell r="Q31">
            <v>1</v>
          </cell>
        </row>
        <row r="32">
          <cell r="B32" t="str">
            <v>ERJ-2RKF1003X</v>
          </cell>
          <cell r="C32" t="str">
            <v>Panasonic Electronic Components</v>
          </cell>
          <cell r="D32" t="str">
            <v>RES SMD 100K OHM 1% 1/10W 0402</v>
          </cell>
          <cell r="E32" t="str">
            <v>DIGIKEY</v>
          </cell>
          <cell r="F32" t="str">
            <v>2.803.076</v>
          </cell>
          <cell r="G32" t="str">
            <v>Normal</v>
          </cell>
          <cell r="H32">
            <v>425</v>
          </cell>
          <cell r="J32">
            <v>1</v>
          </cell>
          <cell r="K32">
            <v>425</v>
          </cell>
          <cell r="L32" t="str">
            <v>Cut Tape (CT)</v>
          </cell>
          <cell r="M32" t="str">
            <v>P100KLCT-ND</v>
          </cell>
          <cell r="N32">
            <v>1.1900000000000001E-2</v>
          </cell>
          <cell r="O32">
            <v>5.0575000000000001</v>
          </cell>
          <cell r="P32">
            <v>1.78</v>
          </cell>
          <cell r="Q32">
            <v>1</v>
          </cell>
        </row>
        <row r="33">
          <cell r="B33" t="str">
            <v>MAX86176ENX+T</v>
          </cell>
          <cell r="C33" t="str">
            <v>Analog Devices Inc./Maxim Integrated</v>
          </cell>
          <cell r="D33" t="str">
            <v>PPG + ECG COMBO AFE</v>
          </cell>
          <cell r="E33" t="str">
            <v>MOUSER</v>
          </cell>
          <cell r="F33" t="str">
            <v/>
          </cell>
          <cell r="G33" t="str">
            <v>Normal</v>
          </cell>
          <cell r="H33">
            <v>225</v>
          </cell>
          <cell r="J33">
            <v>1</v>
          </cell>
          <cell r="K33">
            <v>225</v>
          </cell>
          <cell r="M33" t="str">
            <v>https://br.mouser.com/ProductDetail/Analog-Devices-Maxim-Integrated/MAX86176ENX%2bT?qs=81r%252BiQLm7BSTr%2FxxCB0Bvg%3D%3D</v>
          </cell>
          <cell r="N33">
            <v>11.75</v>
          </cell>
          <cell r="O33">
            <v>2643.75</v>
          </cell>
          <cell r="P33">
            <v>2643.75</v>
          </cell>
        </row>
        <row r="34">
          <cell r="B34" t="str">
            <v>VEMD8080</v>
          </cell>
          <cell r="C34" t="str">
            <v>Vishay Semiconductor Opto Division</v>
          </cell>
          <cell r="D34" t="str">
            <v>PHOTODIODE 780 TO 1050 NM</v>
          </cell>
          <cell r="E34" t="str">
            <v>DIGIKEY</v>
          </cell>
          <cell r="F34" t="str">
            <v>18.832</v>
          </cell>
          <cell r="G34" t="str">
            <v>Normal</v>
          </cell>
          <cell r="H34">
            <v>705</v>
          </cell>
          <cell r="J34">
            <v>3</v>
          </cell>
          <cell r="K34">
            <v>705</v>
          </cell>
          <cell r="L34" t="str">
            <v>Cut Tape (CT)</v>
          </cell>
          <cell r="M34" t="str">
            <v>VEMD8080CT-ND</v>
          </cell>
          <cell r="N34">
            <v>1.1832</v>
          </cell>
          <cell r="O34">
            <v>834.15600000000006</v>
          </cell>
          <cell r="P34">
            <v>532.44000000000005</v>
          </cell>
          <cell r="Q34">
            <v>1</v>
          </cell>
        </row>
        <row r="35">
          <cell r="B35" t="str">
            <v>LIS2DS12TR</v>
          </cell>
          <cell r="C35" t="str">
            <v>STMicroelectronics</v>
          </cell>
          <cell r="D35" t="str">
            <v>ACCEL 2-16G I2C/SPI 12LGA</v>
          </cell>
          <cell r="E35" t="str">
            <v>DIGIKEY</v>
          </cell>
          <cell r="F35" t="str">
            <v>23.912</v>
          </cell>
          <cell r="G35" t="str">
            <v>Normal</v>
          </cell>
          <cell r="H35">
            <v>265</v>
          </cell>
          <cell r="J35">
            <v>1</v>
          </cell>
          <cell r="K35">
            <v>265</v>
          </cell>
          <cell r="L35" t="str">
            <v>Cut Tape (CT)</v>
          </cell>
          <cell r="M35" t="str">
            <v>497-16261-1-ND</v>
          </cell>
          <cell r="N35">
            <v>0.97099999999999997</v>
          </cell>
          <cell r="O35">
            <v>257.315</v>
          </cell>
          <cell r="P35">
            <v>145.65</v>
          </cell>
          <cell r="Q35">
            <v>1</v>
          </cell>
        </row>
        <row r="36">
          <cell r="B36" t="str">
            <v>SIT1572AI-J3-18E-DCC-32.768E</v>
          </cell>
          <cell r="C36" t="str">
            <v>SiTime</v>
          </cell>
          <cell r="D36" t="str">
            <v>MEMS OSC XO 32.7680KHZ LVCMOS</v>
          </cell>
          <cell r="E36" t="str">
            <v>DIGIKEY</v>
          </cell>
          <cell r="F36" t="str">
            <v>4.673</v>
          </cell>
          <cell r="G36" t="str">
            <v>Normal</v>
          </cell>
          <cell r="H36">
            <v>270</v>
          </cell>
          <cell r="J36">
            <v>1</v>
          </cell>
          <cell r="K36">
            <v>270</v>
          </cell>
          <cell r="L36" t="str">
            <v>Cut Tape (CT)</v>
          </cell>
          <cell r="M36" t="str">
            <v>1473-31296-1-ND</v>
          </cell>
          <cell r="N36">
            <v>1.4435</v>
          </cell>
          <cell r="O36">
            <v>389.745</v>
          </cell>
          <cell r="P36">
            <v>216.52</v>
          </cell>
          <cell r="Q36">
            <v>1</v>
          </cell>
        </row>
        <row r="37">
          <cell r="B37" t="str">
            <v>2450AT18D0100001E</v>
          </cell>
          <cell r="C37" t="str">
            <v>Johanson Technology Inc.</v>
          </cell>
          <cell r="D37" t="str">
            <v>RF ANT 2.4GHZ CHIP SOLDER SMD</v>
          </cell>
          <cell r="E37" t="str">
            <v>DIGIKEY</v>
          </cell>
          <cell r="F37" t="str">
            <v>531.588</v>
          </cell>
          <cell r="G37" t="str">
            <v>Normal</v>
          </cell>
          <cell r="H37">
            <v>270</v>
          </cell>
          <cell r="J37">
            <v>1</v>
          </cell>
          <cell r="K37">
            <v>270</v>
          </cell>
          <cell r="L37" t="str">
            <v>Cut Tape (CT)</v>
          </cell>
          <cell r="M37" t="str">
            <v>712-2450AT18D0100001ECT-ND</v>
          </cell>
          <cell r="N37">
            <v>0.43319999999999997</v>
          </cell>
          <cell r="O37">
            <v>116.964</v>
          </cell>
          <cell r="P37">
            <v>64.98</v>
          </cell>
          <cell r="Q37">
            <v>1</v>
          </cell>
        </row>
        <row r="38">
          <cell r="B38" t="str">
            <v>C1005X7R1H104K050BB</v>
          </cell>
          <cell r="C38" t="str">
            <v>TDK Corporation</v>
          </cell>
          <cell r="D38" t="str">
            <v>CAP CER 0.1UF 50V X7R 0402</v>
          </cell>
          <cell r="E38" t="str">
            <v>DIGIKEY</v>
          </cell>
          <cell r="F38" t="str">
            <v>8.311.604</v>
          </cell>
          <cell r="G38" t="str">
            <v>Normal</v>
          </cell>
          <cell r="H38">
            <v>425</v>
          </cell>
          <cell r="J38">
            <v>1</v>
          </cell>
          <cell r="K38">
            <v>425</v>
          </cell>
          <cell r="L38" t="str">
            <v>Cut Tape (CT)</v>
          </cell>
          <cell r="M38" t="str">
            <v>445-5932-1-ND</v>
          </cell>
          <cell r="N38">
            <v>3.5099999999999999E-2</v>
          </cell>
          <cell r="O38">
            <v>14.9175</v>
          </cell>
          <cell r="P38">
            <v>5.26</v>
          </cell>
          <cell r="Q38">
            <v>1</v>
          </cell>
        </row>
        <row r="39">
          <cell r="B39" t="str">
            <v>C1005X5R1V225K050BC</v>
          </cell>
          <cell r="C39" t="str">
            <v>TDK Corporation</v>
          </cell>
          <cell r="D39" t="str">
            <v>CAP CER 2.2UF 35V X5R 0402</v>
          </cell>
          <cell r="E39" t="str">
            <v>DIGIKEY</v>
          </cell>
          <cell r="F39" t="str">
            <v>1.707.858</v>
          </cell>
          <cell r="G39" t="str">
            <v>Normal</v>
          </cell>
          <cell r="H39">
            <v>425</v>
          </cell>
          <cell r="J39">
            <v>1</v>
          </cell>
          <cell r="K39">
            <v>425</v>
          </cell>
          <cell r="L39" t="str">
            <v>Cut Tape (CT)</v>
          </cell>
          <cell r="M39" t="str">
            <v>445-9028-1-ND</v>
          </cell>
          <cell r="N39">
            <v>0.1226</v>
          </cell>
          <cell r="O39">
            <v>52.104999999999997</v>
          </cell>
          <cell r="P39">
            <v>18.39</v>
          </cell>
          <cell r="Q39">
            <v>1</v>
          </cell>
        </row>
        <row r="40">
          <cell r="B40" t="str">
            <v>C1005X5R0J475K050BC</v>
          </cell>
          <cell r="C40" t="str">
            <v>TDK Corporation</v>
          </cell>
          <cell r="D40" t="str">
            <v>CAP CER 4.7UF 6.3V X5R 0402</v>
          </cell>
          <cell r="E40" t="str">
            <v>DIGIKEY</v>
          </cell>
          <cell r="F40" t="str">
            <v>2.505.586</v>
          </cell>
          <cell r="G40" t="str">
            <v>Normal</v>
          </cell>
          <cell r="H40">
            <v>1700</v>
          </cell>
          <cell r="J40">
            <v>4</v>
          </cell>
          <cell r="K40">
            <v>1700</v>
          </cell>
          <cell r="L40" t="str">
            <v>Cut Tape (CT)</v>
          </cell>
          <cell r="M40" t="str">
            <v>445-5947-1-ND</v>
          </cell>
          <cell r="N40">
            <v>0.11362</v>
          </cell>
          <cell r="O40">
            <v>193.154</v>
          </cell>
          <cell r="P40">
            <v>68.17</v>
          </cell>
          <cell r="Q40">
            <v>1</v>
          </cell>
        </row>
        <row r="41">
          <cell r="B41" t="str">
            <v>C1005X5R0J225K050BC</v>
          </cell>
          <cell r="C41" t="str">
            <v>TDK Corporation</v>
          </cell>
          <cell r="D41" t="str">
            <v>CAP CER 2.2UF 6.3V X5R 0402</v>
          </cell>
          <cell r="E41" t="str">
            <v>DIGIKEY</v>
          </cell>
          <cell r="F41" t="str">
            <v>1.926.878</v>
          </cell>
          <cell r="G41" t="str">
            <v>Normal</v>
          </cell>
          <cell r="H41">
            <v>425</v>
          </cell>
          <cell r="J41">
            <v>1</v>
          </cell>
          <cell r="K41">
            <v>425</v>
          </cell>
          <cell r="L41" t="str">
            <v>Cut Tape (CT)</v>
          </cell>
          <cell r="M41" t="str">
            <v>445-6847-1-ND</v>
          </cell>
          <cell r="N41">
            <v>6.4100000000000004E-2</v>
          </cell>
          <cell r="O41">
            <v>27.242500000000003</v>
          </cell>
          <cell r="P41">
            <v>9.6199999999999992</v>
          </cell>
          <cell r="Q41">
            <v>1</v>
          </cell>
        </row>
        <row r="42">
          <cell r="B42" t="str">
            <v>GRM0335C1H160JA01D</v>
          </cell>
          <cell r="C42" t="str">
            <v>Murata Electronics</v>
          </cell>
          <cell r="D42" t="str">
            <v>CAP CER 16PF 50V C0G/NP0 0201</v>
          </cell>
          <cell r="E42" t="str">
            <v>MOUSER</v>
          </cell>
          <cell r="F42" t="str">
            <v/>
          </cell>
          <cell r="G42" t="str">
            <v>Normal</v>
          </cell>
          <cell r="H42">
            <v>850</v>
          </cell>
          <cell r="J42">
            <v>2</v>
          </cell>
          <cell r="K42">
            <v>850</v>
          </cell>
          <cell r="L42" t="str">
            <v>Tape &amp; Reel (TR)</v>
          </cell>
          <cell r="M42" t="str">
            <v>https://br.mouser.com/ProductDetail/Murata-Electronics/GRM0335C1H160JA01D?qs=3ZwS9AhGA%2F73k5RxMkJAfQ%3D%3D</v>
          </cell>
          <cell r="N42">
            <v>5.0000000000000001E-3</v>
          </cell>
          <cell r="O42">
            <v>4.25</v>
          </cell>
          <cell r="P42">
            <v>8.5</v>
          </cell>
          <cell r="Q42">
            <v>1</v>
          </cell>
        </row>
        <row r="43">
          <cell r="B43" t="str">
            <v>C0402C105K8PACTU</v>
          </cell>
          <cell r="C43" t="str">
            <v>KEMET</v>
          </cell>
          <cell r="D43" t="str">
            <v>CAP CER 1UF 10V X5R 0402</v>
          </cell>
          <cell r="E43" t="str">
            <v>DIGIKEY</v>
          </cell>
          <cell r="F43" t="str">
            <v>617.082</v>
          </cell>
          <cell r="G43" t="str">
            <v>Normal</v>
          </cell>
          <cell r="H43" t="e">
            <v>#N/A</v>
          </cell>
          <cell r="J43">
            <v>14</v>
          </cell>
          <cell r="K43" t="e">
            <v>#N/A</v>
          </cell>
          <cell r="L43" t="str">
            <v>Cut Tape (CT)</v>
          </cell>
          <cell r="M43" t="str">
            <v>399-C0402C105K8PAC7867CT-ND</v>
          </cell>
          <cell r="N43">
            <v>0.11</v>
          </cell>
          <cell r="O43" t="e">
            <v>#N/A</v>
          </cell>
          <cell r="P43">
            <v>43.39</v>
          </cell>
          <cell r="Q43">
            <v>1</v>
          </cell>
        </row>
        <row r="44">
          <cell r="B44" t="str">
            <v>CL10A226MO7JZNC</v>
          </cell>
          <cell r="C44" t="str">
            <v>Samsung Electro-Mechanics</v>
          </cell>
          <cell r="D44" t="str">
            <v>CAP CER 22UF 16V X5R 0603</v>
          </cell>
          <cell r="E44" t="str">
            <v>DIGIKEY</v>
          </cell>
          <cell r="F44" t="str">
            <v>1.818.082</v>
          </cell>
          <cell r="G44" t="str">
            <v>Normal</v>
          </cell>
          <cell r="H44">
            <v>2485</v>
          </cell>
          <cell r="J44">
            <v>7</v>
          </cell>
          <cell r="K44">
            <v>2485</v>
          </cell>
          <cell r="L44" t="str">
            <v>Cut Tape (CT)</v>
          </cell>
          <cell r="M44" t="str">
            <v>1276-7076-1-ND</v>
          </cell>
          <cell r="N44">
            <v>0.17355000000000001</v>
          </cell>
          <cell r="O44">
            <v>431.27175</v>
          </cell>
          <cell r="P44">
            <v>182.23</v>
          </cell>
          <cell r="Q44">
            <v>1</v>
          </cell>
        </row>
        <row r="45">
          <cell r="B45" t="str">
            <v>GRM033R71A472KA01D</v>
          </cell>
          <cell r="C45" t="str">
            <v>Murata Electronics</v>
          </cell>
          <cell r="D45" t="str">
            <v>CAP CER 4700PF 10V X7R 0201</v>
          </cell>
          <cell r="E45" t="str">
            <v>DIGIKEY</v>
          </cell>
          <cell r="F45" t="str">
            <v>1.419.501</v>
          </cell>
          <cell r="G45" t="str">
            <v>Normal</v>
          </cell>
          <cell r="H45">
            <v>425</v>
          </cell>
          <cell r="J45">
            <v>1</v>
          </cell>
          <cell r="K45">
            <v>425</v>
          </cell>
          <cell r="L45" t="str">
            <v>Cut Tape (CT)</v>
          </cell>
          <cell r="M45" t="str">
            <v>490-3192-1-ND</v>
          </cell>
          <cell r="N45">
            <v>4.4999999999999997E-3</v>
          </cell>
          <cell r="O45">
            <v>1.9124999999999999</v>
          </cell>
          <cell r="P45">
            <v>0.68</v>
          </cell>
          <cell r="Q45">
            <v>1</v>
          </cell>
        </row>
        <row r="46">
          <cell r="B46" t="str">
            <v>C1005X5R1V105K050BC</v>
          </cell>
          <cell r="C46" t="str">
            <v>TDK Corporation</v>
          </cell>
          <cell r="D46" t="str">
            <v>CAP CER 1UF 35V X5R 0402</v>
          </cell>
          <cell r="E46" t="str">
            <v>DIGIKEY</v>
          </cell>
          <cell r="F46" t="str">
            <v>1.699.819</v>
          </cell>
          <cell r="G46" t="str">
            <v>Normal</v>
          </cell>
          <cell r="H46">
            <v>425</v>
          </cell>
          <cell r="J46">
            <v>1</v>
          </cell>
          <cell r="K46">
            <v>425</v>
          </cell>
          <cell r="L46" t="str">
            <v>Cut Tape (CT)</v>
          </cell>
          <cell r="M46" t="str">
            <v>445-9073-1-ND</v>
          </cell>
          <cell r="N46">
            <v>5.7599999999999998E-2</v>
          </cell>
          <cell r="O46">
            <v>24.48</v>
          </cell>
          <cell r="P46">
            <v>8.64</v>
          </cell>
          <cell r="Q46">
            <v>1</v>
          </cell>
        </row>
        <row r="47">
          <cell r="B47" t="str">
            <v>C0603X5R1E104M030BB</v>
          </cell>
          <cell r="C47" t="str">
            <v>TDK Corporation</v>
          </cell>
          <cell r="D47" t="str">
            <v>CAP CER 0.1UF 25V X5R 0201</v>
          </cell>
          <cell r="E47" t="str">
            <v>DIGIKEY</v>
          </cell>
          <cell r="F47" t="str">
            <v>187.439</v>
          </cell>
          <cell r="G47" t="str">
            <v>Normal</v>
          </cell>
          <cell r="H47">
            <v>425</v>
          </cell>
          <cell r="J47">
            <v>1</v>
          </cell>
          <cell r="K47">
            <v>425</v>
          </cell>
          <cell r="L47" t="str">
            <v>Cut Tape (CT)</v>
          </cell>
          <cell r="M47" t="str">
            <v>445-13672-1-ND</v>
          </cell>
          <cell r="N47">
            <v>3.0700000000000002E-2</v>
          </cell>
          <cell r="O47">
            <v>13.047500000000001</v>
          </cell>
          <cell r="P47">
            <v>4.5999999999999996</v>
          </cell>
          <cell r="Q47">
            <v>1</v>
          </cell>
        </row>
        <row r="48">
          <cell r="B48" t="str">
            <v>KGM05AR51E103KH</v>
          </cell>
          <cell r="C48" t="str">
            <v>KYOCERA AVX</v>
          </cell>
          <cell r="D48" t="str">
            <v>CAP CER 10000PF 25V X5R 0402</v>
          </cell>
          <cell r="E48" t="str">
            <v>DIGIKEY</v>
          </cell>
          <cell r="F48" t="str">
            <v>81.893</v>
          </cell>
          <cell r="G48" t="str">
            <v>Normal</v>
          </cell>
          <cell r="H48">
            <v>425</v>
          </cell>
          <cell r="J48">
            <v>1</v>
          </cell>
          <cell r="K48">
            <v>425</v>
          </cell>
          <cell r="L48" t="str">
            <v>Cut Tape (CT)</v>
          </cell>
          <cell r="M48" t="str">
            <v>478-KGM05AR51E103KHCT-ND</v>
          </cell>
          <cell r="N48">
            <v>0.10299999999999999</v>
          </cell>
          <cell r="O48">
            <v>43.774999999999999</v>
          </cell>
          <cell r="P48">
            <v>15.45</v>
          </cell>
          <cell r="Q48">
            <v>1</v>
          </cell>
        </row>
        <row r="49">
          <cell r="B49" t="str">
            <v>C0603X5R1A104K030BC</v>
          </cell>
          <cell r="C49" t="str">
            <v>TDK Corporation</v>
          </cell>
          <cell r="D49" t="str">
            <v>CAP CER 0.1UF 10V X5R 0201</v>
          </cell>
          <cell r="E49" t="str">
            <v>DIGIKEY</v>
          </cell>
          <cell r="F49" t="str">
            <v>1.940.250</v>
          </cell>
          <cell r="G49" t="str">
            <v>Normal</v>
          </cell>
          <cell r="H49">
            <v>425</v>
          </cell>
          <cell r="J49">
            <v>1</v>
          </cell>
          <cell r="K49">
            <v>425</v>
          </cell>
          <cell r="L49" t="str">
            <v>Cut Tape (CT)</v>
          </cell>
          <cell r="M49" t="str">
            <v>445-7318-1-ND</v>
          </cell>
          <cell r="N49">
            <v>2.47E-2</v>
          </cell>
          <cell r="O49">
            <v>10.4975</v>
          </cell>
          <cell r="P49">
            <v>3.7</v>
          </cell>
          <cell r="Q49">
            <v>1</v>
          </cell>
        </row>
        <row r="50">
          <cell r="B50" t="str">
            <v>APFA2507QBDSEEZGKC</v>
          </cell>
          <cell r="C50" t="str">
            <v>Kingbright</v>
          </cell>
          <cell r="D50" t="str">
            <v>LED RGB CLEAR 4SMD R/A</v>
          </cell>
          <cell r="E50" t="str">
            <v>DIGIKEY</v>
          </cell>
          <cell r="F50" t="str">
            <v>3.097</v>
          </cell>
          <cell r="G50" t="str">
            <v>Normal</v>
          </cell>
          <cell r="H50">
            <v>325</v>
          </cell>
          <cell r="J50">
            <v>1</v>
          </cell>
          <cell r="K50">
            <v>325</v>
          </cell>
          <cell r="L50" t="str">
            <v>Cut Tape (CT)</v>
          </cell>
          <cell r="M50" t="str">
            <v>754-1978-1-ND</v>
          </cell>
          <cell r="N50">
            <v>0.46239999999999998</v>
          </cell>
          <cell r="O50">
            <v>150.28</v>
          </cell>
          <cell r="P50">
            <v>69.36</v>
          </cell>
          <cell r="Q50">
            <v>1</v>
          </cell>
        </row>
        <row r="51">
          <cell r="B51" t="str">
            <v>SML-LX0404SIUPGUSB</v>
          </cell>
          <cell r="C51" t="str">
            <v>Lumex Opto/Components Inc.</v>
          </cell>
          <cell r="D51" t="str">
            <v>LED RGB CLEAR SMD</v>
          </cell>
          <cell r="E51" t="str">
            <v>DIGIKEY</v>
          </cell>
          <cell r="F51" t="str">
            <v>189.829</v>
          </cell>
          <cell r="G51" t="str">
            <v>Normal</v>
          </cell>
          <cell r="H51">
            <v>325</v>
          </cell>
          <cell r="J51">
            <v>1</v>
          </cell>
          <cell r="K51">
            <v>325</v>
          </cell>
          <cell r="L51" t="str">
            <v>Cut Tape (CT)</v>
          </cell>
          <cell r="M51" t="str">
            <v>67-2125-1-ND</v>
          </cell>
          <cell r="N51">
            <v>0.58689999999999998</v>
          </cell>
          <cell r="O51">
            <v>190.74250000000001</v>
          </cell>
          <cell r="P51">
            <v>88.04</v>
          </cell>
          <cell r="Q51">
            <v>1</v>
          </cell>
        </row>
        <row r="52">
          <cell r="B52" t="str">
            <v>TF13BA-6S-0.4SH(800)</v>
          </cell>
          <cell r="C52" t="str">
            <v>Hirose Electric Co Ltd</v>
          </cell>
          <cell r="D52" t="str">
            <v>CONN FPC BOTTOM 6POS 0.4MM R/A</v>
          </cell>
          <cell r="E52" t="str">
            <v>DIGIKEY</v>
          </cell>
          <cell r="F52" t="str">
            <v>16.499</v>
          </cell>
          <cell r="G52" t="str">
            <v>Normal</v>
          </cell>
          <cell r="H52">
            <v>260</v>
          </cell>
          <cell r="J52">
            <v>2</v>
          </cell>
          <cell r="K52">
            <v>260</v>
          </cell>
          <cell r="L52" t="str">
            <v>Cut Tape (CT)</v>
          </cell>
          <cell r="M52" t="str">
            <v>26-TF13BA-6S-0.4SH(800)CT-ND</v>
          </cell>
          <cell r="N52">
            <v>0.84440000000000004</v>
          </cell>
          <cell r="O52">
            <v>219.54400000000001</v>
          </cell>
          <cell r="P52">
            <v>337.76</v>
          </cell>
          <cell r="Q52">
            <v>1</v>
          </cell>
        </row>
        <row r="53">
          <cell r="B53" t="str">
            <v>FH26W-25S-0.3SHW(60)</v>
          </cell>
          <cell r="C53" t="str">
            <v>Hirose Electric Co Ltd</v>
          </cell>
          <cell r="D53" t="str">
            <v>CONN FPC BOTTOM 25POS 0.3MM R/A</v>
          </cell>
          <cell r="E53" t="str">
            <v>DIGIKEY</v>
          </cell>
          <cell r="F53" t="str">
            <v>12.063</v>
          </cell>
          <cell r="G53" t="str">
            <v>Normal</v>
          </cell>
          <cell r="H53">
            <v>260</v>
          </cell>
          <cell r="J53">
            <v>1</v>
          </cell>
          <cell r="K53">
            <v>260</v>
          </cell>
          <cell r="L53" t="str">
            <v>Cut Tape (CT)</v>
          </cell>
          <cell r="M53" t="str">
            <v>H125796CT-ND</v>
          </cell>
          <cell r="N53">
            <v>1.3998999999999999</v>
          </cell>
          <cell r="O53">
            <v>363.97399999999999</v>
          </cell>
          <cell r="P53">
            <v>209.98</v>
          </cell>
          <cell r="Q53">
            <v>1</v>
          </cell>
        </row>
        <row r="54">
          <cell r="B54" t="str">
            <v>DX07S024JJ3R1300</v>
          </cell>
          <cell r="C54" t="str">
            <v>JAE Electronics</v>
          </cell>
          <cell r="D54" t="str">
            <v>CONN RCP USB3.1 TYPEC 24P SMD RA</v>
          </cell>
          <cell r="E54" t="str">
            <v>DIGIKEY</v>
          </cell>
          <cell r="F54" t="str">
            <v>25.588</v>
          </cell>
          <cell r="G54" t="str">
            <v>Normal</v>
          </cell>
          <cell r="H54">
            <v>260</v>
          </cell>
          <cell r="J54">
            <v>1</v>
          </cell>
          <cell r="K54">
            <v>260</v>
          </cell>
          <cell r="L54" t="str">
            <v>Cut Tape (CT)</v>
          </cell>
          <cell r="M54" t="str">
            <v>670-2846-1-ND</v>
          </cell>
          <cell r="N54">
            <v>2.0207000000000002</v>
          </cell>
          <cell r="O54">
            <v>525.38200000000006</v>
          </cell>
          <cell r="P54">
            <v>303.10000000000002</v>
          </cell>
          <cell r="Q54">
            <v>1</v>
          </cell>
        </row>
        <row r="55">
          <cell r="B55" t="str">
            <v>DFE201612E-2R2M=P2</v>
          </cell>
          <cell r="C55" t="str">
            <v>Murata Electronics</v>
          </cell>
          <cell r="D55" t="str">
            <v>FIXED IND 2.2UH 1.8A 116MOHM SMD</v>
          </cell>
          <cell r="E55" t="str">
            <v>DIGIKEY</v>
          </cell>
          <cell r="F55" t="str">
            <v>39.627</v>
          </cell>
          <cell r="G55" t="str">
            <v>Normal</v>
          </cell>
          <cell r="H55">
            <v>1275</v>
          </cell>
          <cell r="J55">
            <v>4</v>
          </cell>
          <cell r="K55">
            <v>1275</v>
          </cell>
          <cell r="L55" t="str">
            <v>Cut Tape (CT)</v>
          </cell>
          <cell r="M55" t="str">
            <v>490-DFE201612E-2R2M=P2CT-ND</v>
          </cell>
          <cell r="N55">
            <v>0.18514</v>
          </cell>
          <cell r="O55">
            <v>236.05349999999999</v>
          </cell>
          <cell r="P55">
            <v>111.08</v>
          </cell>
          <cell r="Q55">
            <v>1</v>
          </cell>
        </row>
        <row r="56">
          <cell r="B56" t="str">
            <v>MLP2012H2R2MT0S1</v>
          </cell>
          <cell r="C56" t="str">
            <v>TDK Corporation</v>
          </cell>
          <cell r="D56" t="str">
            <v>FIXED IND 2.2UH 1A 195 MOHM SMD</v>
          </cell>
          <cell r="E56" t="str">
            <v>DIGIKEY</v>
          </cell>
          <cell r="F56" t="str">
            <v>145.038</v>
          </cell>
          <cell r="G56" t="str">
            <v>Normal</v>
          </cell>
          <cell r="H56">
            <v>425</v>
          </cell>
          <cell r="J56">
            <v>1</v>
          </cell>
          <cell r="K56">
            <v>425</v>
          </cell>
          <cell r="L56" t="str">
            <v>Cut Tape (CT)</v>
          </cell>
          <cell r="M56" t="str">
            <v>445-15715-1-ND</v>
          </cell>
          <cell r="N56">
            <v>0.20219999999999999</v>
          </cell>
          <cell r="O56">
            <v>85.935000000000002</v>
          </cell>
          <cell r="P56">
            <v>30.33</v>
          </cell>
          <cell r="Q56">
            <v>1</v>
          </cell>
        </row>
        <row r="57">
          <cell r="B57" t="str">
            <v>BLM21PG221SN1D</v>
          </cell>
          <cell r="C57" t="str">
            <v>Murata Electronics</v>
          </cell>
          <cell r="D57" t="str">
            <v>FERRITE BEAD 220 OHM 0805 1LN</v>
          </cell>
          <cell r="E57" t="str">
            <v>DIGIKEY</v>
          </cell>
          <cell r="F57" t="str">
            <v>3.135.130</v>
          </cell>
          <cell r="G57" t="str">
            <v>Normal</v>
          </cell>
          <cell r="H57">
            <v>425</v>
          </cell>
          <cell r="J57">
            <v>1</v>
          </cell>
          <cell r="K57">
            <v>425</v>
          </cell>
          <cell r="L57" t="str">
            <v>Cut Tape (CT)</v>
          </cell>
          <cell r="M57" t="str">
            <v>490-1054-1-ND</v>
          </cell>
          <cell r="N57">
            <v>5.4100000000000002E-2</v>
          </cell>
          <cell r="O57">
            <v>22.9925</v>
          </cell>
          <cell r="P57">
            <v>8.1199999999999992</v>
          </cell>
          <cell r="Q57">
            <v>1</v>
          </cell>
        </row>
        <row r="58">
          <cell r="B58" t="str">
            <v>HZ1206C202R-10</v>
          </cell>
          <cell r="C58" t="str">
            <v>Laird-Signal Integrity Products</v>
          </cell>
          <cell r="D58" t="str">
            <v>FERRITE BEAD 2 KOHM 1206 1LN</v>
          </cell>
          <cell r="E58" t="str">
            <v>DIGIKEY</v>
          </cell>
          <cell r="F58" t="str">
            <v>132.449</v>
          </cell>
          <cell r="G58" t="str">
            <v>Normal</v>
          </cell>
          <cell r="H58">
            <v>425</v>
          </cell>
          <cell r="J58">
            <v>1</v>
          </cell>
          <cell r="K58">
            <v>425</v>
          </cell>
          <cell r="L58" t="str">
            <v>Cut Tape (CT)</v>
          </cell>
          <cell r="M58" t="str">
            <v>240-2413-1-ND</v>
          </cell>
          <cell r="N58">
            <v>0.1123</v>
          </cell>
          <cell r="O58">
            <v>47.727499999999999</v>
          </cell>
          <cell r="P58">
            <v>16.84</v>
          </cell>
          <cell r="Q58">
            <v>1</v>
          </cell>
        </row>
        <row r="59">
          <cell r="B59" t="str">
            <v>ERJ-2GE0R00X</v>
          </cell>
          <cell r="C59" t="str">
            <v>Panasonic Electronic Components</v>
          </cell>
          <cell r="D59" t="str">
            <v>RES SMD 0 OHM JUMPER 1/10W 0402</v>
          </cell>
          <cell r="E59" t="str">
            <v>DIGIKEY</v>
          </cell>
          <cell r="F59" t="str">
            <v>15.847.540</v>
          </cell>
          <cell r="G59" t="str">
            <v>Normal</v>
          </cell>
          <cell r="H59">
            <v>2125</v>
          </cell>
          <cell r="J59">
            <v>1</v>
          </cell>
          <cell r="K59">
            <v>425</v>
          </cell>
          <cell r="L59" t="str">
            <v>Cut Tape (CT)</v>
          </cell>
          <cell r="M59" t="str">
            <v>P0.0JCT-ND</v>
          </cell>
          <cell r="N59">
            <v>1.01E-2</v>
          </cell>
          <cell r="O59">
            <v>21.462499999999999</v>
          </cell>
          <cell r="P59">
            <v>1.52</v>
          </cell>
          <cell r="Q59">
            <v>1</v>
          </cell>
        </row>
        <row r="60">
          <cell r="B60" t="str">
            <v>ERJ-1GNF5101C</v>
          </cell>
          <cell r="C60" t="str">
            <v>Panasonic Electronic Components</v>
          </cell>
          <cell r="D60" t="str">
            <v>RES SMD 5.1K OHM 1% 1/20W 0201</v>
          </cell>
          <cell r="E60" t="str">
            <v>DIGIKEY</v>
          </cell>
          <cell r="F60" t="str">
            <v>158.925</v>
          </cell>
          <cell r="G60" t="str">
            <v>Normal</v>
          </cell>
          <cell r="H60">
            <v>850</v>
          </cell>
          <cell r="J60">
            <v>2</v>
          </cell>
          <cell r="K60">
            <v>850</v>
          </cell>
          <cell r="L60" t="str">
            <v>Cut Tape (CT)</v>
          </cell>
          <cell r="M60" t="str">
            <v>P123051CT-ND</v>
          </cell>
          <cell r="N60">
            <v>2.1999999999999999E-2</v>
          </cell>
          <cell r="O60">
            <v>18.7</v>
          </cell>
          <cell r="P60">
            <v>6.6</v>
          </cell>
          <cell r="Q60">
            <v>1</v>
          </cell>
        </row>
        <row r="61">
          <cell r="B61" t="str">
            <v>ERJ-1GNF27R0C</v>
          </cell>
          <cell r="C61" t="str">
            <v>Panasonic Electronic Components</v>
          </cell>
          <cell r="D61" t="str">
            <v>RES SMD 27 OHM 1% 1/20W 0201</v>
          </cell>
          <cell r="E61" t="str">
            <v>DIGIKEY</v>
          </cell>
          <cell r="F61" t="str">
            <v>32.587</v>
          </cell>
          <cell r="G61" t="str">
            <v>Normal</v>
          </cell>
          <cell r="H61">
            <v>850</v>
          </cell>
          <cell r="J61">
            <v>2</v>
          </cell>
          <cell r="K61">
            <v>850</v>
          </cell>
          <cell r="L61" t="str">
            <v>Cut Tape (CT)</v>
          </cell>
          <cell r="M61" t="str">
            <v>P122894CT-ND</v>
          </cell>
          <cell r="N61">
            <v>2.1999999999999999E-2</v>
          </cell>
          <cell r="O61">
            <v>18.7</v>
          </cell>
          <cell r="P61">
            <v>6.6</v>
          </cell>
          <cell r="Q61">
            <v>1</v>
          </cell>
        </row>
        <row r="62">
          <cell r="B62" t="str">
            <v>ERJ-1GNF4701C</v>
          </cell>
          <cell r="C62" t="str">
            <v>Panasonic Electronic Components</v>
          </cell>
          <cell r="D62" t="str">
            <v>RES SMD 4.7K OHM 1% 1/20W 0201</v>
          </cell>
          <cell r="E62" t="str">
            <v>DIGIKEY</v>
          </cell>
          <cell r="F62" t="str">
            <v>146.444</v>
          </cell>
          <cell r="G62" t="str">
            <v>Normal</v>
          </cell>
          <cell r="H62">
            <v>1275</v>
          </cell>
          <cell r="J62">
            <v>3</v>
          </cell>
          <cell r="K62">
            <v>1275</v>
          </cell>
          <cell r="L62" t="str">
            <v>Cut Tape (CT)</v>
          </cell>
          <cell r="M62" t="str">
            <v>P123031CT-ND</v>
          </cell>
          <cell r="N62">
            <v>2.1999999999999999E-2</v>
          </cell>
          <cell r="O62">
            <v>28.049999999999997</v>
          </cell>
          <cell r="P62">
            <v>9.9</v>
          </cell>
          <cell r="Q62">
            <v>1</v>
          </cell>
        </row>
        <row r="63">
          <cell r="B63" t="str">
            <v>ERJ-2GEJ103X</v>
          </cell>
          <cell r="C63" t="str">
            <v>Panasonic Electronic Components</v>
          </cell>
          <cell r="D63" t="str">
            <v>RES SMD 10K OHM 5% 1/10W 0402</v>
          </cell>
          <cell r="E63" t="str">
            <v>DIGIKEY</v>
          </cell>
          <cell r="F63" t="str">
            <v>8.878.821</v>
          </cell>
          <cell r="G63" t="str">
            <v>Normal</v>
          </cell>
          <cell r="H63">
            <v>425</v>
          </cell>
          <cell r="J63">
            <v>1</v>
          </cell>
          <cell r="K63">
            <v>425</v>
          </cell>
          <cell r="L63" t="str">
            <v>Cut Tape (CT)</v>
          </cell>
          <cell r="M63" t="str">
            <v>P10KJCT-ND</v>
          </cell>
          <cell r="N63">
            <v>1.01E-2</v>
          </cell>
          <cell r="O63">
            <v>4.2924999999999995</v>
          </cell>
          <cell r="P63">
            <v>1.52</v>
          </cell>
          <cell r="Q63">
            <v>1</v>
          </cell>
        </row>
        <row r="64">
          <cell r="B64" t="str">
            <v>ERJ-2LWFR010X</v>
          </cell>
          <cell r="C64" t="str">
            <v>Panasonic Electronic Components</v>
          </cell>
          <cell r="D64" t="str">
            <v>RES 0.01 OHM 1% 1/5W 0402</v>
          </cell>
          <cell r="E64" t="str">
            <v>DIGIKEY</v>
          </cell>
          <cell r="F64" t="str">
            <v>394.554</v>
          </cell>
          <cell r="G64" t="str">
            <v>Normal</v>
          </cell>
          <cell r="H64">
            <v>425</v>
          </cell>
          <cell r="J64">
            <v>1</v>
          </cell>
          <cell r="K64">
            <v>425</v>
          </cell>
          <cell r="L64" t="str">
            <v>Cut Tape (CT)</v>
          </cell>
          <cell r="M64" t="str">
            <v>P19181CT-ND</v>
          </cell>
          <cell r="N64">
            <v>0.12959999999999999</v>
          </cell>
          <cell r="O64">
            <v>55.08</v>
          </cell>
          <cell r="P64">
            <v>19.440000000000001</v>
          </cell>
          <cell r="Q64">
            <v>1</v>
          </cell>
        </row>
        <row r="65">
          <cell r="B65" t="str">
            <v>ERJ-1GNF3301C</v>
          </cell>
          <cell r="C65" t="str">
            <v>Panasonic Electronic Components</v>
          </cell>
          <cell r="D65" t="str">
            <v>RES SMD 3.3K OHM 1% 1/20W 0201</v>
          </cell>
          <cell r="E65" t="str">
            <v>DIGIKEY</v>
          </cell>
          <cell r="F65" t="str">
            <v>315.649</v>
          </cell>
          <cell r="G65" t="str">
            <v>Normal</v>
          </cell>
          <cell r="H65">
            <v>1275</v>
          </cell>
          <cell r="J65">
            <v>4</v>
          </cell>
          <cell r="K65">
            <v>1275</v>
          </cell>
          <cell r="L65" t="str">
            <v>Cut Tape (CT)</v>
          </cell>
          <cell r="M65" t="str">
            <v>P122937CT-ND</v>
          </cell>
          <cell r="N65">
            <v>1.346E-2</v>
          </cell>
          <cell r="O65">
            <v>17.1615</v>
          </cell>
          <cell r="P65">
            <v>8.08</v>
          </cell>
          <cell r="Q65">
            <v>1</v>
          </cell>
        </row>
        <row r="66">
          <cell r="B66" t="str">
            <v>ERJ-1GN0R00C</v>
          </cell>
          <cell r="C66" t="str">
            <v>Panasonic Electronic Components</v>
          </cell>
          <cell r="D66" t="str">
            <v>RES SMD 0 OHM JUMPER 1/20W 0201</v>
          </cell>
          <cell r="E66" t="str">
            <v>DIGIKEY</v>
          </cell>
          <cell r="F66" t="str">
            <v>1.818.493</v>
          </cell>
          <cell r="G66" t="str">
            <v>Normal</v>
          </cell>
          <cell r="H66">
            <v>6715</v>
          </cell>
          <cell r="J66">
            <v>27</v>
          </cell>
          <cell r="K66">
            <v>6715</v>
          </cell>
          <cell r="L66" t="str">
            <v>Cut Tape (CT)</v>
          </cell>
          <cell r="M66" t="str">
            <v>P15979CT-ND</v>
          </cell>
          <cell r="N66">
            <v>5.3499999999999997E-3</v>
          </cell>
          <cell r="O66">
            <v>35.925249999999998</v>
          </cell>
          <cell r="P66">
            <v>21.67</v>
          </cell>
          <cell r="Q66">
            <v>1</v>
          </cell>
        </row>
        <row r="67">
          <cell r="B67" t="str">
            <v>ERJ-2RKF1004X</v>
          </cell>
          <cell r="C67" t="str">
            <v>Panasonic Electronic Components</v>
          </cell>
          <cell r="D67" t="str">
            <v>RES SMD 1M OHM 1% 1/10W 0402</v>
          </cell>
          <cell r="E67" t="str">
            <v>DIGIKEY</v>
          </cell>
          <cell r="F67" t="str">
            <v>2.414.868</v>
          </cell>
          <cell r="G67" t="str">
            <v>Normal</v>
          </cell>
          <cell r="H67">
            <v>425</v>
          </cell>
          <cell r="J67">
            <v>1</v>
          </cell>
          <cell r="K67">
            <v>425</v>
          </cell>
          <cell r="L67" t="str">
            <v>Cut Tape (CT)</v>
          </cell>
          <cell r="M67" t="str">
            <v>P1.00MLCT-ND</v>
          </cell>
          <cell r="N67">
            <v>1.1900000000000001E-2</v>
          </cell>
          <cell r="O67">
            <v>5.0575000000000001</v>
          </cell>
          <cell r="P67">
            <v>1.78</v>
          </cell>
          <cell r="Q67">
            <v>1</v>
          </cell>
        </row>
        <row r="68">
          <cell r="B68" t="str">
            <v>ERJ-1GNF10R0C</v>
          </cell>
          <cell r="C68" t="str">
            <v>Panasonic Electronic Components</v>
          </cell>
          <cell r="D68" t="str">
            <v>RES SMD 10 OHM 1% 1/20W 0201</v>
          </cell>
          <cell r="E68" t="str">
            <v>DIGIKEY</v>
          </cell>
          <cell r="F68" t="str">
            <v>259.825</v>
          </cell>
          <cell r="G68" t="str">
            <v>Normal</v>
          </cell>
          <cell r="H68">
            <v>425</v>
          </cell>
          <cell r="J68">
            <v>1</v>
          </cell>
          <cell r="K68">
            <v>425</v>
          </cell>
          <cell r="L68" t="str">
            <v>Cut Tape (CT)</v>
          </cell>
          <cell r="M68" t="str">
            <v>P122669CT-ND</v>
          </cell>
          <cell r="N68">
            <v>2.1999999999999999E-2</v>
          </cell>
          <cell r="O68">
            <v>9.35</v>
          </cell>
          <cell r="P68">
            <v>3.3</v>
          </cell>
          <cell r="Q68">
            <v>1</v>
          </cell>
        </row>
        <row r="69">
          <cell r="B69" t="str">
            <v>PNM0402E2502BST1</v>
          </cell>
          <cell r="C69" t="str">
            <v>Vishay Dale Thin Film</v>
          </cell>
          <cell r="D69" t="str">
            <v>RES SMD 25K OHM 0.1% 1/20W 0402</v>
          </cell>
          <cell r="E69" t="str">
            <v>DIGIKEY</v>
          </cell>
          <cell r="F69" t="str">
            <v>8.231</v>
          </cell>
          <cell r="G69" t="str">
            <v>Normal</v>
          </cell>
          <cell r="H69">
            <v>400</v>
          </cell>
          <cell r="J69">
            <v>1</v>
          </cell>
          <cell r="K69">
            <v>400</v>
          </cell>
          <cell r="L69" t="str">
            <v>Cut Tape (CT)</v>
          </cell>
          <cell r="M69" t="str">
            <v>541-1903-1-ND</v>
          </cell>
          <cell r="N69">
            <v>0.73939999999999995</v>
          </cell>
          <cell r="O69">
            <v>295.76</v>
          </cell>
          <cell r="P69">
            <v>110.91</v>
          </cell>
          <cell r="Q69">
            <v>1</v>
          </cell>
        </row>
        <row r="70">
          <cell r="B70" t="str">
            <v>NCP03XH103J05RL</v>
          </cell>
          <cell r="C70" t="str">
            <v>Murata Electronics</v>
          </cell>
          <cell r="D70" t="str">
            <v>THERMISTOR NTC 10KOHM 3380K 0201</v>
          </cell>
          <cell r="E70" t="str">
            <v>DIGIKEY</v>
          </cell>
          <cell r="F70" t="str">
            <v>46.467</v>
          </cell>
          <cell r="G70" t="str">
            <v>Normal</v>
          </cell>
          <cell r="H70">
            <v>425</v>
          </cell>
          <cell r="J70">
            <v>1</v>
          </cell>
          <cell r="K70">
            <v>425</v>
          </cell>
          <cell r="L70" t="str">
            <v>Cut Tape (CT)</v>
          </cell>
          <cell r="M70" t="str">
            <v>490-4644-1-ND</v>
          </cell>
          <cell r="N70">
            <v>5.5E-2</v>
          </cell>
          <cell r="O70">
            <v>23.375</v>
          </cell>
          <cell r="P70">
            <v>8.25</v>
          </cell>
          <cell r="Q70">
            <v>1</v>
          </cell>
        </row>
        <row r="71">
          <cell r="B71">
            <v>434153017835</v>
          </cell>
          <cell r="C71" t="str">
            <v>Würth Elektronik</v>
          </cell>
          <cell r="D71" t="str">
            <v>SWITCH TACTILE SPST-NO 0.05A 12V</v>
          </cell>
          <cell r="E71" t="str">
            <v>DIGIKEY</v>
          </cell>
          <cell r="F71" t="str">
            <v>36.432</v>
          </cell>
          <cell r="G71" t="str">
            <v>Normal</v>
          </cell>
          <cell r="H71">
            <v>325</v>
          </cell>
          <cell r="J71">
            <v>1</v>
          </cell>
          <cell r="K71">
            <v>325</v>
          </cell>
          <cell r="L71" t="str">
            <v>Cut Tape (CT)</v>
          </cell>
          <cell r="M71" t="str">
            <v>732-10143-1-ND</v>
          </cell>
          <cell r="N71">
            <v>0.503</v>
          </cell>
          <cell r="O71">
            <v>163.47499999999999</v>
          </cell>
          <cell r="P71">
            <v>75.45</v>
          </cell>
          <cell r="Q71">
            <v>1</v>
          </cell>
        </row>
        <row r="72">
          <cell r="B72" t="str">
            <v>EVP-AA102K</v>
          </cell>
          <cell r="C72" t="str">
            <v>Panasonic Electronic Components</v>
          </cell>
          <cell r="D72" t="str">
            <v>SWITCH TACTILE SPST-NO 0.02A 15V</v>
          </cell>
          <cell r="E72" t="str">
            <v>DIGIKEY</v>
          </cell>
          <cell r="F72" t="str">
            <v>8.464</v>
          </cell>
          <cell r="G72" t="str">
            <v>Normal</v>
          </cell>
          <cell r="H72">
            <v>325</v>
          </cell>
          <cell r="J72">
            <v>1</v>
          </cell>
          <cell r="K72">
            <v>325</v>
          </cell>
          <cell r="L72" t="str">
            <v>Cut Tape (CT)</v>
          </cell>
          <cell r="M72" t="str">
            <v>P15197CT-ND</v>
          </cell>
          <cell r="N72">
            <v>0.64359999999999995</v>
          </cell>
          <cell r="O72">
            <v>209.17</v>
          </cell>
          <cell r="P72">
            <v>96.54</v>
          </cell>
          <cell r="Q72">
            <v>1</v>
          </cell>
        </row>
        <row r="73">
          <cell r="B73" t="str">
            <v>MAX32670GTL+</v>
          </cell>
          <cell r="C73" t="str">
            <v>Analog Devices Inc./Maxim Integrated</v>
          </cell>
          <cell r="D73" t="str">
            <v>IC MCU 32BIT 384KB FLASH 40TQFN</v>
          </cell>
          <cell r="E73" t="str">
            <v>DIGIKEY</v>
          </cell>
          <cell r="F73" t="str">
            <v>0</v>
          </cell>
          <cell r="G73" t="str">
            <v>Normal</v>
          </cell>
          <cell r="H73">
            <v>255</v>
          </cell>
          <cell r="J73">
            <v>1</v>
          </cell>
          <cell r="K73">
            <v>255</v>
          </cell>
          <cell r="L73" t="str">
            <v>Tray</v>
          </cell>
          <cell r="M73" t="str">
            <v>175-MAX32670GTL+-ND</v>
          </cell>
          <cell r="N73">
            <v>3.2174999999999998</v>
          </cell>
          <cell r="O73">
            <v>820.46249999999998</v>
          </cell>
          <cell r="P73">
            <v>482.62</v>
          </cell>
          <cell r="Q73">
            <v>1</v>
          </cell>
        </row>
        <row r="74">
          <cell r="B74" t="str">
            <v>MX25U51245GZ4I54</v>
          </cell>
          <cell r="C74" t="str">
            <v>Macronix</v>
          </cell>
          <cell r="D74" t="str">
            <v>IC FLASH 512MBIT SPI/QUAD 8WSON</v>
          </cell>
          <cell r="E74" t="str">
            <v>DIGIKEY</v>
          </cell>
          <cell r="F74" t="str">
            <v>6.229</v>
          </cell>
          <cell r="G74" t="str">
            <v>Normal</v>
          </cell>
          <cell r="H74">
            <v>255</v>
          </cell>
          <cell r="J74">
            <v>1</v>
          </cell>
          <cell r="K74">
            <v>255</v>
          </cell>
          <cell r="L74" t="str">
            <v>Tray</v>
          </cell>
          <cell r="M74" t="str">
            <v>1092-1252-ND</v>
          </cell>
          <cell r="N74">
            <v>6.9974999999999996</v>
          </cell>
          <cell r="O74">
            <v>1784.3625</v>
          </cell>
          <cell r="P74">
            <v>1049.6199999999999</v>
          </cell>
          <cell r="Q74">
            <v>1</v>
          </cell>
        </row>
        <row r="75">
          <cell r="B75" t="str">
            <v>MAX32666GXMBT+</v>
          </cell>
          <cell r="C75" t="str">
            <v>Analog Devices Inc./Maxim Integrated</v>
          </cell>
          <cell r="D75" t="str">
            <v>IC MCU 32BIT 1MB FLASH 121CTBGA</v>
          </cell>
          <cell r="E75" t="str">
            <v>DIGIKEY</v>
          </cell>
          <cell r="F75" t="str">
            <v>0</v>
          </cell>
          <cell r="G75" t="str">
            <v>Normal</v>
          </cell>
          <cell r="H75">
            <v>255</v>
          </cell>
          <cell r="J75">
            <v>1</v>
          </cell>
          <cell r="K75">
            <v>255</v>
          </cell>
          <cell r="L75" t="str">
            <v>Tray</v>
          </cell>
          <cell r="M75" t="str">
            <v>175-MAX32666GXMBT+-ND</v>
          </cell>
          <cell r="N75">
            <v>11.0025</v>
          </cell>
          <cell r="O75">
            <v>2805.6374999999998</v>
          </cell>
          <cell r="P75">
            <v>1650.38</v>
          </cell>
          <cell r="Q75">
            <v>1</v>
          </cell>
        </row>
        <row r="76">
          <cell r="B76" t="str">
            <v>MAX3207EAUT+T</v>
          </cell>
          <cell r="C76" t="str">
            <v>Analog Devices Inc./Maxim Integrated</v>
          </cell>
          <cell r="D76" t="str">
            <v>TVS DIODE SOT23-6</v>
          </cell>
          <cell r="E76" t="str">
            <v>DIGIKEY</v>
          </cell>
          <cell r="F76" t="str">
            <v>59.914</v>
          </cell>
          <cell r="G76" t="str">
            <v>Normal</v>
          </cell>
          <cell r="H76">
            <v>240</v>
          </cell>
          <cell r="J76">
            <v>1</v>
          </cell>
          <cell r="K76">
            <v>240</v>
          </cell>
          <cell r="L76" t="str">
            <v>Cut Tape (CT)</v>
          </cell>
          <cell r="M76" t="str">
            <v>MAX3207EAUT+TCT-ND</v>
          </cell>
          <cell r="N76">
            <v>1.2141</v>
          </cell>
          <cell r="O76">
            <v>291.38400000000001</v>
          </cell>
          <cell r="P76">
            <v>182.12</v>
          </cell>
          <cell r="Q76">
            <v>1</v>
          </cell>
        </row>
        <row r="77">
          <cell r="B77" t="str">
            <v>MAX4737EBE+T</v>
          </cell>
          <cell r="C77" t="str">
            <v>Analog Devices Inc./Maxim Integrated</v>
          </cell>
          <cell r="D77" t="str">
            <v>IC SW SPST-NOX4 4.5OHM 16UCSP</v>
          </cell>
          <cell r="E77" t="str">
            <v>DIGIKEY</v>
          </cell>
          <cell r="F77" t="str">
            <v>0</v>
          </cell>
          <cell r="G77" t="str">
            <v>Normal</v>
          </cell>
          <cell r="H77">
            <v>475</v>
          </cell>
          <cell r="J77">
            <v>2</v>
          </cell>
          <cell r="K77">
            <v>475</v>
          </cell>
          <cell r="L77" t="str">
            <v>Cut Tape (CT)</v>
          </cell>
          <cell r="M77" t="str">
            <v>175-MAX4737EBE+TCT-ND</v>
          </cell>
          <cell r="N77">
            <v>3.145</v>
          </cell>
          <cell r="O77">
            <v>1493.875</v>
          </cell>
          <cell r="P77">
            <v>943.5</v>
          </cell>
          <cell r="Q77">
            <v>1</v>
          </cell>
        </row>
        <row r="78">
          <cell r="B78" t="str">
            <v>MAX14689EWL+T</v>
          </cell>
          <cell r="C78" t="str">
            <v>Analog Devices Inc./Maxim Integrated</v>
          </cell>
          <cell r="D78" t="str">
            <v>IC SWITCH DPDT X 1 450MOHM 9WLP</v>
          </cell>
          <cell r="E78" t="str">
            <v>DIGIKEY</v>
          </cell>
          <cell r="F78" t="str">
            <v>6.654</v>
          </cell>
          <cell r="G78" t="str">
            <v>Normal</v>
          </cell>
          <cell r="H78">
            <v>270</v>
          </cell>
          <cell r="J78">
            <v>1</v>
          </cell>
          <cell r="K78">
            <v>270</v>
          </cell>
          <cell r="L78" t="str">
            <v>Cut Tape (CT)</v>
          </cell>
          <cell r="M78" t="str">
            <v>175-MAX14689EWL+TCT-ND</v>
          </cell>
          <cell r="N78">
            <v>2.0865</v>
          </cell>
          <cell r="O78">
            <v>563.35500000000002</v>
          </cell>
          <cell r="P78">
            <v>312.98</v>
          </cell>
          <cell r="Q78">
            <v>1</v>
          </cell>
        </row>
        <row r="79">
          <cell r="B79" t="str">
            <v>ABS07-32.768KHZ-6-T</v>
          </cell>
          <cell r="C79" t="str">
            <v>Abracon LLC</v>
          </cell>
          <cell r="D79" t="str">
            <v>CRYSTAL 32.7680KHZ 6PF SMD</v>
          </cell>
          <cell r="E79" t="str">
            <v>DIGIKEY</v>
          </cell>
          <cell r="F79" t="str">
            <v>130.920</v>
          </cell>
          <cell r="G79" t="str">
            <v>Normal</v>
          </cell>
          <cell r="H79">
            <v>285</v>
          </cell>
          <cell r="J79">
            <v>1</v>
          </cell>
          <cell r="K79">
            <v>285</v>
          </cell>
          <cell r="L79" t="str">
            <v>Cut Tape (CT)</v>
          </cell>
          <cell r="M79" t="str">
            <v>535-11898-1-ND</v>
          </cell>
          <cell r="N79">
            <v>0.52590000000000003</v>
          </cell>
          <cell r="O79">
            <v>149.88150000000002</v>
          </cell>
          <cell r="P79">
            <v>78.88</v>
          </cell>
          <cell r="Q79">
            <v>1</v>
          </cell>
        </row>
        <row r="80">
          <cell r="B80" t="str">
            <v>FA-20H 32.0000MF12Y-W3</v>
          </cell>
          <cell r="C80" t="str">
            <v>EPSON</v>
          </cell>
          <cell r="D80" t="str">
            <v>CRYSTAL 32.0000MHZ 12PF SMD</v>
          </cell>
          <cell r="E80" t="str">
            <v>DIGIKEY</v>
          </cell>
          <cell r="F80" t="str">
            <v>9.720</v>
          </cell>
          <cell r="G80" t="str">
            <v>Normal</v>
          </cell>
          <cell r="H80">
            <v>285</v>
          </cell>
          <cell r="J80">
            <v>1</v>
          </cell>
          <cell r="K80">
            <v>285</v>
          </cell>
          <cell r="L80" t="str">
            <v>Cut Tape (CT)</v>
          </cell>
          <cell r="M80" t="str">
            <v>SER4044CT-ND</v>
          </cell>
          <cell r="N80">
            <v>0.98170000000000002</v>
          </cell>
          <cell r="O80">
            <v>279.78449999999998</v>
          </cell>
          <cell r="P80">
            <v>147.26</v>
          </cell>
          <cell r="Q80">
            <v>1</v>
          </cell>
        </row>
        <row r="81">
          <cell r="B81" t="str">
            <v>CM1610H32768DZBT</v>
          </cell>
          <cell r="C81" t="str">
            <v>Citizen Finedevice Co Ltd</v>
          </cell>
          <cell r="D81" t="str">
            <v>CRYSTAL 32.7680KHZ 6PF SMD</v>
          </cell>
          <cell r="E81" t="str">
            <v>DIGIKEY</v>
          </cell>
          <cell r="F81" t="str">
            <v>9.599</v>
          </cell>
          <cell r="G81" t="str">
            <v>Normal</v>
          </cell>
          <cell r="H81">
            <v>300</v>
          </cell>
          <cell r="J81">
            <v>1</v>
          </cell>
          <cell r="K81">
            <v>300</v>
          </cell>
          <cell r="L81" t="str">
            <v>Cut Tape (CT)</v>
          </cell>
          <cell r="M81" t="str">
            <v>300-8874-1-ND</v>
          </cell>
          <cell r="N81">
            <v>0.80410000000000004</v>
          </cell>
          <cell r="O81">
            <v>241.23000000000002</v>
          </cell>
          <cell r="P81">
            <v>120.62</v>
          </cell>
          <cell r="Q81">
            <v>1</v>
          </cell>
        </row>
        <row r="82">
          <cell r="B82" t="str">
            <v>BW48ABKCLASBK</v>
          </cell>
          <cell r="C82" t="str">
            <v>SERPAC</v>
          </cell>
          <cell r="D82" t="str">
            <v>Watertigh enclosure BW4 with Strap</v>
          </cell>
          <cell r="E82" t="str">
            <v>SERPAC</v>
          </cell>
          <cell r="G82" t="str">
            <v>Normal</v>
          </cell>
          <cell r="H82">
            <v>300</v>
          </cell>
          <cell r="J82">
            <v>1</v>
          </cell>
          <cell r="K82">
            <v>300</v>
          </cell>
          <cell r="M82" t="str">
            <v>SERPAC</v>
          </cell>
          <cell r="N82">
            <v>12.52</v>
          </cell>
          <cell r="O82">
            <v>3756</v>
          </cell>
          <cell r="P82">
            <v>3756</v>
          </cell>
          <cell r="Q82">
            <v>1</v>
          </cell>
        </row>
        <row r="83">
          <cell r="B83" t="str">
            <v>Host board</v>
          </cell>
          <cell r="C83" t="str">
            <v>ANCAE - Brazil</v>
          </cell>
          <cell r="D83" t="str">
            <v>PCB BOARD 7 Layers</v>
          </cell>
          <cell r="E83" t="str">
            <v>ANCAE - BRAZIL</v>
          </cell>
          <cell r="F83">
            <v>0</v>
          </cell>
          <cell r="G83" t="str">
            <v>Non-Stock</v>
          </cell>
          <cell r="H83">
            <v>235</v>
          </cell>
          <cell r="J83">
            <v>1</v>
          </cell>
          <cell r="K83">
            <v>235</v>
          </cell>
          <cell r="M83" t="str">
            <v>ANCAE - Brazil</v>
          </cell>
          <cell r="N83">
            <v>15</v>
          </cell>
          <cell r="O83">
            <v>3525</v>
          </cell>
          <cell r="P83">
            <v>3525</v>
          </cell>
          <cell r="Q83">
            <v>1</v>
          </cell>
        </row>
        <row r="84">
          <cell r="B84" t="str">
            <v>Sensor board</v>
          </cell>
          <cell r="C84" t="str">
            <v>ANCAE - Brazil</v>
          </cell>
          <cell r="D84" t="str">
            <v>PCB BOARD 5 Layers</v>
          </cell>
          <cell r="E84" t="str">
            <v>ANCAE - BRAZIL</v>
          </cell>
          <cell r="F84">
            <v>0</v>
          </cell>
          <cell r="G84" t="str">
            <v>Non-Stock</v>
          </cell>
          <cell r="H84">
            <v>235</v>
          </cell>
          <cell r="J84">
            <v>1</v>
          </cell>
          <cell r="K84">
            <v>235</v>
          </cell>
          <cell r="M84" t="str">
            <v>ANCAE - Brazil</v>
          </cell>
          <cell r="N84">
            <v>15</v>
          </cell>
          <cell r="O84">
            <v>3525</v>
          </cell>
          <cell r="P84">
            <v>3525</v>
          </cell>
          <cell r="Q84">
            <v>1</v>
          </cell>
        </row>
        <row r="85">
          <cell r="B85">
            <v>63048</v>
          </cell>
          <cell r="C85" t="str">
            <v>EX-POWER</v>
          </cell>
          <cell r="D85" t="str">
            <v>Battery pack 800mAh 04x30x42</v>
          </cell>
          <cell r="E85" t="str">
            <v>VALVOLANDIA - BRAZIL</v>
          </cell>
          <cell r="F85">
            <v>100</v>
          </cell>
          <cell r="G85" t="str">
            <v>Normal</v>
          </cell>
          <cell r="H85">
            <v>400</v>
          </cell>
          <cell r="J85">
            <v>1</v>
          </cell>
          <cell r="K85">
            <v>400</v>
          </cell>
          <cell r="M85" t="str">
            <v>Valvolândia - Brazil</v>
          </cell>
          <cell r="N85">
            <v>5.8624999999999998</v>
          </cell>
          <cell r="O85">
            <v>2345</v>
          </cell>
          <cell r="P85">
            <v>2345</v>
          </cell>
          <cell r="Q85">
            <v>1</v>
          </cell>
        </row>
        <row r="86">
          <cell r="B86">
            <v>150150225</v>
          </cell>
          <cell r="C86" t="str">
            <v>Molex</v>
          </cell>
          <cell r="D86" t="str">
            <v>Host board to sensor board flex cable</v>
          </cell>
          <cell r="E86" t="str">
            <v>DIGIKEY</v>
          </cell>
          <cell r="F86">
            <v>100</v>
          </cell>
          <cell r="G86" t="str">
            <v>Normal</v>
          </cell>
          <cell r="H86">
            <v>400</v>
          </cell>
          <cell r="J86">
            <v>1</v>
          </cell>
          <cell r="K86">
            <v>400</v>
          </cell>
          <cell r="M86" t="str">
            <v>WM9644-ND</v>
          </cell>
          <cell r="N86">
            <v>2.33</v>
          </cell>
          <cell r="O86">
            <v>932</v>
          </cell>
          <cell r="P86">
            <v>932</v>
          </cell>
          <cell r="Q86">
            <v>1</v>
          </cell>
        </row>
        <row r="89">
          <cell r="O89" t="e">
            <v>#N/A</v>
          </cell>
          <cell r="P89">
            <v>42017.544999999984</v>
          </cell>
        </row>
        <row r="91">
          <cell r="N91" t="str">
            <v>FOB</v>
          </cell>
          <cell r="O91" t="e">
            <v>#N/A</v>
          </cell>
          <cell r="P91">
            <v>105.04386249999996</v>
          </cell>
        </row>
        <row r="92">
          <cell r="N92" t="str">
            <v>est. USD CIF</v>
          </cell>
          <cell r="O92" t="e">
            <v>#N/A</v>
          </cell>
          <cell r="P92">
            <v>168.07017999999994</v>
          </cell>
        </row>
        <row r="93">
          <cell r="N93" t="str">
            <v>est. Unit BRL</v>
          </cell>
          <cell r="O93" t="e">
            <v>#N/A</v>
          </cell>
          <cell r="P93">
            <v>806.73686399999963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P26"/>
  <sheetViews>
    <sheetView tabSelected="1" workbookViewId="0">
      <selection activeCell="T12" sqref="T12"/>
    </sheetView>
  </sheetViews>
  <sheetFormatPr defaultRowHeight="15"/>
  <cols>
    <col min="1" max="2" width="9.140625" style="91"/>
    <col min="3" max="3" width="11.85546875" style="91" customWidth="1"/>
    <col min="4" max="4" width="1.85546875" style="91" customWidth="1"/>
    <col min="5" max="5" width="10.140625" style="91" bestFit="1" customWidth="1"/>
    <col min="6" max="6" width="12.140625" style="91" customWidth="1"/>
    <col min="7" max="7" width="20.85546875" style="91" customWidth="1"/>
    <col min="8" max="8" width="2.28515625" style="91" customWidth="1"/>
    <col min="9" max="9" width="9.140625" style="91"/>
    <col min="10" max="10" width="1.7109375" style="91" customWidth="1"/>
    <col min="11" max="11" width="16" style="91" customWidth="1"/>
    <col min="12" max="12" width="3.5703125" style="91" customWidth="1"/>
    <col min="13" max="13" width="20.28515625" style="91" customWidth="1"/>
    <col min="14" max="14" width="18.7109375" style="91" customWidth="1"/>
    <col min="15" max="15" width="2.7109375" style="91" customWidth="1"/>
    <col min="16" max="16" width="10.85546875" style="91" bestFit="1" customWidth="1"/>
    <col min="17" max="17" width="4.7109375" style="91" customWidth="1"/>
    <col min="18" max="18" width="12" style="91" customWidth="1"/>
    <col min="19" max="16384" width="9.140625" style="91"/>
  </cols>
  <sheetData>
    <row r="5" spans="3:16" ht="15.75" thickBot="1">
      <c r="E5" s="106" t="s">
        <v>760</v>
      </c>
      <c r="F5" s="106"/>
      <c r="G5" s="106"/>
    </row>
    <row r="6" spans="3:16" ht="15.75" thickBot="1">
      <c r="C6" s="90"/>
      <c r="D6" s="90"/>
      <c r="E6" s="92" t="s">
        <v>748</v>
      </c>
      <c r="F6" s="93" t="s">
        <v>732</v>
      </c>
      <c r="G6" s="94" t="s">
        <v>761</v>
      </c>
      <c r="M6" s="107" t="s">
        <v>752</v>
      </c>
    </row>
    <row r="7" spans="3:16" ht="15.75" thickBot="1">
      <c r="C7" s="90"/>
      <c r="D7" s="90"/>
      <c r="E7" s="95"/>
      <c r="F7" s="95"/>
      <c r="G7" s="95"/>
      <c r="H7" s="90"/>
    </row>
    <row r="8" spans="3:16" ht="15.75" thickBot="1">
      <c r="C8" s="96" t="s">
        <v>749</v>
      </c>
      <c r="D8" s="90"/>
      <c r="E8" s="97">
        <v>36964.97</v>
      </c>
      <c r="F8" s="98">
        <v>53690</v>
      </c>
      <c r="G8" s="99" t="s">
        <v>474</v>
      </c>
    </row>
    <row r="9" spans="3:16" ht="15.75" thickBot="1">
      <c r="C9" s="100" t="s">
        <v>750</v>
      </c>
      <c r="D9" s="90"/>
      <c r="E9" s="101">
        <v>184.82485</v>
      </c>
      <c r="F9" s="97">
        <v>268.45</v>
      </c>
      <c r="G9" s="99" t="s">
        <v>475</v>
      </c>
      <c r="M9" s="92" t="s">
        <v>748</v>
      </c>
      <c r="N9" s="94" t="s">
        <v>732</v>
      </c>
      <c r="P9" s="102" t="s">
        <v>753</v>
      </c>
    </row>
    <row r="10" spans="3:16" ht="15.75" thickBot="1">
      <c r="C10" s="90"/>
      <c r="D10" s="90"/>
      <c r="E10" s="90"/>
      <c r="F10" s="95"/>
      <c r="G10" s="95"/>
      <c r="H10" s="90"/>
    </row>
    <row r="11" spans="3:16" ht="15.75" thickBot="1">
      <c r="C11" s="90"/>
      <c r="D11" s="90"/>
      <c r="E11" s="90"/>
      <c r="F11" s="95"/>
      <c r="G11" s="95"/>
      <c r="H11" s="90"/>
      <c r="K11" s="96" t="s">
        <v>756</v>
      </c>
      <c r="M11" s="90" t="s">
        <v>764</v>
      </c>
      <c r="N11" s="90" t="s">
        <v>758</v>
      </c>
    </row>
    <row r="12" spans="3:16">
      <c r="C12" s="96" t="s">
        <v>751</v>
      </c>
      <c r="D12" s="90"/>
      <c r="E12" s="104">
        <v>63466.768000000033</v>
      </c>
      <c r="F12" s="105">
        <v>67286.25</v>
      </c>
      <c r="G12" s="104" t="s">
        <v>759</v>
      </c>
      <c r="H12" s="90"/>
      <c r="K12" s="103" t="s">
        <v>757</v>
      </c>
      <c r="M12" s="111">
        <v>46804.537000000011</v>
      </c>
      <c r="N12" s="111">
        <v>5826.2999999999993</v>
      </c>
      <c r="P12" s="97">
        <f>(SUM(M12:N12)-E12)*-1</f>
        <v>10835.931000000019</v>
      </c>
    </row>
    <row r="13" spans="3:16" ht="15.75" thickBot="1">
      <c r="C13" s="100" t="s">
        <v>750</v>
      </c>
      <c r="D13" s="90"/>
      <c r="E13" s="104">
        <v>317.33384000000018</v>
      </c>
      <c r="F13" s="104">
        <v>336.43124999999998</v>
      </c>
      <c r="G13" s="104" t="s">
        <v>759</v>
      </c>
      <c r="H13" s="90"/>
      <c r="K13" s="100" t="s">
        <v>750</v>
      </c>
      <c r="M13" s="112">
        <f>M12/200</f>
        <v>234.02268500000005</v>
      </c>
      <c r="N13" s="112">
        <f>N12/200</f>
        <v>29.131499999999996</v>
      </c>
      <c r="P13" s="97">
        <f>(SUM(M13:N13)-E13)*-1</f>
        <v>54.179655000000139</v>
      </c>
    </row>
    <row r="14" spans="3:16" ht="15.75" thickBot="1"/>
    <row r="15" spans="3:16" ht="16.5" thickBot="1">
      <c r="K15" s="102" t="s">
        <v>768</v>
      </c>
      <c r="M15" s="114">
        <f>SUM(M12:N13)</f>
        <v>52893.991185000021</v>
      </c>
      <c r="N15" s="114"/>
      <c r="P15" s="110">
        <f>SUM(P12:P13)</f>
        <v>10890.110655000019</v>
      </c>
    </row>
    <row r="19" spans="11:13" ht="15.75" thickBot="1"/>
    <row r="20" spans="11:13" ht="30.75" customHeight="1" thickBot="1">
      <c r="M20" s="113" t="s">
        <v>767</v>
      </c>
    </row>
    <row r="21" spans="11:13" ht="15.75" thickBot="1"/>
    <row r="22" spans="11:13">
      <c r="K22" s="96" t="s">
        <v>756</v>
      </c>
      <c r="M22" s="90" t="s">
        <v>765</v>
      </c>
    </row>
    <row r="23" spans="11:13">
      <c r="K23" s="103" t="s">
        <v>757</v>
      </c>
      <c r="M23" s="99">
        <v>14761.74</v>
      </c>
    </row>
    <row r="24" spans="11:13" ht="15.75" thickBot="1">
      <c r="K24" s="100" t="s">
        <v>750</v>
      </c>
      <c r="M24" s="97">
        <f>M23/200</f>
        <v>73.808700000000002</v>
      </c>
    </row>
    <row r="25" spans="11:13" ht="15.75" thickBot="1"/>
    <row r="26" spans="11:13" ht="15.75" thickBot="1">
      <c r="K26" s="108" t="s">
        <v>766</v>
      </c>
      <c r="M26" s="109">
        <f>SUM(M23:M24)</f>
        <v>14835.548699999999</v>
      </c>
    </row>
  </sheetData>
  <mergeCells count="2">
    <mergeCell ref="E5:G5"/>
    <mergeCell ref="M15:N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theme="6" tint="-0.499984740745262"/>
  </sheetPr>
  <dimension ref="B1:U91"/>
  <sheetViews>
    <sheetView zoomScale="70" zoomScaleNormal="70" workbookViewId="0">
      <selection activeCell="I96" sqref="I96"/>
    </sheetView>
  </sheetViews>
  <sheetFormatPr defaultRowHeight="15"/>
  <cols>
    <col min="2" max="2" width="27.7109375" style="14" bestFit="1" customWidth="1"/>
    <col min="3" max="3" width="5.5703125" style="14" hidden="1" customWidth="1"/>
    <col min="4" max="4" width="11.28515625" customWidth="1"/>
    <col min="5" max="5" width="12.42578125" style="14" customWidth="1"/>
    <col min="6" max="6" width="8" style="14" bestFit="1" customWidth="1"/>
    <col min="7" max="7" width="24.7109375" style="14" customWidth="1"/>
    <col min="8" max="8" width="15.85546875" style="12" customWidth="1"/>
    <col min="9" max="9" width="12.5703125" style="12" bestFit="1" customWidth="1"/>
    <col min="11" max="11" width="23.42578125" customWidth="1"/>
    <col min="12" max="12" width="21.42578125" bestFit="1" customWidth="1"/>
    <col min="13" max="13" width="19.28515625" bestFit="1" customWidth="1"/>
    <col min="15" max="15" width="22" bestFit="1" customWidth="1"/>
    <col min="20" max="20" width="14.140625" customWidth="1"/>
  </cols>
  <sheetData>
    <row r="1" spans="2:21">
      <c r="T1" t="s">
        <v>754</v>
      </c>
      <c r="U1" t="s">
        <v>755</v>
      </c>
    </row>
    <row r="2" spans="2:21">
      <c r="H2" s="14"/>
      <c r="I2"/>
      <c r="S2" t="s">
        <v>341</v>
      </c>
      <c r="T2">
        <f>SUMIF(M:M,S2,N:N)</f>
        <v>46804.537000000011</v>
      </c>
      <c r="U2">
        <f>COUNTIF(M:M,S2)</f>
        <v>69</v>
      </c>
    </row>
    <row r="3" spans="2:21" s="85" customFormat="1" ht="30">
      <c r="B3" s="84" t="s">
        <v>477</v>
      </c>
      <c r="C3" s="84" t="s">
        <v>770</v>
      </c>
      <c r="D3" s="84" t="s">
        <v>733</v>
      </c>
      <c r="E3" s="87" t="s">
        <v>735</v>
      </c>
      <c r="F3" s="87" t="s">
        <v>341</v>
      </c>
      <c r="G3" s="88" t="s">
        <v>734</v>
      </c>
      <c r="H3" s="87" t="s">
        <v>736</v>
      </c>
      <c r="I3" s="85" t="s">
        <v>741</v>
      </c>
      <c r="J3" s="85" t="s">
        <v>732</v>
      </c>
      <c r="K3" s="86" t="s">
        <v>742</v>
      </c>
      <c r="L3" s="85" t="s">
        <v>736</v>
      </c>
      <c r="M3" s="85" t="s">
        <v>743</v>
      </c>
      <c r="N3" s="85" t="s">
        <v>747</v>
      </c>
      <c r="P3" s="85" t="s">
        <v>769</v>
      </c>
      <c r="S3" t="s">
        <v>746</v>
      </c>
      <c r="T3">
        <f>SUMIF(M:M,S3,N:N)</f>
        <v>5826.2999999999993</v>
      </c>
      <c r="U3">
        <f>COUNTIF(M:M,S3)</f>
        <v>15</v>
      </c>
    </row>
    <row r="4" spans="2:21">
      <c r="B4" s="76" t="s">
        <v>16</v>
      </c>
      <c r="C4" s="76" t="s">
        <v>18</v>
      </c>
      <c r="D4" s="79">
        <v>425</v>
      </c>
      <c r="E4" s="14">
        <f>VLOOKUP(B4,'[1]MAXREFDEF104_COMPLETE Digik Att'!$B:$Q,16,0)</f>
        <v>15000</v>
      </c>
      <c r="F4" s="14">
        <f>IFERROR(VLOOKUP(B4,'Digikey &gt; Original'!C:O,13,0),"")</f>
        <v>7.6800000000000002E-3</v>
      </c>
      <c r="G4" s="14">
        <f>IFERROR(IF(D4&lt;E4,E4,D4)*F4,"")</f>
        <v>115.2</v>
      </c>
      <c r="H4" s="12" t="s">
        <v>737</v>
      </c>
      <c r="J4" t="str">
        <f>VLOOKUP(B4,'EPE 200 &gt; Original'!B:I,8,0)</f>
        <v xml:space="preserve">$0.29 </v>
      </c>
      <c r="K4">
        <f>IFERROR(IF(D4&lt;I4,I4,D4)*J4,"")</f>
        <v>123.24999999999999</v>
      </c>
      <c r="M4" t="str">
        <f>IF(K4&gt;G4,"Digikey","EP200")</f>
        <v>Digikey</v>
      </c>
      <c r="N4">
        <f>G4</f>
        <v>115.2</v>
      </c>
      <c r="P4">
        <f>N4-(D4*F4)</f>
        <v>111.93600000000001</v>
      </c>
    </row>
    <row r="5" spans="2:21" hidden="1">
      <c r="B5" s="76" t="s">
        <v>25</v>
      </c>
      <c r="C5" s="76" t="s">
        <v>27</v>
      </c>
      <c r="D5" s="79">
        <v>255</v>
      </c>
      <c r="E5" s="14">
        <f>VLOOKUP(B5,'[1]MAXREFDEF104_COMPLETE Digik Att'!$B:$Q,16,0)</f>
        <v>0</v>
      </c>
      <c r="F5" s="14">
        <f>IFERROR(VLOOKUP(B5,'Digikey &gt; Original'!C:O,13,0),"")</f>
        <v>4.4400000000000004</v>
      </c>
      <c r="G5" s="14">
        <f t="shared" ref="G5:G68" si="0">IFERROR(IF(D5&lt;E5,E5,D5)*F5,"")</f>
        <v>1132.2</v>
      </c>
      <c r="J5" t="str">
        <f>VLOOKUP(B5,'EPE 200 &gt; Original'!B:I,8,0)</f>
        <v xml:space="preserve">$6.20 </v>
      </c>
      <c r="K5">
        <f t="shared" ref="K5:K68" si="1">IFERROR(IF(D5&lt;I5,I5,D5)*J5,"")</f>
        <v>1581</v>
      </c>
      <c r="M5" t="str">
        <f>IF(K5&gt;G5,"Digikey","EP200")</f>
        <v>Digikey</v>
      </c>
      <c r="N5">
        <f>G5</f>
        <v>1132.2</v>
      </c>
    </row>
    <row r="6" spans="2:21" hidden="1">
      <c r="B6" s="77" t="s">
        <v>31</v>
      </c>
      <c r="C6" s="77" t="s">
        <v>32</v>
      </c>
      <c r="D6" s="79">
        <v>222.5</v>
      </c>
      <c r="E6" s="14">
        <f>VLOOKUP(B6,'[1]MAXREFDEF104_COMPLETE Digik Att'!$B:$Q,16,0)</f>
        <v>0</v>
      </c>
      <c r="F6" s="14">
        <f>IFERROR(VLOOKUP(B6,'Digikey &gt; Original'!C:O,13,0),"")</f>
        <v>0</v>
      </c>
      <c r="G6" s="14">
        <f t="shared" si="0"/>
        <v>0</v>
      </c>
      <c r="H6" s="12" t="s">
        <v>738</v>
      </c>
      <c r="K6">
        <f t="shared" si="1"/>
        <v>0</v>
      </c>
      <c r="L6" t="s">
        <v>33</v>
      </c>
      <c r="M6" t="s">
        <v>744</v>
      </c>
    </row>
    <row r="7" spans="2:21" hidden="1">
      <c r="B7" s="76" t="s">
        <v>34</v>
      </c>
      <c r="C7" s="76" t="s">
        <v>35</v>
      </c>
      <c r="D7" s="79">
        <v>2125</v>
      </c>
      <c r="E7" s="14">
        <f>VLOOKUP(B7,'[1]MAXREFDEF104_COMPLETE Digik Att'!$B:$Q,16,0)</f>
        <v>10000</v>
      </c>
      <c r="F7" s="14">
        <f>IFERROR(VLOOKUP(B7,'Digikey &gt; Original'!C:O,13,0),"")</f>
        <v>5.1429999999999997E-2</v>
      </c>
      <c r="G7" s="14">
        <f t="shared" si="0"/>
        <v>514.29999999999995</v>
      </c>
      <c r="H7" s="12" t="s">
        <v>737</v>
      </c>
      <c r="J7" t="str">
        <f>VLOOKUP(B7,'EPE 200 &gt; Original'!B:I,8,0)</f>
        <v xml:space="preserve">$0.14 </v>
      </c>
      <c r="K7">
        <f t="shared" si="1"/>
        <v>297.5</v>
      </c>
      <c r="M7" t="str">
        <f>IF(K7&gt;G7,"Digikey","EP200")</f>
        <v>EP200</v>
      </c>
      <c r="N7">
        <f>K7</f>
        <v>297.5</v>
      </c>
      <c r="P7">
        <f t="shared" ref="P7:P8" si="2">N7-(D7*F7)</f>
        <v>188.21125000000001</v>
      </c>
    </row>
    <row r="8" spans="2:21" hidden="1">
      <c r="B8" s="76" t="s">
        <v>38</v>
      </c>
      <c r="C8" s="76" t="s">
        <v>39</v>
      </c>
      <c r="D8" s="79">
        <v>1275</v>
      </c>
      <c r="E8" s="14">
        <f>VLOOKUP(B8,'[1]MAXREFDEF104_COMPLETE Digik Att'!$B:$Q,16,0)</f>
        <v>10000</v>
      </c>
      <c r="F8" s="14">
        <f>IFERROR(VLOOKUP(B8,'Digikey &gt; Original'!C:O,13,0),"")</f>
        <v>3.2820000000000002E-2</v>
      </c>
      <c r="G8" s="14">
        <f t="shared" si="0"/>
        <v>328.20000000000005</v>
      </c>
      <c r="H8" s="12" t="s">
        <v>737</v>
      </c>
      <c r="J8" t="str">
        <f>VLOOKUP(B8,'EPE 200 &gt; Original'!B:I,8,0)</f>
        <v xml:space="preserve">$0.16 </v>
      </c>
      <c r="K8">
        <f t="shared" si="1"/>
        <v>204</v>
      </c>
      <c r="M8" t="str">
        <f>IF(K8&gt;G8,"Digikey","EP200")</f>
        <v>EP200</v>
      </c>
      <c r="N8">
        <f>K8</f>
        <v>204</v>
      </c>
      <c r="P8">
        <f t="shared" si="2"/>
        <v>162.15449999999998</v>
      </c>
    </row>
    <row r="9" spans="2:21" hidden="1">
      <c r="B9" s="76" t="s">
        <v>42</v>
      </c>
      <c r="C9" s="76" t="s">
        <v>43</v>
      </c>
      <c r="D9" s="79">
        <v>1275</v>
      </c>
      <c r="E9" s="14" t="e">
        <f>VLOOKUP(B9,'[1]MAXREFDEF104_COMPLETE Digik Att'!$B:$Q,16,0)</f>
        <v>#N/A</v>
      </c>
      <c r="F9" s="14" t="str">
        <f>IFERROR(VLOOKUP(B9,'Digikey &gt; Original'!C:O,13,0),"")</f>
        <v/>
      </c>
      <c r="G9" s="14" t="str">
        <f t="shared" si="0"/>
        <v/>
      </c>
      <c r="J9" t="str">
        <f>VLOOKUP(B9,'EPE 200 &gt; Original'!B:I,8,0)</f>
        <v xml:space="preserve">$0.15 </v>
      </c>
      <c r="K9">
        <f t="shared" si="1"/>
        <v>191.25</v>
      </c>
      <c r="L9" s="12" t="s">
        <v>44</v>
      </c>
      <c r="M9" s="89" t="s">
        <v>745</v>
      </c>
    </row>
    <row r="10" spans="2:21" hidden="1">
      <c r="B10" s="76" t="s">
        <v>47</v>
      </c>
      <c r="C10" s="76" t="s">
        <v>49</v>
      </c>
      <c r="D10" s="79">
        <v>425</v>
      </c>
      <c r="E10" s="14" t="e">
        <f>VLOOKUP(B10,'[1]MAXREFDEF104_COMPLETE Digik Att'!$B:$Q,16,0)</f>
        <v>#N/A</v>
      </c>
      <c r="F10" s="14" t="str">
        <f>IFERROR(VLOOKUP(B10,'Digikey &gt; Original'!C:O,13,0),"")</f>
        <v/>
      </c>
      <c r="G10" s="14" t="str">
        <f t="shared" si="0"/>
        <v/>
      </c>
      <c r="J10" t="str">
        <f>VLOOKUP(B10,'EPE 200 &gt; Original'!B:I,8,0)</f>
        <v xml:space="preserve">$0.25 </v>
      </c>
      <c r="K10">
        <f t="shared" si="1"/>
        <v>106.25</v>
      </c>
      <c r="L10" s="12" t="s">
        <v>50</v>
      </c>
      <c r="M10" t="str">
        <f>IF(K10&gt;G10,"Digikey","EP200")</f>
        <v>EP200</v>
      </c>
      <c r="N10">
        <f>K10</f>
        <v>106.25</v>
      </c>
    </row>
    <row r="11" spans="2:21" hidden="1">
      <c r="B11" s="76" t="s">
        <v>53</v>
      </c>
      <c r="C11" s="76" t="s">
        <v>54</v>
      </c>
      <c r="D11" s="79">
        <v>425</v>
      </c>
      <c r="E11" s="14">
        <f>VLOOKUP(B11,'[1]MAXREFDEF104_COMPLETE Digik Att'!$B:$Q,16,0)</f>
        <v>1</v>
      </c>
      <c r="F11" s="14">
        <f>IFERROR(VLOOKUP(B11,'Digikey &gt; Original'!C:O,13,0),"")</f>
        <v>5.0000000000000001E-3</v>
      </c>
      <c r="G11" s="14">
        <f t="shared" si="0"/>
        <v>2.125</v>
      </c>
      <c r="J11" t="str">
        <f>VLOOKUP(B11,'EPE 200 &gt; Original'!B:I,8,0)</f>
        <v xml:space="preserve">$0.26 </v>
      </c>
      <c r="K11">
        <f t="shared" si="1"/>
        <v>110.5</v>
      </c>
      <c r="M11" t="str">
        <f>IF(K11&gt;G11,"Digikey","EP200")</f>
        <v>Digikey</v>
      </c>
      <c r="N11">
        <f t="shared" ref="N11:N23" si="3">G11</f>
        <v>2.125</v>
      </c>
      <c r="P11" s="14"/>
      <c r="Q11" s="14"/>
    </row>
    <row r="12" spans="2:21">
      <c r="B12" s="76" t="s">
        <v>57</v>
      </c>
      <c r="C12" s="76" t="s">
        <v>59</v>
      </c>
      <c r="D12" s="79">
        <v>425</v>
      </c>
      <c r="E12" s="14">
        <f>VLOOKUP(B12,'[1]MAXREFDEF104_COMPLETE Digik Att'!$B:$Q,16,0)</f>
        <v>10000</v>
      </c>
      <c r="F12" s="14">
        <f>IFERROR(VLOOKUP(B12,'Digikey &gt; Original'!C:O,13,0),"")</f>
        <v>7.7200000000000003E-3</v>
      </c>
      <c r="G12" s="14">
        <f t="shared" si="0"/>
        <v>77.2</v>
      </c>
      <c r="H12" s="12" t="s">
        <v>737</v>
      </c>
      <c r="J12" t="str">
        <f>VLOOKUP(B12,'EPE 200 &gt; Original'!B:I,8,0)</f>
        <v xml:space="preserve">$0.32 </v>
      </c>
      <c r="K12">
        <f t="shared" si="1"/>
        <v>136</v>
      </c>
      <c r="M12" t="str">
        <f>IF(K12&gt;G12,"Digikey","EP200")</f>
        <v>Digikey</v>
      </c>
      <c r="N12">
        <f t="shared" si="3"/>
        <v>77.2</v>
      </c>
      <c r="P12">
        <f>N12-(D12*F12)</f>
        <v>73.918999999999997</v>
      </c>
    </row>
    <row r="13" spans="2:21" hidden="1">
      <c r="B13" s="76" t="s">
        <v>62</v>
      </c>
      <c r="C13" s="76" t="s">
        <v>64</v>
      </c>
      <c r="D13" s="79">
        <v>425</v>
      </c>
      <c r="E13" s="14">
        <f>VLOOKUP(B13,'[1]MAXREFDEF104_COMPLETE Digik Att'!$B:$Q,16,0)</f>
        <v>1</v>
      </c>
      <c r="F13" s="14">
        <f>IFERROR(VLOOKUP(B13,'Digikey &gt; Original'!C:O,13,0),"")</f>
        <v>3.4099999999999998E-2</v>
      </c>
      <c r="G13" s="14">
        <f t="shared" si="0"/>
        <v>14.4925</v>
      </c>
      <c r="J13" t="str">
        <f>VLOOKUP(B13,'EPE 200 &gt; Original'!B:I,8,0)</f>
        <v xml:space="preserve">$0.32 </v>
      </c>
      <c r="K13">
        <f t="shared" si="1"/>
        <v>136</v>
      </c>
      <c r="M13" t="str">
        <f>IF(K13&gt;G13,"Digikey","EP200")</f>
        <v>Digikey</v>
      </c>
      <c r="N13">
        <f t="shared" si="3"/>
        <v>14.4925</v>
      </c>
      <c r="P13" s="14"/>
      <c r="Q13" s="14"/>
    </row>
    <row r="14" spans="2:21" hidden="1">
      <c r="B14" s="76" t="s">
        <v>66</v>
      </c>
      <c r="C14" s="76" t="s">
        <v>68</v>
      </c>
      <c r="D14" s="79">
        <v>260</v>
      </c>
      <c r="E14" s="14">
        <f>VLOOKUP(B14,'[1]MAXREFDEF104_COMPLETE Digik Att'!$B:$Q,16,0)</f>
        <v>0</v>
      </c>
      <c r="F14" s="14">
        <f>IFERROR(VLOOKUP(B14,'Digikey &gt; Original'!C:O,13,0),"")</f>
        <v>1.94</v>
      </c>
      <c r="G14" s="14">
        <f t="shared" si="0"/>
        <v>504.4</v>
      </c>
      <c r="J14" t="str">
        <f>VLOOKUP(B14,'EPE 200 &gt; Original'!B:I,8,0)</f>
        <v xml:space="preserve">$2.50 </v>
      </c>
      <c r="K14">
        <f t="shared" si="1"/>
        <v>650</v>
      </c>
      <c r="M14" t="str">
        <f>IF(K14&gt;G14,"Digikey","EP200")</f>
        <v>Digikey</v>
      </c>
      <c r="N14">
        <f t="shared" si="3"/>
        <v>504.4</v>
      </c>
      <c r="P14" s="14"/>
      <c r="Q14" s="14"/>
    </row>
    <row r="15" spans="2:21" hidden="1">
      <c r="B15" s="76" t="s">
        <v>71</v>
      </c>
      <c r="C15" s="76" t="s">
        <v>73</v>
      </c>
      <c r="D15" s="79">
        <v>240</v>
      </c>
      <c r="E15" s="14">
        <f>VLOOKUP(B15,'[1]MAXREFDEF104_COMPLETE Digik Att'!$B:$Q,16,0)</f>
        <v>1</v>
      </c>
      <c r="F15" s="14">
        <f>IFERROR(VLOOKUP(B15,'Digikey &gt; Original'!C:O,13,0),"")</f>
        <v>2.2879999999999998</v>
      </c>
      <c r="G15" s="14">
        <f t="shared" si="0"/>
        <v>549.12</v>
      </c>
      <c r="J15" t="str">
        <f>VLOOKUP(B15,'EPE 200 &gt; Original'!B:I,8,0)</f>
        <v xml:space="preserve">$4.22 </v>
      </c>
      <c r="K15">
        <f t="shared" si="1"/>
        <v>1012.8</v>
      </c>
      <c r="M15" t="str">
        <f>IF(K15&gt;G15,"Digikey","EP200")</f>
        <v>Digikey</v>
      </c>
      <c r="N15">
        <f t="shared" si="3"/>
        <v>549.12</v>
      </c>
      <c r="P15" s="14"/>
      <c r="Q15" s="14"/>
    </row>
    <row r="16" spans="2:21" hidden="1">
      <c r="B16" s="76" t="s">
        <v>76</v>
      </c>
      <c r="C16" s="76" t="s">
        <v>78</v>
      </c>
      <c r="D16" s="79">
        <v>260</v>
      </c>
      <c r="E16" s="14">
        <f>VLOOKUP(B16,'[1]MAXREFDEF104_COMPLETE Digik Att'!$B:$Q,16,0)</f>
        <v>1</v>
      </c>
      <c r="F16" s="14">
        <f>IFERROR(VLOOKUP(B16,'Digikey &gt; Original'!C:O,13,0),"")</f>
        <v>0.34449999999999997</v>
      </c>
      <c r="G16" s="14">
        <f t="shared" si="0"/>
        <v>89.57</v>
      </c>
      <c r="J16" t="str">
        <f>VLOOKUP(B16,'EPE 200 &gt; Original'!B:I,8,0)</f>
        <v xml:space="preserve">$0.74 </v>
      </c>
      <c r="K16">
        <f t="shared" si="1"/>
        <v>192.4</v>
      </c>
      <c r="L16" s="12" t="str">
        <f>VLOOKUP(B16,'EPE 200 &gt; Original'!B:E,4,0)</f>
        <v>End of Life</v>
      </c>
      <c r="M16" t="str">
        <f>IF(K16&gt;G16,"Digikey","EP200")</f>
        <v>Digikey</v>
      </c>
      <c r="N16">
        <f t="shared" si="3"/>
        <v>89.57</v>
      </c>
    </row>
    <row r="17" spans="2:16" hidden="1">
      <c r="B17" s="76" t="s">
        <v>82</v>
      </c>
      <c r="C17" s="76" t="s">
        <v>84</v>
      </c>
      <c r="D17" s="79">
        <v>2125</v>
      </c>
      <c r="E17" s="14">
        <f>VLOOKUP(B17,'[1]MAXREFDEF104_COMPLETE Digik Att'!$B:$Q,16,0)</f>
        <v>1</v>
      </c>
      <c r="F17" s="14">
        <f>IFERROR(VLOOKUP(B17,'Digikey &gt; Original'!C:O,13,0),"")</f>
        <v>8.7200000000000003E-3</v>
      </c>
      <c r="G17" s="14">
        <f t="shared" si="0"/>
        <v>18.53</v>
      </c>
      <c r="J17" t="str">
        <f>VLOOKUP(B17,'EPE 200 &gt; Original'!B:I,8,0)</f>
        <v xml:space="preserve">$0.07 </v>
      </c>
      <c r="K17">
        <f t="shared" si="1"/>
        <v>148.75</v>
      </c>
      <c r="M17" t="str">
        <f>IF(K17&gt;G17,"Digikey","EP200")</f>
        <v>Digikey</v>
      </c>
      <c r="N17">
        <f t="shared" si="3"/>
        <v>18.53</v>
      </c>
    </row>
    <row r="18" spans="2:16" hidden="1">
      <c r="B18" s="76" t="s">
        <v>87</v>
      </c>
      <c r="C18" s="76" t="s">
        <v>89</v>
      </c>
      <c r="D18" s="79">
        <v>2125</v>
      </c>
      <c r="E18" s="14">
        <f>VLOOKUP(B18,'[1]MAXREFDEF104_COMPLETE Digik Att'!$B:$Q,16,0)</f>
        <v>1</v>
      </c>
      <c r="F18" s="14">
        <f>IFERROR(VLOOKUP(B18,'Digikey &gt; Original'!C:O,13,0),"")</f>
        <v>6.1799999999999997E-3</v>
      </c>
      <c r="G18" s="14">
        <f t="shared" si="0"/>
        <v>13.1325</v>
      </c>
      <c r="J18" t="str">
        <f>VLOOKUP(B18,'EPE 200 &gt; Original'!B:I,8,0)</f>
        <v xml:space="preserve">$0.05 </v>
      </c>
      <c r="K18">
        <f t="shared" si="1"/>
        <v>106.25</v>
      </c>
      <c r="M18" t="str">
        <f>IF(K18&gt;G18,"Digikey","EP200")</f>
        <v>Digikey</v>
      </c>
      <c r="N18">
        <f t="shared" si="3"/>
        <v>13.1325</v>
      </c>
    </row>
    <row r="19" spans="2:16" hidden="1">
      <c r="B19" s="76" t="s">
        <v>92</v>
      </c>
      <c r="C19" s="76" t="s">
        <v>93</v>
      </c>
      <c r="D19" s="79">
        <v>850</v>
      </c>
      <c r="E19" s="14">
        <f>VLOOKUP(B19,'[1]MAXREFDEF104_COMPLETE Digik Att'!$B:$Q,16,0)</f>
        <v>1</v>
      </c>
      <c r="F19" s="14">
        <f>IFERROR(VLOOKUP(B19,'Digikey &gt; Original'!C:O,13,0),"")</f>
        <v>1.1900000000000001E-2</v>
      </c>
      <c r="G19" s="14">
        <f t="shared" si="0"/>
        <v>10.115</v>
      </c>
      <c r="J19" t="str">
        <f>VLOOKUP(B19,'EPE 200 &gt; Original'!B:I,8,0)</f>
        <v xml:space="preserve">$0.14 </v>
      </c>
      <c r="K19">
        <f t="shared" si="1"/>
        <v>119.00000000000001</v>
      </c>
      <c r="M19" t="str">
        <f>IF(K19&gt;G19,"Digikey","EP200")</f>
        <v>Digikey</v>
      </c>
      <c r="N19">
        <f t="shared" si="3"/>
        <v>10.115</v>
      </c>
    </row>
    <row r="20" spans="2:16" hidden="1">
      <c r="B20" s="76" t="s">
        <v>95</v>
      </c>
      <c r="C20" s="76" t="s">
        <v>96</v>
      </c>
      <c r="D20" s="79">
        <v>425</v>
      </c>
      <c r="E20" s="14">
        <f>VLOOKUP(B20,'[1]MAXREFDEF104_COMPLETE Digik Att'!$B:$Q,16,0)</f>
        <v>1</v>
      </c>
      <c r="F20" s="14">
        <f>IFERROR(VLOOKUP(B20,'Digikey &gt; Original'!C:O,13,0),"")</f>
        <v>1.1900000000000001E-2</v>
      </c>
      <c r="G20" s="14">
        <f t="shared" si="0"/>
        <v>5.0575000000000001</v>
      </c>
      <c r="J20" t="str">
        <f>VLOOKUP(B20,'EPE 200 &gt; Original'!B:I,8,0)</f>
        <v xml:space="preserve">$0.27 </v>
      </c>
      <c r="K20">
        <f t="shared" si="1"/>
        <v>114.75000000000001</v>
      </c>
      <c r="M20" t="str">
        <f>IF(K20&gt;G20,"Digikey","EP200")</f>
        <v>Digikey</v>
      </c>
      <c r="N20">
        <f t="shared" si="3"/>
        <v>5.0575000000000001</v>
      </c>
    </row>
    <row r="21" spans="2:16" hidden="1">
      <c r="B21" s="78" t="s">
        <v>98</v>
      </c>
      <c r="C21" s="78" t="s">
        <v>99</v>
      </c>
      <c r="D21" s="79">
        <v>225</v>
      </c>
      <c r="E21" s="14">
        <f>VLOOKUP(B21,'[1]MAXREFDEF104_COMPLETE Digik Att'!$B:$Q,16,0)</f>
        <v>0</v>
      </c>
      <c r="F21" s="14">
        <f>IFERROR(VLOOKUP(B21,'Digikey &gt; Original'!C:O,13,0),"")</f>
        <v>11.75</v>
      </c>
      <c r="G21" s="14">
        <f t="shared" si="0"/>
        <v>2643.75</v>
      </c>
      <c r="J21" t="str">
        <f>VLOOKUP(B21,'EPE 200 &gt; Original'!B:I,8,0)</f>
        <v xml:space="preserve">$17.97 </v>
      </c>
      <c r="K21">
        <f t="shared" si="1"/>
        <v>4043.2499999999995</v>
      </c>
      <c r="M21" t="str">
        <f>IF(K21&gt;G21,"Digikey","EP200")</f>
        <v>Digikey</v>
      </c>
      <c r="N21">
        <f t="shared" si="3"/>
        <v>2643.75</v>
      </c>
    </row>
    <row r="22" spans="2:16" hidden="1">
      <c r="B22" s="79" t="s">
        <v>102</v>
      </c>
      <c r="C22" s="79" t="s">
        <v>104</v>
      </c>
      <c r="D22" s="79">
        <v>705</v>
      </c>
      <c r="E22" s="14">
        <f>VLOOKUP(B22,'[1]MAXREFDEF104_COMPLETE Digik Att'!$B:$Q,16,0)</f>
        <v>1</v>
      </c>
      <c r="F22" s="14">
        <f>IFERROR(VLOOKUP(B22,'Digikey &gt; Original'!C:O,13,0),"")</f>
        <v>1.1832</v>
      </c>
      <c r="G22" s="14">
        <f t="shared" si="0"/>
        <v>834.15600000000006</v>
      </c>
      <c r="J22" t="str">
        <f>VLOOKUP(B22,'EPE 200 &gt; Original'!B:I,8,0)</f>
        <v xml:space="preserve">$2.04 </v>
      </c>
      <c r="K22">
        <f t="shared" si="1"/>
        <v>1438.2</v>
      </c>
      <c r="M22" t="str">
        <f>IF(K22&gt;G22,"Digikey","EP200")</f>
        <v>Digikey</v>
      </c>
      <c r="N22">
        <f t="shared" si="3"/>
        <v>834.15600000000006</v>
      </c>
    </row>
    <row r="23" spans="2:16" hidden="1">
      <c r="B23" s="76" t="s">
        <v>107</v>
      </c>
      <c r="C23" s="76" t="s">
        <v>109</v>
      </c>
      <c r="D23" s="79">
        <v>265</v>
      </c>
      <c r="E23" s="14">
        <f>VLOOKUP(B23,'[1]MAXREFDEF104_COMPLETE Digik Att'!$B:$Q,16,0)</f>
        <v>1</v>
      </c>
      <c r="F23" s="14">
        <f>IFERROR(VLOOKUP(B23,'Digikey &gt; Original'!C:O,13,0),"")</f>
        <v>0.97099999999999997</v>
      </c>
      <c r="G23" s="14">
        <f t="shared" si="0"/>
        <v>257.315</v>
      </c>
      <c r="J23" t="str">
        <f>VLOOKUP(B23,'EPE 200 &gt; Original'!B:I,8,0)</f>
        <v xml:space="preserve">$3.22 </v>
      </c>
      <c r="K23">
        <f t="shared" si="1"/>
        <v>853.30000000000007</v>
      </c>
      <c r="M23" t="str">
        <f>IF(K23&gt;G23,"Digikey","EP200")</f>
        <v>Digikey</v>
      </c>
      <c r="N23">
        <f t="shared" si="3"/>
        <v>257.315</v>
      </c>
    </row>
    <row r="24" spans="2:16" hidden="1">
      <c r="B24" s="76" t="s">
        <v>112</v>
      </c>
      <c r="C24" s="76" t="s">
        <v>114</v>
      </c>
      <c r="D24" s="79">
        <v>270</v>
      </c>
      <c r="E24" s="14">
        <f>VLOOKUP(B24,'[1]MAXREFDEF104_COMPLETE Digik Att'!$B:$Q,16,0)</f>
        <v>1</v>
      </c>
      <c r="F24" s="14">
        <f>IFERROR(VLOOKUP(B24,'Digikey &gt; Original'!C:O,13,0),"")</f>
        <v>1.4435</v>
      </c>
      <c r="G24" s="14">
        <f t="shared" si="0"/>
        <v>389.745</v>
      </c>
      <c r="J24" t="str">
        <f>VLOOKUP(B24,'EPE 200 &gt; Original'!B:I,8,0)</f>
        <v xml:space="preserve">$1.44 </v>
      </c>
      <c r="K24">
        <f t="shared" si="1"/>
        <v>388.8</v>
      </c>
      <c r="M24" t="str">
        <f>IF(K24&gt;G24,"Digikey","EP200")</f>
        <v>EP200</v>
      </c>
      <c r="N24">
        <f>K24</f>
        <v>388.8</v>
      </c>
    </row>
    <row r="25" spans="2:16" hidden="1">
      <c r="B25" s="76" t="s">
        <v>117</v>
      </c>
      <c r="C25" s="76" t="s">
        <v>119</v>
      </c>
      <c r="D25" s="79">
        <v>270</v>
      </c>
      <c r="E25" s="14">
        <f>VLOOKUP(B25,'[1]MAXREFDEF104_COMPLETE Digik Att'!$B:$Q,16,0)</f>
        <v>1</v>
      </c>
      <c r="F25" s="14">
        <f>IFERROR(VLOOKUP(B25,'Digikey &gt; Original'!C:O,13,0),"")</f>
        <v>0.43319999999999997</v>
      </c>
      <c r="G25" s="14">
        <f t="shared" si="0"/>
        <v>116.964</v>
      </c>
      <c r="J25" t="str">
        <f>VLOOKUP(B25,'EPE 200 &gt; Original'!B:I,8,0)</f>
        <v xml:space="preserve">$1.17 </v>
      </c>
      <c r="K25">
        <f t="shared" si="1"/>
        <v>315.89999999999998</v>
      </c>
      <c r="M25" t="str">
        <f>IF(K25&gt;G25,"Digikey","EP200")</f>
        <v>Digikey</v>
      </c>
      <c r="N25">
        <f t="shared" ref="N25:N30" si="4">G25</f>
        <v>116.964</v>
      </c>
    </row>
    <row r="26" spans="2:16" hidden="1">
      <c r="B26" s="76" t="s">
        <v>122</v>
      </c>
      <c r="C26" s="76" t="s">
        <v>123</v>
      </c>
      <c r="D26" s="79">
        <v>425</v>
      </c>
      <c r="E26" s="14">
        <f>VLOOKUP(B26,'[1]MAXREFDEF104_COMPLETE Digik Att'!$B:$Q,16,0)</f>
        <v>1</v>
      </c>
      <c r="F26" s="14">
        <f>IFERROR(VLOOKUP(B26,'Digikey &gt; Original'!C:O,13,0),"")</f>
        <v>3.5099999999999999E-2</v>
      </c>
      <c r="G26" s="14">
        <f t="shared" si="0"/>
        <v>14.9175</v>
      </c>
      <c r="J26" t="str">
        <f>VLOOKUP(B26,'EPE 200 &gt; Original'!B:I,8,0)</f>
        <v xml:space="preserve">$0.32 </v>
      </c>
      <c r="K26">
        <f t="shared" si="1"/>
        <v>136</v>
      </c>
      <c r="M26" t="str">
        <f>IF(K26&gt;G26,"Digikey","EP200")</f>
        <v>Digikey</v>
      </c>
      <c r="N26">
        <f t="shared" si="4"/>
        <v>14.9175</v>
      </c>
    </row>
    <row r="27" spans="2:16" hidden="1">
      <c r="B27" s="76" t="s">
        <v>124</v>
      </c>
      <c r="C27" s="76" t="s">
        <v>125</v>
      </c>
      <c r="D27" s="79">
        <v>425</v>
      </c>
      <c r="E27" s="14">
        <f>VLOOKUP(B27,'[1]MAXREFDEF104_COMPLETE Digik Att'!$B:$Q,16,0)</f>
        <v>1</v>
      </c>
      <c r="F27" s="14">
        <f>IFERROR(VLOOKUP(B27,'Digikey &gt; Original'!C:O,13,0),"")</f>
        <v>0.1226</v>
      </c>
      <c r="G27" s="14">
        <f t="shared" si="0"/>
        <v>52.104999999999997</v>
      </c>
      <c r="J27" t="str">
        <f>VLOOKUP(B27,'EPE 200 &gt; Original'!B:I,8,0)</f>
        <v xml:space="preserve">$0.50 </v>
      </c>
      <c r="K27">
        <f t="shared" si="1"/>
        <v>212.5</v>
      </c>
      <c r="M27" t="str">
        <f>IF(K27&gt;G27,"Digikey","EP200")</f>
        <v>Digikey</v>
      </c>
      <c r="N27">
        <f t="shared" si="4"/>
        <v>52.104999999999997</v>
      </c>
    </row>
    <row r="28" spans="2:16" hidden="1">
      <c r="B28" s="76" t="s">
        <v>127</v>
      </c>
      <c r="C28" s="76" t="s">
        <v>128</v>
      </c>
      <c r="D28" s="79">
        <v>1700</v>
      </c>
      <c r="E28" s="14">
        <f>VLOOKUP(B28,'[1]MAXREFDEF104_COMPLETE Digik Att'!$B:$Q,16,0)</f>
        <v>1</v>
      </c>
      <c r="F28" s="14">
        <f>IFERROR(VLOOKUP(B28,'Digikey &gt; Original'!C:O,13,0),"")</f>
        <v>0.11362</v>
      </c>
      <c r="G28" s="14">
        <f t="shared" si="0"/>
        <v>193.154</v>
      </c>
      <c r="J28" t="str">
        <f>VLOOKUP(B28,'EPE 200 &gt; Original'!B:I,8,0)</f>
        <v xml:space="preserve">$0.26 </v>
      </c>
      <c r="K28">
        <f t="shared" si="1"/>
        <v>442</v>
      </c>
      <c r="M28" t="str">
        <f>IF(K28&gt;G28,"Digikey","EP200")</f>
        <v>Digikey</v>
      </c>
      <c r="N28">
        <f t="shared" si="4"/>
        <v>193.154</v>
      </c>
    </row>
    <row r="29" spans="2:16" hidden="1">
      <c r="B29" s="76" t="s">
        <v>129</v>
      </c>
      <c r="C29" s="76" t="s">
        <v>130</v>
      </c>
      <c r="D29" s="79">
        <v>425</v>
      </c>
      <c r="E29" s="14">
        <f>VLOOKUP(B29,'[1]MAXREFDEF104_COMPLETE Digik Att'!$B:$Q,16,0)</f>
        <v>1</v>
      </c>
      <c r="F29" s="14">
        <f>IFERROR(VLOOKUP(B29,'Digikey &gt; Original'!C:O,13,0),"")</f>
        <v>6.4100000000000004E-2</v>
      </c>
      <c r="G29" s="14">
        <f t="shared" si="0"/>
        <v>27.242500000000003</v>
      </c>
      <c r="J29" t="str">
        <f>VLOOKUP(B29,'EPE 200 &gt; Original'!B:I,8,0)</f>
        <v xml:space="preserve">$0.38 </v>
      </c>
      <c r="K29">
        <f t="shared" si="1"/>
        <v>161.5</v>
      </c>
      <c r="M29" t="str">
        <f>IF(K29&gt;G29,"Digikey","EP200")</f>
        <v>Digikey</v>
      </c>
      <c r="N29">
        <f t="shared" si="4"/>
        <v>27.242500000000003</v>
      </c>
    </row>
    <row r="30" spans="2:16" hidden="1">
      <c r="B30" s="76" t="s">
        <v>132</v>
      </c>
      <c r="C30" s="76" t="s">
        <v>133</v>
      </c>
      <c r="D30" s="79">
        <v>850</v>
      </c>
      <c r="E30" s="14">
        <f>VLOOKUP(B30,'[1]MAXREFDEF104_COMPLETE Digik Att'!$B:$Q,16,0)</f>
        <v>1</v>
      </c>
      <c r="F30" s="14">
        <f>IFERROR(VLOOKUP(B30,'Digikey &gt; Original'!C:O,13,0),"")</f>
        <v>5.0000000000000001E-3</v>
      </c>
      <c r="G30" s="14">
        <f t="shared" si="0"/>
        <v>4.25</v>
      </c>
      <c r="J30" t="str">
        <f>VLOOKUP(B30,'EPE 200 &gt; Original'!B:I,8,0)</f>
        <v xml:space="preserve">$0.13 </v>
      </c>
      <c r="K30">
        <f t="shared" si="1"/>
        <v>110.5</v>
      </c>
      <c r="M30" t="str">
        <f>IF(K30&gt;G30,"Digikey","EP200")</f>
        <v>Digikey</v>
      </c>
      <c r="N30">
        <f t="shared" si="4"/>
        <v>4.25</v>
      </c>
    </row>
    <row r="31" spans="2:16" hidden="1">
      <c r="B31" s="76" t="s">
        <v>34</v>
      </c>
      <c r="C31" s="76" t="s">
        <v>35</v>
      </c>
      <c r="D31" s="79">
        <v>2660</v>
      </c>
      <c r="E31" s="14">
        <f>VLOOKUP(B31,'[1]MAXREFDEF104_COMPLETE Digik Att'!$B:$Q,16,0)</f>
        <v>10000</v>
      </c>
      <c r="F31" s="14">
        <f>IFERROR(VLOOKUP(B31,'Digikey &gt; Original'!C:O,13,0),"")</f>
        <v>5.1429999999999997E-2</v>
      </c>
      <c r="G31" s="14">
        <f t="shared" si="0"/>
        <v>514.29999999999995</v>
      </c>
      <c r="H31" s="12" t="s">
        <v>737</v>
      </c>
      <c r="J31" t="str">
        <f>VLOOKUP(B31,'EPE 200 &gt; Original'!B:I,8,0)</f>
        <v xml:space="preserve">$0.14 </v>
      </c>
      <c r="K31">
        <f t="shared" si="1"/>
        <v>372.40000000000003</v>
      </c>
      <c r="M31" t="str">
        <f>IF(K31&gt;G31,"Digikey","EP200")</f>
        <v>EP200</v>
      </c>
      <c r="N31">
        <f t="shared" ref="N31:N34" si="5">K31</f>
        <v>372.40000000000003</v>
      </c>
      <c r="P31">
        <f t="shared" ref="P31:P35" si="6">N31-(D31*F31)</f>
        <v>235.59620000000004</v>
      </c>
    </row>
    <row r="32" spans="2:16" hidden="1">
      <c r="B32" s="76" t="s">
        <v>136</v>
      </c>
      <c r="C32" s="76" t="s">
        <v>137</v>
      </c>
      <c r="D32" s="79">
        <v>1275</v>
      </c>
      <c r="E32" s="14">
        <f>VLOOKUP(B32,'[1]MAXREFDEF104_COMPLETE Digik Att'!$B:$Q,16,0)</f>
        <v>50000</v>
      </c>
      <c r="F32" s="14">
        <f>IFERROR(VLOOKUP(B32,'Digikey &gt; Original'!C:O,13,0),"")</f>
        <v>5.8959999999999999E-2</v>
      </c>
      <c r="G32" s="14">
        <f t="shared" si="0"/>
        <v>2948</v>
      </c>
      <c r="H32" s="12" t="s">
        <v>737</v>
      </c>
      <c r="J32" t="str">
        <f>VLOOKUP(B32,'EPE 200 &gt; Original'!B:I,8,0)</f>
        <v xml:space="preserve">$0.25 </v>
      </c>
      <c r="K32">
        <f t="shared" si="1"/>
        <v>318.75</v>
      </c>
      <c r="M32" t="str">
        <f>IF(K32&gt;G32,"Digikey","EP200")</f>
        <v>EP200</v>
      </c>
      <c r="N32">
        <f t="shared" si="5"/>
        <v>318.75</v>
      </c>
      <c r="P32">
        <f t="shared" si="6"/>
        <v>243.57600000000002</v>
      </c>
    </row>
    <row r="33" spans="2:16" hidden="1">
      <c r="B33" s="76" t="s">
        <v>138</v>
      </c>
      <c r="C33" s="76" t="s">
        <v>139</v>
      </c>
      <c r="D33" s="79">
        <v>2660</v>
      </c>
      <c r="E33" s="14">
        <f>VLOOKUP(B33,'[1]MAXREFDEF104_COMPLETE Digik Att'!$B:$Q,16,0)</f>
        <v>50000</v>
      </c>
      <c r="F33" s="14">
        <f>IFERROR(VLOOKUP(B33,'Digikey &gt; Original'!C:O,13,0),"")</f>
        <v>4.1599999999999996E-3</v>
      </c>
      <c r="G33" s="14">
        <f t="shared" si="0"/>
        <v>207.99999999999997</v>
      </c>
      <c r="H33" s="12" t="s">
        <v>737</v>
      </c>
      <c r="J33" t="str">
        <f>VLOOKUP(B33,'EPE 200 &gt; Original'!B:I,8,0)</f>
        <v xml:space="preserve">$0.05 </v>
      </c>
      <c r="K33">
        <f t="shared" si="1"/>
        <v>133</v>
      </c>
      <c r="M33" t="str">
        <f>IF(K33&gt;G33,"Digikey","EP200")</f>
        <v>EP200</v>
      </c>
      <c r="N33">
        <f t="shared" si="5"/>
        <v>133</v>
      </c>
      <c r="P33">
        <f t="shared" si="6"/>
        <v>121.9344</v>
      </c>
    </row>
    <row r="34" spans="2:16" hidden="1">
      <c r="B34" s="76" t="s">
        <v>141</v>
      </c>
      <c r="C34" s="76" t="s">
        <v>142</v>
      </c>
      <c r="D34" s="79">
        <v>425</v>
      </c>
      <c r="E34" s="14">
        <f>VLOOKUP(B34,'[1]MAXREFDEF104_COMPLETE Digik Att'!$B:$Q,16,0)</f>
        <v>10000</v>
      </c>
      <c r="F34" s="14">
        <f>IFERROR(VLOOKUP(B34,'Digikey &gt; Original'!C:O,13,0),"")</f>
        <v>0.15059</v>
      </c>
      <c r="G34" s="14">
        <f t="shared" si="0"/>
        <v>1505.9</v>
      </c>
      <c r="H34" s="12" t="s">
        <v>737</v>
      </c>
      <c r="J34" t="str">
        <f>VLOOKUP(B34,'EPE 200 &gt; Original'!B:I,8,0)</f>
        <v xml:space="preserve">$0.83 </v>
      </c>
      <c r="K34">
        <f t="shared" si="1"/>
        <v>352.75</v>
      </c>
      <c r="M34" t="str">
        <f>IF(K34&gt;G34,"Digikey","EP200")</f>
        <v>EP200</v>
      </c>
      <c r="N34">
        <f t="shared" si="5"/>
        <v>352.75</v>
      </c>
      <c r="P34">
        <f t="shared" si="6"/>
        <v>288.74925000000002</v>
      </c>
    </row>
    <row r="35" spans="2:16">
      <c r="B35" s="76" t="s">
        <v>145</v>
      </c>
      <c r="C35" s="76" t="s">
        <v>146</v>
      </c>
      <c r="D35" s="79">
        <v>425</v>
      </c>
      <c r="E35" s="14">
        <f>VLOOKUP(B35,'[1]MAXREFDEF104_COMPLETE Digik Att'!$B:$Q,16,0)</f>
        <v>15000</v>
      </c>
      <c r="F35" s="14">
        <f>IFERROR(VLOOKUP(B35,'Digikey &gt; Original'!C:O,13,0),"")</f>
        <v>2.0200000000000001E-3</v>
      </c>
      <c r="G35" s="14">
        <f t="shared" si="0"/>
        <v>30.3</v>
      </c>
      <c r="H35" s="12" t="s">
        <v>737</v>
      </c>
      <c r="J35" t="str">
        <f>VLOOKUP(B35,'EPE 200 &gt; Original'!B:I,8,0)</f>
        <v xml:space="preserve">$0.26 </v>
      </c>
      <c r="K35">
        <f t="shared" si="1"/>
        <v>110.5</v>
      </c>
      <c r="M35" t="str">
        <f>IF(K35&gt;G35,"Digikey","EP200")</f>
        <v>Digikey</v>
      </c>
      <c r="N35">
        <f>G35</f>
        <v>30.3</v>
      </c>
      <c r="P35">
        <f t="shared" si="6"/>
        <v>29.441500000000001</v>
      </c>
    </row>
    <row r="36" spans="2:16" hidden="1">
      <c r="B36" s="80" t="s">
        <v>148</v>
      </c>
      <c r="C36" s="80" t="s">
        <v>149</v>
      </c>
      <c r="D36" s="79">
        <v>3800</v>
      </c>
      <c r="E36" s="14" t="e">
        <f>VLOOKUP(B36,'[1]MAXREFDEF104_COMPLETE Digik Att'!$B:$Q,16,0)</f>
        <v>#N/A</v>
      </c>
      <c r="F36" s="14" t="str">
        <f>IFERROR(VLOOKUP(B36,'Digikey &gt; Original'!C:O,13,0),"")</f>
        <v/>
      </c>
      <c r="G36" s="14" t="str">
        <f t="shared" si="0"/>
        <v/>
      </c>
      <c r="J36" t="str">
        <f>VLOOKUP(B36,'EPE 200 &gt; Original'!B:I,8,0)</f>
        <v xml:space="preserve">$0.06 </v>
      </c>
      <c r="K36">
        <f t="shared" si="1"/>
        <v>228</v>
      </c>
      <c r="L36" s="12" t="str">
        <f>VLOOKUP(B36,'EPE 200 &gt; Original'!B:E,4,0)</f>
        <v>C0402C105K8PACTU  ok</v>
      </c>
      <c r="M36" t="str">
        <f>IF(K36&gt;G36,"Digikey","EP200")</f>
        <v>EP200</v>
      </c>
      <c r="N36">
        <f>K36</f>
        <v>228</v>
      </c>
    </row>
    <row r="37" spans="2:16" hidden="1">
      <c r="B37" s="76" t="s">
        <v>153</v>
      </c>
      <c r="C37" s="76" t="s">
        <v>154</v>
      </c>
      <c r="D37" s="79">
        <v>2485</v>
      </c>
      <c r="E37" s="14">
        <f>VLOOKUP(B37,'[1]MAXREFDEF104_COMPLETE Digik Att'!$B:$Q,16,0)</f>
        <v>1</v>
      </c>
      <c r="F37" s="14">
        <f>IFERROR(VLOOKUP(B37,'Digikey &gt; Original'!C:O,13,0),"")</f>
        <v>0.17355000000000001</v>
      </c>
      <c r="G37" s="14">
        <f t="shared" si="0"/>
        <v>431.27175</v>
      </c>
      <c r="J37" t="str">
        <f>VLOOKUP(B37,'EPE 200 &gt; Original'!B:I,8,0)</f>
        <v xml:space="preserve">$0.53 </v>
      </c>
      <c r="K37">
        <f t="shared" si="1"/>
        <v>1317.05</v>
      </c>
      <c r="M37" t="str">
        <f>IF(K37&gt;G37,"Digikey","EP200")</f>
        <v>Digikey</v>
      </c>
      <c r="N37">
        <f>G37</f>
        <v>431.27175</v>
      </c>
    </row>
    <row r="38" spans="2:16" hidden="1">
      <c r="B38" s="76" t="s">
        <v>157</v>
      </c>
      <c r="C38" s="76" t="s">
        <v>158</v>
      </c>
      <c r="D38" s="79">
        <v>1275</v>
      </c>
      <c r="E38" s="14">
        <f>VLOOKUP(B38,'[1]MAXREFDEF104_COMPLETE Digik Att'!$B:$Q,16,0)</f>
        <v>15000</v>
      </c>
      <c r="F38" s="14">
        <f>IFERROR(VLOOKUP(B38,'Digikey &gt; Original'!C:O,13,0),"")</f>
        <v>7.2480000000000003E-2</v>
      </c>
      <c r="G38" s="14">
        <f t="shared" si="0"/>
        <v>1087.2</v>
      </c>
      <c r="H38" s="12" t="s">
        <v>737</v>
      </c>
      <c r="J38" t="str">
        <f>VLOOKUP(B38,'EPE 200 &gt; Original'!B:I,8,0)</f>
        <v xml:space="preserve">$0.27 </v>
      </c>
      <c r="K38">
        <f t="shared" si="1"/>
        <v>344.25</v>
      </c>
      <c r="M38" t="str">
        <f>IF(K38&gt;G38,"Digikey","EP200")</f>
        <v>EP200</v>
      </c>
      <c r="N38">
        <f>K38</f>
        <v>344.25</v>
      </c>
      <c r="P38">
        <f>N38-(D38*F38)</f>
        <v>251.83799999999999</v>
      </c>
    </row>
    <row r="39" spans="2:16" hidden="1">
      <c r="B39" s="76" t="s">
        <v>160</v>
      </c>
      <c r="C39" s="76" t="s">
        <v>161</v>
      </c>
      <c r="D39" s="79">
        <v>425</v>
      </c>
      <c r="E39" s="14">
        <f>VLOOKUP(B39,'[1]MAXREFDEF104_COMPLETE Digik Att'!$B:$Q,16,0)</f>
        <v>1</v>
      </c>
      <c r="F39" s="14">
        <f>IFERROR(VLOOKUP(B39,'Digikey &gt; Original'!C:O,13,0),"")</f>
        <v>4.4999999999999997E-3</v>
      </c>
      <c r="G39" s="14">
        <f t="shared" si="0"/>
        <v>1.9124999999999999</v>
      </c>
      <c r="J39" t="str">
        <f>VLOOKUP(B39,'EPE 200 &gt; Original'!B:I,8,0)</f>
        <v xml:space="preserve">$0.26 </v>
      </c>
      <c r="K39">
        <f t="shared" si="1"/>
        <v>110.5</v>
      </c>
      <c r="M39" t="str">
        <f>IF(K39&gt;G39,"Digikey","EP200")</f>
        <v>Digikey</v>
      </c>
      <c r="N39">
        <f>G39</f>
        <v>1.9124999999999999</v>
      </c>
    </row>
    <row r="40" spans="2:16" hidden="1">
      <c r="B40" s="76" t="s">
        <v>163</v>
      </c>
      <c r="C40" s="76" t="s">
        <v>164</v>
      </c>
      <c r="D40" s="79">
        <v>850</v>
      </c>
      <c r="E40" s="14">
        <f>VLOOKUP(B40,'[1]MAXREFDEF104_COMPLETE Digik Att'!$B:$Q,16,0)</f>
        <v>15000</v>
      </c>
      <c r="F40" s="14">
        <f>IFERROR(VLOOKUP(B40,'Digikey &gt; Original'!C:O,13,0),"")</f>
        <v>6.0600000000000003E-3</v>
      </c>
      <c r="G40" s="14">
        <f t="shared" si="0"/>
        <v>90.9</v>
      </c>
      <c r="H40" s="12" t="s">
        <v>737</v>
      </c>
      <c r="J40" t="str">
        <f>VLOOKUP(B40,'EPE 200 &gt; Original'!B:I,8,0)</f>
        <v xml:space="preserve">$0.07 </v>
      </c>
      <c r="K40">
        <f t="shared" si="1"/>
        <v>59.500000000000007</v>
      </c>
      <c r="M40" t="str">
        <f>IF(K40&gt;G40,"Digikey","EP200")</f>
        <v>EP200</v>
      </c>
      <c r="N40">
        <f>K40</f>
        <v>59.500000000000007</v>
      </c>
      <c r="P40">
        <f>N40-(D40*F40)</f>
        <v>54.349000000000004</v>
      </c>
    </row>
    <row r="41" spans="2:16" hidden="1">
      <c r="B41" s="76" t="s">
        <v>166</v>
      </c>
      <c r="C41" s="76" t="s">
        <v>167</v>
      </c>
      <c r="D41" s="79">
        <v>425</v>
      </c>
      <c r="E41" s="14">
        <f>VLOOKUP(B41,'[1]MAXREFDEF104_COMPLETE Digik Att'!$B:$Q,16,0)</f>
        <v>1</v>
      </c>
      <c r="F41" s="14">
        <f>IFERROR(VLOOKUP(B41,'Digikey &gt; Original'!C:O,13,0),"")</f>
        <v>5.7599999999999998E-2</v>
      </c>
      <c r="G41" s="14">
        <f t="shared" si="0"/>
        <v>24.48</v>
      </c>
      <c r="J41" t="str">
        <f>VLOOKUP(B41,'EPE 200 &gt; Original'!B:I,8,0)</f>
        <v xml:space="preserve">$0.37 </v>
      </c>
      <c r="K41">
        <f t="shared" si="1"/>
        <v>157.25</v>
      </c>
      <c r="M41" t="str">
        <f>IF(K41&gt;G41,"Digikey","EP200")</f>
        <v>Digikey</v>
      </c>
      <c r="N41">
        <f t="shared" ref="N41:N66" si="7">G41</f>
        <v>24.48</v>
      </c>
    </row>
    <row r="42" spans="2:16" hidden="1">
      <c r="B42" s="76" t="s">
        <v>169</v>
      </c>
      <c r="C42" s="76" t="s">
        <v>170</v>
      </c>
      <c r="D42" s="79">
        <v>425</v>
      </c>
      <c r="E42" s="14">
        <f>VLOOKUP(B42,'[1]MAXREFDEF104_COMPLETE Digik Att'!$B:$Q,16,0)</f>
        <v>1</v>
      </c>
      <c r="F42" s="14">
        <f>IFERROR(VLOOKUP(B42,'Digikey &gt; Original'!C:O,13,0),"")</f>
        <v>3.0700000000000002E-2</v>
      </c>
      <c r="G42" s="14">
        <f t="shared" si="0"/>
        <v>13.047500000000001</v>
      </c>
      <c r="J42" t="str">
        <f>VLOOKUP(B42,'EPE 200 &gt; Original'!B:I,8,0)</f>
        <v xml:space="preserve">$0.31 </v>
      </c>
      <c r="K42">
        <f t="shared" si="1"/>
        <v>131.75</v>
      </c>
      <c r="M42" t="str">
        <f>IF(K42&gt;G42,"Digikey","EP200")</f>
        <v>Digikey</v>
      </c>
      <c r="N42">
        <f t="shared" si="7"/>
        <v>13.047500000000001</v>
      </c>
    </row>
    <row r="43" spans="2:16" hidden="1">
      <c r="B43" s="76" t="s">
        <v>172</v>
      </c>
      <c r="C43" s="76" t="s">
        <v>174</v>
      </c>
      <c r="D43" s="79">
        <v>425</v>
      </c>
      <c r="E43" s="14">
        <f>VLOOKUP(B43,'[1]MAXREFDEF104_COMPLETE Digik Att'!$B:$Q,16,0)</f>
        <v>1</v>
      </c>
      <c r="F43" s="14">
        <f>IFERROR(VLOOKUP(B43,'Digikey &gt; Original'!C:O,13,0),"")</f>
        <v>0.10299999999999999</v>
      </c>
      <c r="G43" s="14">
        <f t="shared" si="0"/>
        <v>43.774999999999999</v>
      </c>
      <c r="J43" t="str">
        <f>VLOOKUP(B43,'EPE 200 &gt; Original'!B:I,8,0)</f>
        <v xml:space="preserve">$0.46 </v>
      </c>
      <c r="K43">
        <f t="shared" si="1"/>
        <v>195.5</v>
      </c>
      <c r="M43" t="str">
        <f>IF(K43&gt;G43,"Digikey","EP200")</f>
        <v>Digikey</v>
      </c>
      <c r="N43">
        <f t="shared" si="7"/>
        <v>43.774999999999999</v>
      </c>
    </row>
    <row r="44" spans="2:16" hidden="1">
      <c r="B44" s="76" t="s">
        <v>177</v>
      </c>
      <c r="C44" s="76" t="s">
        <v>54</v>
      </c>
      <c r="D44" s="79">
        <v>425</v>
      </c>
      <c r="E44" s="14">
        <f>VLOOKUP(B44,'[1]MAXREFDEF104_COMPLETE Digik Att'!$B:$Q,16,0)</f>
        <v>1</v>
      </c>
      <c r="F44" s="14">
        <f>IFERROR(VLOOKUP(B44,'Digikey &gt; Original'!C:O,13,0),"")</f>
        <v>2.47E-2</v>
      </c>
      <c r="G44" s="14">
        <f t="shared" si="0"/>
        <v>10.4975</v>
      </c>
      <c r="J44" t="str">
        <f>VLOOKUP(B44,'EPE 200 &gt; Original'!B:I,8,0)</f>
        <v xml:space="preserve">$0.30 </v>
      </c>
      <c r="K44">
        <f t="shared" si="1"/>
        <v>127.5</v>
      </c>
      <c r="M44" t="str">
        <f>IF(K44&gt;G44,"Digikey","EP200")</f>
        <v>Digikey</v>
      </c>
      <c r="N44">
        <f t="shared" si="7"/>
        <v>10.4975</v>
      </c>
    </row>
    <row r="45" spans="2:16" hidden="1">
      <c r="B45" s="76" t="s">
        <v>179</v>
      </c>
      <c r="C45" s="76" t="s">
        <v>181</v>
      </c>
      <c r="D45" s="79">
        <v>325</v>
      </c>
      <c r="E45" s="14">
        <f>VLOOKUP(B45,'[1]MAXREFDEF104_COMPLETE Digik Att'!$B:$Q,16,0)</f>
        <v>1</v>
      </c>
      <c r="F45" s="14">
        <f>IFERROR(VLOOKUP(B45,'Digikey &gt; Original'!C:O,13,0),"")</f>
        <v>0.46239999999999998</v>
      </c>
      <c r="G45" s="14">
        <f t="shared" si="0"/>
        <v>150.28</v>
      </c>
      <c r="J45" t="str">
        <f>VLOOKUP(B45,'EPE 200 &gt; Original'!B:I,8,0)</f>
        <v xml:space="preserve">$1.48 </v>
      </c>
      <c r="K45">
        <f t="shared" si="1"/>
        <v>481</v>
      </c>
      <c r="M45" t="str">
        <f>IF(K45&gt;G45,"Digikey","EP200")</f>
        <v>Digikey</v>
      </c>
      <c r="N45">
        <f t="shared" si="7"/>
        <v>150.28</v>
      </c>
    </row>
    <row r="46" spans="2:16" hidden="1">
      <c r="B46" s="76" t="s">
        <v>184</v>
      </c>
      <c r="C46" s="76" t="s">
        <v>186</v>
      </c>
      <c r="D46" s="79">
        <v>325</v>
      </c>
      <c r="E46" s="14">
        <f>VLOOKUP(B46,'[1]MAXREFDEF104_COMPLETE Digik Att'!$B:$Q,16,0)</f>
        <v>1</v>
      </c>
      <c r="F46" s="14">
        <f>IFERROR(VLOOKUP(B46,'Digikey &gt; Original'!C:O,13,0),"")</f>
        <v>0.58689999999999998</v>
      </c>
      <c r="G46" s="14">
        <f t="shared" si="0"/>
        <v>190.74250000000001</v>
      </c>
      <c r="J46" t="str">
        <f>VLOOKUP(B46,'EPE 200 &gt; Original'!B:I,8,0)</f>
        <v xml:space="preserve">$1.53 </v>
      </c>
      <c r="K46">
        <f t="shared" si="1"/>
        <v>497.25</v>
      </c>
      <c r="M46" t="str">
        <f>IF(K46&gt;G46,"Digikey","EP200")</f>
        <v>Digikey</v>
      </c>
      <c r="N46">
        <f t="shared" si="7"/>
        <v>190.74250000000001</v>
      </c>
    </row>
    <row r="47" spans="2:16" hidden="1">
      <c r="B47" s="76" t="s">
        <v>189</v>
      </c>
      <c r="C47" s="76" t="s">
        <v>191</v>
      </c>
      <c r="D47" s="79">
        <v>260</v>
      </c>
      <c r="E47" s="14">
        <f>VLOOKUP(B47,'[1]MAXREFDEF104_COMPLETE Digik Att'!$B:$Q,16,0)</f>
        <v>1</v>
      </c>
      <c r="F47" s="14">
        <f>IFERROR(VLOOKUP(B47,'Digikey &gt; Original'!C:O,13,0),"")</f>
        <v>0.84440000000000004</v>
      </c>
      <c r="G47" s="14">
        <f t="shared" si="0"/>
        <v>219.54400000000001</v>
      </c>
      <c r="J47" t="str">
        <f>VLOOKUP(B47,'EPE 200 &gt; Original'!B:I,8,0)</f>
        <v xml:space="preserve">$1.55 </v>
      </c>
      <c r="K47">
        <f t="shared" si="1"/>
        <v>403</v>
      </c>
      <c r="M47" t="str">
        <f>IF(K47&gt;G47,"Digikey","EP200")</f>
        <v>Digikey</v>
      </c>
      <c r="N47">
        <f t="shared" si="7"/>
        <v>219.54400000000001</v>
      </c>
    </row>
    <row r="48" spans="2:16" hidden="1">
      <c r="B48" s="76" t="s">
        <v>194</v>
      </c>
      <c r="C48" s="76" t="s">
        <v>78</v>
      </c>
      <c r="D48" s="79">
        <v>260</v>
      </c>
      <c r="E48" s="14">
        <f>VLOOKUP(B48,'[1]MAXREFDEF104_COMPLETE Digik Att'!$B:$Q,16,0)</f>
        <v>1</v>
      </c>
      <c r="F48" s="14">
        <f>IFERROR(VLOOKUP(B48,'Digikey &gt; Original'!C:O,13,0),"")</f>
        <v>1.3998999999999999</v>
      </c>
      <c r="G48" s="14">
        <f t="shared" si="0"/>
        <v>363.97399999999999</v>
      </c>
      <c r="J48" t="str">
        <f>VLOOKUP(B48,'EPE 200 &gt; Original'!B:I,8,0)</f>
        <v xml:space="preserve">$2.75 </v>
      </c>
      <c r="K48">
        <f t="shared" si="1"/>
        <v>715</v>
      </c>
      <c r="M48" t="str">
        <f>IF(K48&gt;G48,"Digikey","EP200")</f>
        <v>Digikey</v>
      </c>
      <c r="N48">
        <f t="shared" si="7"/>
        <v>363.97399999999999</v>
      </c>
    </row>
    <row r="49" spans="2:16" hidden="1">
      <c r="B49" s="76" t="s">
        <v>197</v>
      </c>
      <c r="C49" s="76" t="s">
        <v>199</v>
      </c>
      <c r="D49" s="79">
        <v>260</v>
      </c>
      <c r="E49" s="14">
        <f>VLOOKUP(B49,'[1]MAXREFDEF104_COMPLETE Digik Att'!$B:$Q,16,0)</f>
        <v>1</v>
      </c>
      <c r="F49" s="14">
        <f>IFERROR(VLOOKUP(B49,'Digikey &gt; Original'!C:O,13,0),"")</f>
        <v>2.0207000000000002</v>
      </c>
      <c r="G49" s="14">
        <f t="shared" si="0"/>
        <v>525.38200000000006</v>
      </c>
      <c r="J49" t="str">
        <f>VLOOKUP(B49,'EPE 200 &gt; Original'!B:I,8,0)</f>
        <v xml:space="preserve">$3.92 </v>
      </c>
      <c r="K49">
        <f t="shared" si="1"/>
        <v>1019.1999999999999</v>
      </c>
      <c r="M49" t="str">
        <f>IF(K49&gt;G49,"Digikey","EP200")</f>
        <v>Digikey</v>
      </c>
      <c r="N49">
        <f t="shared" si="7"/>
        <v>525.38200000000006</v>
      </c>
    </row>
    <row r="50" spans="2:16" hidden="1">
      <c r="B50" s="76" t="s">
        <v>202</v>
      </c>
      <c r="C50" s="76" t="s">
        <v>203</v>
      </c>
      <c r="D50" s="79">
        <v>1275</v>
      </c>
      <c r="E50" s="14">
        <f>VLOOKUP(B50,'[1]MAXREFDEF104_COMPLETE Digik Att'!$B:$Q,16,0)</f>
        <v>1</v>
      </c>
      <c r="F50" s="14">
        <f>IFERROR(VLOOKUP(B50,'Digikey &gt; Original'!C:O,13,0),"")</f>
        <v>0.18514</v>
      </c>
      <c r="G50" s="14">
        <f t="shared" si="0"/>
        <v>236.05349999999999</v>
      </c>
      <c r="J50" t="str">
        <f>VLOOKUP(B50,'EPE 200 &gt; Original'!B:I,8,0)</f>
        <v xml:space="preserve">$0.41 </v>
      </c>
      <c r="K50">
        <f t="shared" si="1"/>
        <v>522.75</v>
      </c>
      <c r="M50" t="str">
        <f>IF(K50&gt;G50,"Digikey","EP200")</f>
        <v>Digikey</v>
      </c>
      <c r="N50">
        <f t="shared" si="7"/>
        <v>236.05349999999999</v>
      </c>
    </row>
    <row r="51" spans="2:16" hidden="1">
      <c r="B51" s="76" t="s">
        <v>206</v>
      </c>
      <c r="C51" s="76" t="s">
        <v>207</v>
      </c>
      <c r="D51" s="79">
        <v>425</v>
      </c>
      <c r="E51" s="14">
        <f>VLOOKUP(B51,'[1]MAXREFDEF104_COMPLETE Digik Att'!$B:$Q,16,0)</f>
        <v>1</v>
      </c>
      <c r="F51" s="14">
        <f>IFERROR(VLOOKUP(B51,'Digikey &gt; Original'!C:O,13,0),"")</f>
        <v>0.20219999999999999</v>
      </c>
      <c r="G51" s="14">
        <f t="shared" si="0"/>
        <v>85.935000000000002</v>
      </c>
      <c r="J51" t="str">
        <f>VLOOKUP(B51,'EPE 200 &gt; Original'!B:I,8,0)</f>
        <v xml:space="preserve">$0.63 </v>
      </c>
      <c r="K51">
        <f t="shared" si="1"/>
        <v>267.75</v>
      </c>
      <c r="M51" t="str">
        <f>IF(K51&gt;G51,"Digikey","EP200")</f>
        <v>Digikey</v>
      </c>
      <c r="N51">
        <f t="shared" si="7"/>
        <v>85.935000000000002</v>
      </c>
    </row>
    <row r="52" spans="2:16" hidden="1">
      <c r="B52" s="76" t="s">
        <v>210</v>
      </c>
      <c r="C52" s="76" t="s">
        <v>211</v>
      </c>
      <c r="D52" s="79">
        <v>425</v>
      </c>
      <c r="E52" s="14">
        <f>VLOOKUP(B52,'[1]MAXREFDEF104_COMPLETE Digik Att'!$B:$Q,16,0)</f>
        <v>1</v>
      </c>
      <c r="F52" s="14">
        <f>IFERROR(VLOOKUP(B52,'Digikey &gt; Original'!C:O,13,0),"")</f>
        <v>5.4100000000000002E-2</v>
      </c>
      <c r="G52" s="14">
        <f t="shared" si="0"/>
        <v>22.9925</v>
      </c>
      <c r="J52" t="str">
        <f>VLOOKUP(B52,'EPE 200 &gt; Original'!B:I,8,0)</f>
        <v xml:space="preserve">$0.36 </v>
      </c>
      <c r="K52">
        <f t="shared" si="1"/>
        <v>153</v>
      </c>
      <c r="M52" t="str">
        <f>IF(K52&gt;G52,"Digikey","EP200")</f>
        <v>Digikey</v>
      </c>
      <c r="N52">
        <f t="shared" si="7"/>
        <v>22.9925</v>
      </c>
    </row>
    <row r="53" spans="2:16" hidden="1">
      <c r="B53" s="76" t="s">
        <v>214</v>
      </c>
      <c r="C53" s="76" t="s">
        <v>216</v>
      </c>
      <c r="D53" s="79">
        <v>425</v>
      </c>
      <c r="E53" s="14">
        <f>VLOOKUP(B53,'[1]MAXREFDEF104_COMPLETE Digik Att'!$B:$Q,16,0)</f>
        <v>1</v>
      </c>
      <c r="F53" s="14">
        <f>IFERROR(VLOOKUP(B53,'Digikey &gt; Original'!C:O,13,0),"")</f>
        <v>0.1123</v>
      </c>
      <c r="G53" s="14">
        <f t="shared" si="0"/>
        <v>47.727499999999999</v>
      </c>
      <c r="J53" t="str">
        <f>VLOOKUP(B53,'EPE 200 &gt; Original'!B:I,8,0)</f>
        <v xml:space="preserve">$0.45 </v>
      </c>
      <c r="K53">
        <f t="shared" si="1"/>
        <v>191.25</v>
      </c>
      <c r="M53" t="str">
        <f>IF(K53&gt;G53,"Digikey","EP200")</f>
        <v>Digikey</v>
      </c>
      <c r="N53">
        <f t="shared" si="7"/>
        <v>47.727499999999999</v>
      </c>
    </row>
    <row r="54" spans="2:16" hidden="1">
      <c r="B54" s="76" t="s">
        <v>87</v>
      </c>
      <c r="C54" s="76" t="s">
        <v>89</v>
      </c>
      <c r="D54" s="79">
        <v>425</v>
      </c>
      <c r="E54" s="14">
        <f>VLOOKUP(B54,'[1]MAXREFDEF104_COMPLETE Digik Att'!$B:$Q,16,0)</f>
        <v>1</v>
      </c>
      <c r="F54" s="14">
        <f>IFERROR(VLOOKUP(B54,'Digikey &gt; Original'!C:O,13,0),"")</f>
        <v>6.1799999999999997E-3</v>
      </c>
      <c r="G54" s="14">
        <f t="shared" si="0"/>
        <v>2.6265000000000001</v>
      </c>
      <c r="J54" t="str">
        <f>VLOOKUP(B54,'EPE 200 &gt; Original'!B:I,8,0)</f>
        <v xml:space="preserve">$0.05 </v>
      </c>
      <c r="K54">
        <f t="shared" si="1"/>
        <v>21.25</v>
      </c>
      <c r="M54" t="str">
        <f>IF(K54&gt;G54,"Digikey","EP200")</f>
        <v>Digikey</v>
      </c>
      <c r="N54">
        <f t="shared" si="7"/>
        <v>2.6265000000000001</v>
      </c>
    </row>
    <row r="55" spans="2:16" hidden="1">
      <c r="B55" s="76" t="s">
        <v>219</v>
      </c>
      <c r="C55" s="76" t="s">
        <v>220</v>
      </c>
      <c r="D55" s="79">
        <v>850</v>
      </c>
      <c r="E55" s="14">
        <f>VLOOKUP(B55,'[1]MAXREFDEF104_COMPLETE Digik Att'!$B:$Q,16,0)</f>
        <v>1</v>
      </c>
      <c r="F55" s="14">
        <f>IFERROR(VLOOKUP(B55,'Digikey &gt; Original'!C:O,13,0),"")</f>
        <v>2.1999999999999999E-2</v>
      </c>
      <c r="G55" s="14">
        <f t="shared" si="0"/>
        <v>18.7</v>
      </c>
      <c r="J55" t="str">
        <f>VLOOKUP(B55,'EPE 200 &gt; Original'!B:I,8,0)</f>
        <v xml:space="preserve">$0.15 </v>
      </c>
      <c r="K55">
        <f t="shared" si="1"/>
        <v>127.5</v>
      </c>
      <c r="M55" t="str">
        <f>IF(K55&gt;G55,"Digikey","EP200")</f>
        <v>Digikey</v>
      </c>
      <c r="N55">
        <f t="shared" si="7"/>
        <v>18.7</v>
      </c>
    </row>
    <row r="56" spans="2:16" hidden="1">
      <c r="B56" s="76" t="s">
        <v>221</v>
      </c>
      <c r="C56" s="76" t="s">
        <v>222</v>
      </c>
      <c r="D56" s="79">
        <v>850</v>
      </c>
      <c r="E56" s="14">
        <f>VLOOKUP(B56,'[1]MAXREFDEF104_COMPLETE Digik Att'!$B:$Q,16,0)</f>
        <v>1</v>
      </c>
      <c r="F56" s="14">
        <f>IFERROR(VLOOKUP(B56,'Digikey &gt; Original'!C:O,13,0),"")</f>
        <v>2.1999999999999999E-2</v>
      </c>
      <c r="G56" s="14">
        <f t="shared" si="0"/>
        <v>18.7</v>
      </c>
      <c r="J56" t="str">
        <f>VLOOKUP(B56,'EPE 200 &gt; Original'!B:I,8,0)</f>
        <v xml:space="preserve">$0.15 </v>
      </c>
      <c r="K56">
        <f t="shared" si="1"/>
        <v>127.5</v>
      </c>
      <c r="M56" t="str">
        <f>IF(K56&gt;G56,"Digikey","EP200")</f>
        <v>Digikey</v>
      </c>
      <c r="N56">
        <f t="shared" si="7"/>
        <v>18.7</v>
      </c>
    </row>
    <row r="57" spans="2:16" hidden="1">
      <c r="B57" s="76" t="s">
        <v>223</v>
      </c>
      <c r="C57" s="76" t="s">
        <v>224</v>
      </c>
      <c r="D57" s="79">
        <v>1275</v>
      </c>
      <c r="E57" s="14">
        <f>VLOOKUP(B57,'[1]MAXREFDEF104_COMPLETE Digik Att'!$B:$Q,16,0)</f>
        <v>1</v>
      </c>
      <c r="F57" s="14">
        <f>IFERROR(VLOOKUP(B57,'Digikey &gt; Original'!C:O,13,0),"")</f>
        <v>2.1999999999999999E-2</v>
      </c>
      <c r="G57" s="14">
        <f t="shared" si="0"/>
        <v>28.049999999999997</v>
      </c>
      <c r="J57" t="str">
        <f>VLOOKUP(B57,'EPE 200 &gt; Original'!B:I,8,0)</f>
        <v xml:space="preserve">$0.11 </v>
      </c>
      <c r="K57">
        <f t="shared" si="1"/>
        <v>140.25</v>
      </c>
      <c r="M57" t="str">
        <f>IF(K57&gt;G57,"Digikey","EP200")</f>
        <v>Digikey</v>
      </c>
      <c r="N57">
        <f t="shared" si="7"/>
        <v>28.049999999999997</v>
      </c>
    </row>
    <row r="58" spans="2:16" hidden="1">
      <c r="B58" s="76" t="s">
        <v>226</v>
      </c>
      <c r="C58" s="76" t="s">
        <v>227</v>
      </c>
      <c r="D58" s="79">
        <v>425</v>
      </c>
      <c r="E58" s="14">
        <f>VLOOKUP(B58,'[1]MAXREFDEF104_COMPLETE Digik Att'!$B:$Q,16,0)</f>
        <v>1</v>
      </c>
      <c r="F58" s="14">
        <f>IFERROR(VLOOKUP(B58,'Digikey &gt; Original'!C:O,13,0),"")</f>
        <v>1.01E-2</v>
      </c>
      <c r="G58" s="14">
        <f t="shared" si="0"/>
        <v>4.2924999999999995</v>
      </c>
      <c r="J58" t="str">
        <f>VLOOKUP(B58,'EPE 200 &gt; Original'!B:I,8,0)</f>
        <v xml:space="preserve">$0.27 </v>
      </c>
      <c r="K58">
        <f t="shared" si="1"/>
        <v>114.75000000000001</v>
      </c>
      <c r="M58" t="str">
        <f>IF(K58&gt;G58,"Digikey","EP200")</f>
        <v>Digikey</v>
      </c>
      <c r="N58">
        <f t="shared" si="7"/>
        <v>4.2924999999999995</v>
      </c>
    </row>
    <row r="59" spans="2:16" hidden="1">
      <c r="B59" s="76" t="s">
        <v>229</v>
      </c>
      <c r="C59" s="76" t="s">
        <v>230</v>
      </c>
      <c r="D59" s="79">
        <v>425</v>
      </c>
      <c r="E59" s="14">
        <f>VLOOKUP(B59,'[1]MAXREFDEF104_COMPLETE Digik Att'!$B:$Q,16,0)</f>
        <v>1</v>
      </c>
      <c r="F59" s="14">
        <f>IFERROR(VLOOKUP(B59,'Digikey &gt; Original'!C:O,13,0),"")</f>
        <v>0.12959999999999999</v>
      </c>
      <c r="G59" s="14">
        <f t="shared" si="0"/>
        <v>55.08</v>
      </c>
      <c r="J59" t="str">
        <f>VLOOKUP(B59,'EPE 200 &gt; Original'!B:I,8,0)</f>
        <v xml:space="preserve">$0.55 </v>
      </c>
      <c r="K59">
        <f t="shared" si="1"/>
        <v>233.75000000000003</v>
      </c>
      <c r="M59" t="str">
        <f>IF(K59&gt;G59,"Digikey","EP200")</f>
        <v>Digikey</v>
      </c>
      <c r="N59">
        <f t="shared" si="7"/>
        <v>55.08</v>
      </c>
    </row>
    <row r="60" spans="2:16" hidden="1">
      <c r="B60" s="76" t="s">
        <v>233</v>
      </c>
      <c r="C60" s="76" t="s">
        <v>234</v>
      </c>
      <c r="D60" s="79">
        <v>1275</v>
      </c>
      <c r="E60" s="14">
        <f>VLOOKUP(B60,'[1]MAXREFDEF104_COMPLETE Digik Att'!$B:$Q,16,0)</f>
        <v>1</v>
      </c>
      <c r="F60" s="14">
        <f>IFERROR(VLOOKUP(B60,'Digikey &gt; Original'!C:O,13,0),"")</f>
        <v>1.346E-2</v>
      </c>
      <c r="G60" s="14">
        <f t="shared" si="0"/>
        <v>17.1615</v>
      </c>
      <c r="J60" t="str">
        <f>VLOOKUP(B60,'EPE 200 &gt; Original'!B:I,8,0)</f>
        <v xml:space="preserve">$0.09 </v>
      </c>
      <c r="K60">
        <f t="shared" si="1"/>
        <v>114.75</v>
      </c>
      <c r="M60" t="str">
        <f>IF(K60&gt;G60,"Digikey","EP200")</f>
        <v>Digikey</v>
      </c>
      <c r="N60">
        <f t="shared" si="7"/>
        <v>17.1615</v>
      </c>
    </row>
    <row r="61" spans="2:16">
      <c r="B61" s="76" t="s">
        <v>236</v>
      </c>
      <c r="C61" s="76" t="s">
        <v>237</v>
      </c>
      <c r="D61" s="79">
        <v>1275</v>
      </c>
      <c r="E61" s="14">
        <f>VLOOKUP(B61,'[1]MAXREFDEF104_COMPLETE Digik Att'!$B:$Q,16,0)</f>
        <v>15000</v>
      </c>
      <c r="F61" s="14">
        <f>IFERROR(VLOOKUP(B61,'Digikey &gt; Original'!C:O,13,0),"")</f>
        <v>3.3300000000000001E-3</v>
      </c>
      <c r="G61" s="14">
        <f t="shared" si="0"/>
        <v>49.95</v>
      </c>
      <c r="H61" s="12" t="s">
        <v>737</v>
      </c>
      <c r="J61" t="str">
        <f>VLOOKUP(B61,'EPE 200 &gt; Original'!B:I,8,0)</f>
        <v xml:space="preserve">$0.09 </v>
      </c>
      <c r="K61">
        <f t="shared" si="1"/>
        <v>114.75</v>
      </c>
      <c r="M61" t="str">
        <f>IF(K61&gt;G61,"Digikey","EP200")</f>
        <v>Digikey</v>
      </c>
      <c r="N61">
        <f t="shared" si="7"/>
        <v>49.95</v>
      </c>
      <c r="P61">
        <f>N61-(D61*F61)</f>
        <v>45.704250000000002</v>
      </c>
    </row>
    <row r="62" spans="2:16" hidden="1">
      <c r="B62" s="80" t="s">
        <v>238</v>
      </c>
      <c r="C62" s="80" t="s">
        <v>84</v>
      </c>
      <c r="D62" s="79">
        <v>6715</v>
      </c>
      <c r="E62" s="14">
        <f>VLOOKUP(B62,'[1]MAXREFDEF104_COMPLETE Digik Att'!$B:$Q,16,0)</f>
        <v>1</v>
      </c>
      <c r="F62" s="14">
        <f>IFERROR(VLOOKUP(B62,'Digikey &gt; Original'!C:O,13,0),"")</f>
        <v>5.3499999999999997E-3</v>
      </c>
      <c r="G62" s="14">
        <f t="shared" si="0"/>
        <v>35.925249999999998</v>
      </c>
      <c r="J62" t="str">
        <f>VLOOKUP(B62,'EPE 200 &gt; Original'!B:I,8,0)</f>
        <v xml:space="preserve">$0.02 </v>
      </c>
      <c r="K62">
        <f t="shared" si="1"/>
        <v>134.30000000000001</v>
      </c>
      <c r="M62" t="str">
        <f>IF(K62&gt;G62,"Digikey","EP200")</f>
        <v>Digikey</v>
      </c>
      <c r="N62">
        <f t="shared" si="7"/>
        <v>35.925249999999998</v>
      </c>
    </row>
    <row r="63" spans="2:16" hidden="1">
      <c r="B63" s="76" t="s">
        <v>241</v>
      </c>
      <c r="C63" s="76" t="s">
        <v>242</v>
      </c>
      <c r="D63" s="79">
        <v>425</v>
      </c>
      <c r="E63" s="14">
        <f>VLOOKUP(B63,'[1]MAXREFDEF104_COMPLETE Digik Att'!$B:$Q,16,0)</f>
        <v>1</v>
      </c>
      <c r="F63" s="14">
        <f>IFERROR(VLOOKUP(B63,'Digikey &gt; Original'!C:O,13,0),"")</f>
        <v>1.1900000000000001E-2</v>
      </c>
      <c r="G63" s="14">
        <f t="shared" si="0"/>
        <v>5.0575000000000001</v>
      </c>
      <c r="J63" t="str">
        <f>VLOOKUP(B63,'EPE 200 &gt; Original'!B:I,8,0)</f>
        <v xml:space="preserve">$0.28 </v>
      </c>
      <c r="K63">
        <f t="shared" si="1"/>
        <v>119.00000000000001</v>
      </c>
      <c r="M63" t="str">
        <f>IF(K63&gt;G63,"Digikey","EP200")</f>
        <v>Digikey</v>
      </c>
      <c r="N63">
        <f t="shared" si="7"/>
        <v>5.0575000000000001</v>
      </c>
    </row>
    <row r="64" spans="2:16" hidden="1">
      <c r="B64" s="76" t="s">
        <v>244</v>
      </c>
      <c r="C64" s="76" t="s">
        <v>245</v>
      </c>
      <c r="D64" s="79">
        <v>425</v>
      </c>
      <c r="E64" s="14">
        <f>VLOOKUP(B64,'[1]MAXREFDEF104_COMPLETE Digik Att'!$B:$Q,16,0)</f>
        <v>1</v>
      </c>
      <c r="F64" s="14">
        <f>IFERROR(VLOOKUP(B64,'Digikey &gt; Original'!C:O,13,0),"")</f>
        <v>2.1999999999999999E-2</v>
      </c>
      <c r="G64" s="14">
        <f t="shared" si="0"/>
        <v>9.35</v>
      </c>
      <c r="J64" t="str">
        <f>VLOOKUP(B64,'EPE 200 &gt; Original'!B:I,8,0)</f>
        <v xml:space="preserve">$0.30 </v>
      </c>
      <c r="K64">
        <f t="shared" si="1"/>
        <v>127.5</v>
      </c>
      <c r="M64" t="str">
        <f>IF(K64&gt;G64,"Digikey","EP200")</f>
        <v>Digikey</v>
      </c>
      <c r="N64">
        <f t="shared" si="7"/>
        <v>9.35</v>
      </c>
    </row>
    <row r="65" spans="2:16">
      <c r="B65" s="76" t="s">
        <v>246</v>
      </c>
      <c r="C65" s="76" t="s">
        <v>247</v>
      </c>
      <c r="D65" s="79">
        <v>425</v>
      </c>
      <c r="E65" s="14">
        <f>VLOOKUP(B65,'[1]MAXREFDEF104_COMPLETE Digik Att'!$B:$Q,16,0)</f>
        <v>10000</v>
      </c>
      <c r="F65" s="14">
        <f>IFERROR(VLOOKUP(B65,'Digikey &gt; Original'!C:O,13,0),"")</f>
        <v>1.355E-2</v>
      </c>
      <c r="G65" s="14">
        <f t="shared" si="0"/>
        <v>135.5</v>
      </c>
      <c r="H65" s="12" t="s">
        <v>737</v>
      </c>
      <c r="J65" t="str">
        <f>VLOOKUP(B65,'EPE 200 &gt; Original'!B:I,8,0)</f>
        <v xml:space="preserve">$0.40 </v>
      </c>
      <c r="K65">
        <f t="shared" si="1"/>
        <v>170</v>
      </c>
      <c r="M65" t="str">
        <f>IF(K65&gt;G65,"Digikey","EP200")</f>
        <v>Digikey</v>
      </c>
      <c r="N65">
        <f t="shared" si="7"/>
        <v>135.5</v>
      </c>
      <c r="P65">
        <f t="shared" ref="P65:P68" si="8">N65-(D65*F65)</f>
        <v>129.74125000000001</v>
      </c>
    </row>
    <row r="66" spans="2:16">
      <c r="B66" s="76" t="s">
        <v>250</v>
      </c>
      <c r="C66" s="76" t="s">
        <v>251</v>
      </c>
      <c r="D66" s="79">
        <v>425</v>
      </c>
      <c r="E66" s="14">
        <f>VLOOKUP(B66,'[1]MAXREFDEF104_COMPLETE Digik Att'!$B:$Q,16,0)</f>
        <v>10000</v>
      </c>
      <c r="F66" s="14">
        <f>IFERROR(VLOOKUP(B66,'Digikey &gt; Original'!C:O,13,0),"")</f>
        <v>2.8300000000000001E-3</v>
      </c>
      <c r="G66" s="14">
        <f t="shared" si="0"/>
        <v>28.3</v>
      </c>
      <c r="H66" s="12" t="s">
        <v>737</v>
      </c>
      <c r="J66" t="str">
        <f>VLOOKUP(B66,'EPE 200 &gt; Original'!B:I,8,0)</f>
        <v xml:space="preserve">$0.27 </v>
      </c>
      <c r="K66">
        <f t="shared" si="1"/>
        <v>114.75000000000001</v>
      </c>
      <c r="M66" t="str">
        <f>IF(K66&gt;G66,"Digikey","EP200")</f>
        <v>Digikey</v>
      </c>
      <c r="N66">
        <f t="shared" si="7"/>
        <v>28.3</v>
      </c>
      <c r="P66">
        <f t="shared" si="8"/>
        <v>27.097250000000003</v>
      </c>
    </row>
    <row r="67" spans="2:16" hidden="1">
      <c r="B67" s="76" t="s">
        <v>252</v>
      </c>
      <c r="C67" s="76" t="s">
        <v>253</v>
      </c>
      <c r="D67" s="79">
        <v>2125</v>
      </c>
      <c r="E67" s="14">
        <f>VLOOKUP(B67,'[1]MAXREFDEF104_COMPLETE Digik Att'!$B:$Q,16,0)</f>
        <v>50000</v>
      </c>
      <c r="F67" s="14">
        <f>IFERROR(VLOOKUP(B67,'Digikey &gt; Original'!C:O,13,0),"")</f>
        <v>3.0200000000000001E-3</v>
      </c>
      <c r="G67" s="14">
        <f t="shared" si="0"/>
        <v>151</v>
      </c>
      <c r="H67" s="12" t="s">
        <v>737</v>
      </c>
      <c r="J67" t="str">
        <f>VLOOKUP(B67,'EPE 200 &gt; Original'!B:I,8,0)</f>
        <v xml:space="preserve">$0.06 </v>
      </c>
      <c r="K67">
        <f t="shared" si="1"/>
        <v>127.5</v>
      </c>
      <c r="M67" t="str">
        <f>IF(K67&gt;G67,"Digikey","EP200")</f>
        <v>EP200</v>
      </c>
      <c r="N67">
        <f t="shared" ref="N67:N68" si="9">K67</f>
        <v>127.5</v>
      </c>
      <c r="P67">
        <f t="shared" si="8"/>
        <v>121.0825</v>
      </c>
    </row>
    <row r="68" spans="2:16" hidden="1">
      <c r="B68" s="76" t="s">
        <v>255</v>
      </c>
      <c r="C68" s="76" t="s">
        <v>256</v>
      </c>
      <c r="D68" s="79">
        <v>850</v>
      </c>
      <c r="E68" s="14">
        <f>VLOOKUP(B68,'[1]MAXREFDEF104_COMPLETE Digik Att'!$B:$Q,16,0)</f>
        <v>10000</v>
      </c>
      <c r="F68" s="14">
        <f>IFERROR(VLOOKUP(B68,'Digikey &gt; Original'!C:O,13,0),"")</f>
        <v>0.252</v>
      </c>
      <c r="G68" s="14">
        <f t="shared" si="0"/>
        <v>2520</v>
      </c>
      <c r="H68" s="12" t="s">
        <v>737</v>
      </c>
      <c r="J68" t="str">
        <f>VLOOKUP(B68,'EPE 200 &gt; Original'!B:I,8,0)</f>
        <v xml:space="preserve">$0.80 </v>
      </c>
      <c r="K68">
        <f t="shared" si="1"/>
        <v>680</v>
      </c>
      <c r="M68" t="str">
        <f>IF(K68&gt;G68,"Digikey","EP200")</f>
        <v>EP200</v>
      </c>
      <c r="N68">
        <f t="shared" si="9"/>
        <v>680</v>
      </c>
      <c r="P68">
        <f t="shared" si="8"/>
        <v>465.8</v>
      </c>
    </row>
    <row r="69" spans="2:16" hidden="1">
      <c r="B69" s="76" t="s">
        <v>259</v>
      </c>
      <c r="C69" s="76" t="s">
        <v>261</v>
      </c>
      <c r="D69" s="79">
        <v>400</v>
      </c>
      <c r="E69" s="14">
        <f>VLOOKUP(B69,'[1]MAXREFDEF104_COMPLETE Digik Att'!$B:$Q,16,0)</f>
        <v>1</v>
      </c>
      <c r="F69" s="14">
        <f>IFERROR(VLOOKUP(B69,'Digikey &gt; Original'!C:O,13,0),"")</f>
        <v>0.73939999999999995</v>
      </c>
      <c r="G69" s="14">
        <f t="shared" ref="G69:G88" si="10">IFERROR(IF(D69&lt;E69,E69,D69)*F69,"")</f>
        <v>295.76</v>
      </c>
      <c r="J69" t="str">
        <f>VLOOKUP(B69,'EPE 200 &gt; Original'!B:I,8,0)</f>
        <v xml:space="preserve">$3.99 </v>
      </c>
      <c r="K69">
        <f t="shared" ref="K69:K91" si="11">IFERROR(IF(D69&lt;I69,I69,D69)*J69,"")</f>
        <v>1596</v>
      </c>
      <c r="M69" t="str">
        <f>IF(K69&gt;G69,"Digikey","EP200")</f>
        <v>Digikey</v>
      </c>
      <c r="N69">
        <f t="shared" ref="N69:N76" si="12">G69</f>
        <v>295.76</v>
      </c>
    </row>
    <row r="70" spans="2:16" hidden="1">
      <c r="B70" s="76" t="s">
        <v>264</v>
      </c>
      <c r="C70" s="76" t="s">
        <v>265</v>
      </c>
      <c r="D70" s="79">
        <v>425</v>
      </c>
      <c r="E70" s="14">
        <f>VLOOKUP(B70,'[1]MAXREFDEF104_COMPLETE Digik Att'!$B:$Q,16,0)</f>
        <v>1</v>
      </c>
      <c r="F70" s="14">
        <f>IFERROR(VLOOKUP(B70,'Digikey &gt; Original'!C:O,13,0),"")</f>
        <v>5.5E-2</v>
      </c>
      <c r="G70" s="14">
        <f t="shared" si="10"/>
        <v>23.375</v>
      </c>
      <c r="J70" t="str">
        <f>VLOOKUP(B70,'EPE 200 &gt; Original'!B:I,8,0)</f>
        <v xml:space="preserve">$0.48 </v>
      </c>
      <c r="K70">
        <f t="shared" si="11"/>
        <v>204</v>
      </c>
      <c r="M70" t="str">
        <f>IF(K70&gt;G70,"Digikey","EP200")</f>
        <v>Digikey</v>
      </c>
      <c r="N70">
        <f t="shared" si="12"/>
        <v>23.375</v>
      </c>
    </row>
    <row r="71" spans="2:16" hidden="1">
      <c r="B71" s="81">
        <v>434153017835</v>
      </c>
      <c r="C71" s="81" t="s">
        <v>269</v>
      </c>
      <c r="D71" s="79">
        <v>325</v>
      </c>
      <c r="E71" s="14">
        <f>VLOOKUP(B71,'[1]MAXREFDEF104_COMPLETE Digik Att'!$B:$Q,16,0)</f>
        <v>1</v>
      </c>
      <c r="F71" s="14">
        <f>IFERROR(VLOOKUP(B71,'Digikey &gt; Original'!C:O,13,0),"")</f>
        <v>0.503</v>
      </c>
      <c r="G71" s="14">
        <f t="shared" si="10"/>
        <v>163.47499999999999</v>
      </c>
      <c r="J71" t="str">
        <f>VLOOKUP(B71,'EPE 200 &gt; Original'!B:I,8,0)</f>
        <v xml:space="preserve">$1.30 </v>
      </c>
      <c r="K71">
        <f t="shared" si="11"/>
        <v>422.5</v>
      </c>
      <c r="M71" t="str">
        <f>IF(K71&gt;G71,"Digikey","EP200")</f>
        <v>Digikey</v>
      </c>
      <c r="N71">
        <f t="shared" si="12"/>
        <v>163.47499999999999</v>
      </c>
    </row>
    <row r="72" spans="2:16" hidden="1">
      <c r="B72" s="76" t="s">
        <v>272</v>
      </c>
      <c r="C72" s="76" t="s">
        <v>273</v>
      </c>
      <c r="D72" s="79">
        <v>325</v>
      </c>
      <c r="E72" s="14">
        <f>VLOOKUP(B72,'[1]MAXREFDEF104_COMPLETE Digik Att'!$B:$Q,16,0)</f>
        <v>1</v>
      </c>
      <c r="F72" s="14">
        <f>IFERROR(VLOOKUP(B72,'Digikey &gt; Original'!C:O,13,0),"")</f>
        <v>0.64359999999999995</v>
      </c>
      <c r="G72" s="14">
        <f t="shared" si="10"/>
        <v>209.17</v>
      </c>
      <c r="J72" t="str">
        <f>VLOOKUP(B72,'EPE 200 &gt; Original'!B:I,8,0)</f>
        <v xml:space="preserve">$1.54 </v>
      </c>
      <c r="K72">
        <f t="shared" si="11"/>
        <v>500.5</v>
      </c>
      <c r="M72" t="str">
        <f>IF(K72&gt;G72,"Digikey","EP200")</f>
        <v>Digikey</v>
      </c>
      <c r="N72">
        <f t="shared" si="12"/>
        <v>209.17</v>
      </c>
    </row>
    <row r="73" spans="2:16">
      <c r="B73" s="76" t="s">
        <v>276</v>
      </c>
      <c r="C73" s="76" t="s">
        <v>277</v>
      </c>
      <c r="D73" s="79">
        <v>255</v>
      </c>
      <c r="E73" s="14">
        <f>VLOOKUP(B73,'[1]MAXREFDEF104_COMPLETE Digik Att'!$B:$Q,16,0)</f>
        <v>2000</v>
      </c>
      <c r="F73" s="14">
        <f>IFERROR(VLOOKUP(B73,'Digikey &gt; Original'!C:O,13,0),"")</f>
        <v>8.2200000000000006</v>
      </c>
      <c r="G73" s="14">
        <f t="shared" si="10"/>
        <v>16440</v>
      </c>
      <c r="H73" s="12" t="s">
        <v>737</v>
      </c>
      <c r="I73" s="12">
        <v>2000</v>
      </c>
      <c r="J73" t="str">
        <f>VLOOKUP(B73,'EPE 200 &gt; Original'!B:I,8,0)</f>
        <v xml:space="preserve">$9.97 </v>
      </c>
      <c r="K73">
        <f t="shared" si="11"/>
        <v>19940</v>
      </c>
      <c r="M73" t="str">
        <f>IF(K73&gt;G73,"Digikey","EP200")</f>
        <v>Digikey</v>
      </c>
      <c r="N73">
        <f t="shared" si="12"/>
        <v>16440</v>
      </c>
      <c r="P73">
        <f>N73-(D73*F73)</f>
        <v>14343.9</v>
      </c>
    </row>
    <row r="74" spans="2:16" hidden="1">
      <c r="B74" s="76" t="s">
        <v>282</v>
      </c>
      <c r="C74" s="76" t="s">
        <v>283</v>
      </c>
      <c r="D74" s="79">
        <v>255</v>
      </c>
      <c r="E74" s="14">
        <f>VLOOKUP(B74,'[1]MAXREFDEF104_COMPLETE Digik Att'!$B:$Q,16,0)</f>
        <v>1</v>
      </c>
      <c r="F74" s="14">
        <f>IFERROR(VLOOKUP(B74,'Digikey &gt; Original'!C:O,13,0),"")</f>
        <v>3.2174999999999998</v>
      </c>
      <c r="G74" s="14">
        <f t="shared" si="10"/>
        <v>820.46249999999998</v>
      </c>
      <c r="J74" t="str">
        <f>VLOOKUP(B74,'EPE 200 &gt; Original'!B:I,8,0)</f>
        <v xml:space="preserve">$6.51 </v>
      </c>
      <c r="K74">
        <f t="shared" si="11"/>
        <v>1660.05</v>
      </c>
      <c r="M74" t="str">
        <f>IF(K74&gt;G74,"Digikey","EP200")</f>
        <v>Digikey</v>
      </c>
      <c r="N74">
        <f t="shared" si="12"/>
        <v>820.46249999999998</v>
      </c>
    </row>
    <row r="75" spans="2:16" hidden="1">
      <c r="B75" s="76" t="s">
        <v>286</v>
      </c>
      <c r="C75" s="76" t="s">
        <v>288</v>
      </c>
      <c r="D75" s="79">
        <v>255</v>
      </c>
      <c r="E75" s="14">
        <f>VLOOKUP(B75,'[1]MAXREFDEF104_COMPLETE Digik Att'!$B:$Q,16,0)</f>
        <v>1</v>
      </c>
      <c r="F75" s="14">
        <f>IFERROR(VLOOKUP(B75,'Digikey &gt; Original'!C:O,13,0),"")</f>
        <v>6.9974999999999996</v>
      </c>
      <c r="G75" s="14">
        <f t="shared" si="10"/>
        <v>1784.3625</v>
      </c>
      <c r="J75" t="str">
        <f>VLOOKUP(B75,'EPE 200 &gt; Original'!B:I,8,0)</f>
        <v xml:space="preserve">$13.63 </v>
      </c>
      <c r="K75">
        <f t="shared" si="11"/>
        <v>3475.65</v>
      </c>
      <c r="M75" t="str">
        <f>IF(K75&gt;G75,"Digikey","EP200")</f>
        <v>Digikey</v>
      </c>
      <c r="N75">
        <f t="shared" si="12"/>
        <v>1784.3625</v>
      </c>
    </row>
    <row r="76" spans="2:16" hidden="1">
      <c r="B76" s="76" t="s">
        <v>291</v>
      </c>
      <c r="C76" s="76" t="s">
        <v>292</v>
      </c>
      <c r="D76" s="79">
        <v>255</v>
      </c>
      <c r="E76" s="14">
        <f>VLOOKUP(B76,'[1]MAXREFDEF104_COMPLETE Digik Att'!$B:$Q,16,0)</f>
        <v>1</v>
      </c>
      <c r="F76" s="14">
        <f>IFERROR(VLOOKUP(B76,'Digikey &gt; Original'!C:O,13,0),"")</f>
        <v>11.0025</v>
      </c>
      <c r="G76" s="14">
        <f t="shared" si="10"/>
        <v>2805.6374999999998</v>
      </c>
      <c r="J76" t="str">
        <f>VLOOKUP(B76,'EPE 200 &gt; Original'!B:I,8,0)</f>
        <v xml:space="preserve">$21.86 </v>
      </c>
      <c r="K76">
        <f t="shared" si="11"/>
        <v>5574.3</v>
      </c>
      <c r="M76" t="str">
        <f>IF(K76&gt;G76,"Digikey","EP200")</f>
        <v>Digikey</v>
      </c>
      <c r="N76">
        <f t="shared" si="12"/>
        <v>2805.6374999999998</v>
      </c>
    </row>
    <row r="77" spans="2:16" hidden="1">
      <c r="B77" s="76" t="s">
        <v>295</v>
      </c>
      <c r="C77" s="76" t="s">
        <v>296</v>
      </c>
      <c r="D77" s="79">
        <v>480</v>
      </c>
      <c r="E77" s="14">
        <f>VLOOKUP(B77,'[1]MAXREFDEF104_COMPLETE Digik Att'!$B:$Q,16,0)</f>
        <v>2500</v>
      </c>
      <c r="F77" s="14">
        <f>IFERROR(VLOOKUP(B77,'Digikey &gt; Original'!C:O,13,0),"")</f>
        <v>0.9</v>
      </c>
      <c r="G77" s="14">
        <f t="shared" si="10"/>
        <v>2250</v>
      </c>
      <c r="H77" s="12" t="s">
        <v>737</v>
      </c>
      <c r="J77" t="str">
        <f>VLOOKUP(B77,'EPE 200 &gt; Original'!B:I,8,0)</f>
        <v xml:space="preserve">$2.42 </v>
      </c>
      <c r="K77">
        <f t="shared" si="11"/>
        <v>1161.5999999999999</v>
      </c>
      <c r="M77" t="str">
        <f>IF(K77&gt;G77,"Digikey","EP200")</f>
        <v>EP200</v>
      </c>
      <c r="N77">
        <f>K77</f>
        <v>1161.5999999999999</v>
      </c>
      <c r="P77">
        <f>N77-(D77*F77)</f>
        <v>729.59999999999991</v>
      </c>
    </row>
    <row r="78" spans="2:16" hidden="1">
      <c r="B78" s="76" t="s">
        <v>299</v>
      </c>
      <c r="C78" s="76" t="s">
        <v>300</v>
      </c>
      <c r="D78" s="79">
        <v>240</v>
      </c>
      <c r="E78" s="14">
        <f>VLOOKUP(B78,'[1]MAXREFDEF104_COMPLETE Digik Att'!$B:$Q,16,0)</f>
        <v>1</v>
      </c>
      <c r="F78" s="14">
        <f>IFERROR(VLOOKUP(B78,'Digikey &gt; Original'!C:O,13,0),"")</f>
        <v>1.2141</v>
      </c>
      <c r="G78" s="14">
        <f t="shared" si="10"/>
        <v>291.38400000000001</v>
      </c>
      <c r="J78" t="str">
        <f>VLOOKUP(B78,'EPE 200 &gt; Original'!B:I,8,0)</f>
        <v xml:space="preserve">$2.89 </v>
      </c>
      <c r="K78">
        <f t="shared" si="11"/>
        <v>693.6</v>
      </c>
      <c r="M78" t="str">
        <f>IF(K78&gt;G78,"Digikey","EP200")</f>
        <v>Digikey</v>
      </c>
      <c r="N78">
        <f t="shared" ref="N78:N86" si="13">G78</f>
        <v>291.38400000000001</v>
      </c>
    </row>
    <row r="79" spans="2:16" hidden="1">
      <c r="B79" s="76" t="s">
        <v>303</v>
      </c>
      <c r="C79" s="76" t="s">
        <v>304</v>
      </c>
      <c r="D79" s="79">
        <v>475</v>
      </c>
      <c r="E79" s="14">
        <f>VLOOKUP(B79,'[1]MAXREFDEF104_COMPLETE Digik Att'!$B:$Q,16,0)</f>
        <v>1</v>
      </c>
      <c r="F79" s="14">
        <f>IFERROR(VLOOKUP(B79,'Digikey &gt; Original'!C:O,13,0),"")</f>
        <v>3.145</v>
      </c>
      <c r="G79" s="14">
        <f t="shared" si="10"/>
        <v>1493.875</v>
      </c>
      <c r="J79" t="str">
        <f>VLOOKUP(B79,'EPE 200 &gt; Original'!B:I,8,0)</f>
        <v xml:space="preserve">$6.00 </v>
      </c>
      <c r="K79">
        <f t="shared" si="11"/>
        <v>2850</v>
      </c>
      <c r="M79" t="str">
        <f>IF(K79&gt;G79,"Digikey","EP200")</f>
        <v>Digikey</v>
      </c>
      <c r="N79">
        <f t="shared" si="13"/>
        <v>1493.875</v>
      </c>
    </row>
    <row r="80" spans="2:16" hidden="1">
      <c r="B80" s="76" t="s">
        <v>307</v>
      </c>
      <c r="C80" s="76" t="s">
        <v>308</v>
      </c>
      <c r="D80" s="79">
        <v>270</v>
      </c>
      <c r="E80" s="14">
        <f>VLOOKUP(B80,'[1]MAXREFDEF104_COMPLETE Digik Att'!$B:$Q,16,0)</f>
        <v>1</v>
      </c>
      <c r="F80" s="14">
        <f>IFERROR(VLOOKUP(B80,'Digikey &gt; Original'!C:O,13,0),"")</f>
        <v>2.0865</v>
      </c>
      <c r="G80" s="14">
        <f t="shared" si="10"/>
        <v>563.35500000000002</v>
      </c>
      <c r="J80" t="str">
        <f>VLOOKUP(B80,'EPE 200 &gt; Original'!B:I,8,0)</f>
        <v xml:space="preserve">$4.46 </v>
      </c>
      <c r="K80">
        <f t="shared" si="11"/>
        <v>1204.2</v>
      </c>
      <c r="M80" t="str">
        <f>IF(K80&gt;G80,"Digikey","EP200")</f>
        <v>Digikey</v>
      </c>
      <c r="N80">
        <f t="shared" si="13"/>
        <v>563.35500000000002</v>
      </c>
    </row>
    <row r="81" spans="2:14" hidden="1">
      <c r="B81" s="76" t="s">
        <v>311</v>
      </c>
      <c r="C81" s="76" t="s">
        <v>313</v>
      </c>
      <c r="D81" s="79">
        <v>285</v>
      </c>
      <c r="E81" s="14">
        <f>VLOOKUP(B81,'[1]MAXREFDEF104_COMPLETE Digik Att'!$B:$Q,16,0)</f>
        <v>1</v>
      </c>
      <c r="F81" s="14">
        <f>IFERROR(VLOOKUP(B81,'Digikey &gt; Original'!C:O,13,0),"")</f>
        <v>0.52590000000000003</v>
      </c>
      <c r="G81" s="14">
        <f t="shared" si="10"/>
        <v>149.88150000000002</v>
      </c>
      <c r="J81" t="str">
        <f>VLOOKUP(B81,'EPE 200 &gt; Original'!B:I,8,0)</f>
        <v xml:space="preserve">$1.29 </v>
      </c>
      <c r="K81">
        <f t="shared" si="11"/>
        <v>367.65000000000003</v>
      </c>
      <c r="M81" t="str">
        <f>IF(K81&gt;G81,"Digikey","EP200")</f>
        <v>Digikey</v>
      </c>
      <c r="N81">
        <f t="shared" si="13"/>
        <v>149.88150000000002</v>
      </c>
    </row>
    <row r="82" spans="2:14" hidden="1">
      <c r="B82" s="76" t="s">
        <v>316</v>
      </c>
      <c r="C82" s="76" t="s">
        <v>318</v>
      </c>
      <c r="D82" s="79">
        <v>285</v>
      </c>
      <c r="E82" s="14">
        <f>VLOOKUP(B82,'[1]MAXREFDEF104_COMPLETE Digik Att'!$B:$Q,16,0)</f>
        <v>1</v>
      </c>
      <c r="F82" s="14">
        <f>IFERROR(VLOOKUP(B82,'Digikey &gt; Original'!C:O,13,0),"")</f>
        <v>0.98170000000000002</v>
      </c>
      <c r="G82" s="14">
        <f t="shared" si="10"/>
        <v>279.78449999999998</v>
      </c>
      <c r="J82" t="str">
        <f>VLOOKUP(B82,'EPE 200 &gt; Original'!B:I,8,0)</f>
        <v xml:space="preserve">$2.26 </v>
      </c>
      <c r="K82">
        <f t="shared" si="11"/>
        <v>644.09999999999991</v>
      </c>
      <c r="M82" t="str">
        <f>IF(K82&gt;G82,"Digikey","EP200")</f>
        <v>Digikey</v>
      </c>
      <c r="N82">
        <f t="shared" si="13"/>
        <v>279.78449999999998</v>
      </c>
    </row>
    <row r="83" spans="2:14" hidden="1">
      <c r="B83" s="76" t="s">
        <v>321</v>
      </c>
      <c r="C83" s="76" t="s">
        <v>313</v>
      </c>
      <c r="D83" s="79">
        <v>300</v>
      </c>
      <c r="E83" s="14">
        <f>VLOOKUP(B83,'[1]MAXREFDEF104_COMPLETE Digik Att'!$B:$Q,16,0)</f>
        <v>1</v>
      </c>
      <c r="F83" s="14">
        <f>IFERROR(VLOOKUP(B83,'Digikey &gt; Original'!C:O,13,0),"")</f>
        <v>0.80410000000000004</v>
      </c>
      <c r="G83" s="14">
        <f t="shared" si="10"/>
        <v>241.23000000000002</v>
      </c>
      <c r="J83" t="str">
        <f>VLOOKUP(B83,'EPE 200 &gt; Original'!B:I,8,0)</f>
        <v xml:space="preserve">$1.84 </v>
      </c>
      <c r="K83">
        <f t="shared" si="11"/>
        <v>552</v>
      </c>
      <c r="M83" t="str">
        <f>IF(K83&gt;G83,"Digikey","EP200")</f>
        <v>Digikey</v>
      </c>
      <c r="N83">
        <f t="shared" si="13"/>
        <v>241.23000000000002</v>
      </c>
    </row>
    <row r="84" spans="2:14" hidden="1">
      <c r="B84" s="76" t="s">
        <v>719</v>
      </c>
      <c r="C84" s="76" t="s">
        <v>721</v>
      </c>
      <c r="D84" s="79">
        <v>300</v>
      </c>
      <c r="E84" s="14">
        <f>VLOOKUP(B84,'[1]MAXREFDEF104_COMPLETE Digik Att'!$B:$Q,16,0)</f>
        <v>1</v>
      </c>
      <c r="F84" s="14">
        <f>IFERROR(VLOOKUP(B84,'Digikey &gt; Original'!C:O,13,0),"")</f>
        <v>12.52</v>
      </c>
      <c r="G84" s="14">
        <f t="shared" si="10"/>
        <v>3756</v>
      </c>
      <c r="I84" s="12" t="e">
        <f>VLOOKUP(B84,'EPE 200 &gt; Original'!B:E,4,0)</f>
        <v>#N/A</v>
      </c>
      <c r="J84" t="e">
        <f>VLOOKUP(B84,'EPE 200 &gt; Original'!B:I,8,0)</f>
        <v>#N/A</v>
      </c>
      <c r="K84" t="str">
        <f t="shared" si="11"/>
        <v/>
      </c>
      <c r="L84" t="s">
        <v>762</v>
      </c>
      <c r="M84" t="str">
        <f>IF(K84&gt;G84,"Digikey","EP200")</f>
        <v>Digikey</v>
      </c>
      <c r="N84">
        <f t="shared" si="13"/>
        <v>3756</v>
      </c>
    </row>
    <row r="85" spans="2:14" hidden="1">
      <c r="B85" s="76" t="s">
        <v>722</v>
      </c>
      <c r="C85" s="76" t="s">
        <v>724</v>
      </c>
      <c r="D85" s="79">
        <v>235</v>
      </c>
      <c r="E85" s="14">
        <f>VLOOKUP(B85,'[1]MAXREFDEF104_COMPLETE Digik Att'!$B:$Q,16,0)</f>
        <v>1</v>
      </c>
      <c r="F85" s="14">
        <f>IFERROR(VLOOKUP(B85,'Digikey &gt; Original'!C:O,13,0),"")</f>
        <v>15</v>
      </c>
      <c r="G85" s="14">
        <f t="shared" si="10"/>
        <v>3525</v>
      </c>
      <c r="I85" s="12" t="e">
        <f>VLOOKUP(B85,'EPE 200 &gt; Original'!B:E,4,0)</f>
        <v>#N/A</v>
      </c>
      <c r="J85" t="e">
        <f>VLOOKUP(B85,'EPE 200 &gt; Original'!B:I,8,0)</f>
        <v>#N/A</v>
      </c>
      <c r="K85" t="str">
        <f t="shared" si="11"/>
        <v/>
      </c>
      <c r="L85" t="s">
        <v>762</v>
      </c>
      <c r="M85" t="str">
        <f>IF(K85&gt;G85,"Digikey","EP200")</f>
        <v>Digikey</v>
      </c>
      <c r="N85">
        <f t="shared" si="13"/>
        <v>3525</v>
      </c>
    </row>
    <row r="86" spans="2:14" hidden="1">
      <c r="B86" s="76" t="s">
        <v>727</v>
      </c>
      <c r="C86" s="76" t="s">
        <v>728</v>
      </c>
      <c r="D86" s="79">
        <v>235</v>
      </c>
      <c r="E86" s="14">
        <f>VLOOKUP(B86,'[1]MAXREFDEF104_COMPLETE Digik Att'!$B:$Q,16,0)</f>
        <v>1</v>
      </c>
      <c r="F86" s="14">
        <f>IFERROR(VLOOKUP(B86,'Digikey &gt; Original'!C:O,13,0),"")</f>
        <v>15</v>
      </c>
      <c r="G86" s="14">
        <f t="shared" si="10"/>
        <v>3525</v>
      </c>
      <c r="I86" s="12" t="e">
        <f>VLOOKUP(B86,'EPE 200 &gt; Original'!B:E,4,0)</f>
        <v>#N/A</v>
      </c>
      <c r="J86" t="e">
        <f>VLOOKUP(B86,'EPE 200 &gt; Original'!B:I,8,0)</f>
        <v>#N/A</v>
      </c>
      <c r="K86" t="str">
        <f t="shared" si="11"/>
        <v/>
      </c>
      <c r="L86" t="s">
        <v>762</v>
      </c>
      <c r="M86" t="str">
        <f>IF(K86&gt;G86,"Digikey","EP200")</f>
        <v>Digikey</v>
      </c>
      <c r="N86">
        <f t="shared" si="13"/>
        <v>3525</v>
      </c>
    </row>
    <row r="87" spans="2:14" hidden="1">
      <c r="B87" s="76">
        <v>63048</v>
      </c>
      <c r="C87" s="76" t="s">
        <v>326</v>
      </c>
      <c r="D87" s="79">
        <v>400</v>
      </c>
      <c r="E87" s="14">
        <f>VLOOKUP(B87,'[1]MAXREFDEF104_COMPLETE Digik Att'!$B:$Q,16,0)</f>
        <v>1</v>
      </c>
      <c r="F87" s="14">
        <f>IFERROR(VLOOKUP(B87,'Digikey &gt; Original'!C:O,13,0),"")</f>
        <v>5.8624999999999998</v>
      </c>
      <c r="G87" s="14">
        <f t="shared" si="10"/>
        <v>2345</v>
      </c>
      <c r="J87" t="str">
        <f>VLOOKUP(B87,'EPE 200 &gt; Original'!B:I,8,0)</f>
        <v xml:space="preserve">$2.63 </v>
      </c>
      <c r="K87">
        <f t="shared" si="11"/>
        <v>1052</v>
      </c>
      <c r="L87" s="12" t="str">
        <f>VLOOKUP(B87,'EPE 200 &gt; Original'!B:E,4,0)</f>
        <v>Suggest Local order. -&gt; checando fornecedores locais (Alexandre)</v>
      </c>
      <c r="M87" t="str">
        <f>IF(K87&gt;G87,"Digikey","EP200")</f>
        <v>EP200</v>
      </c>
      <c r="N87">
        <f>K87</f>
        <v>1052</v>
      </c>
    </row>
    <row r="88" spans="2:14" hidden="1">
      <c r="B88" s="76">
        <v>150150225</v>
      </c>
      <c r="C88" s="76" t="s">
        <v>333</v>
      </c>
      <c r="D88" s="79">
        <v>400</v>
      </c>
      <c r="E88" s="14">
        <f>VLOOKUP(B88,'[1]MAXREFDEF104_COMPLETE Digik Att'!$B:$Q,16,0)</f>
        <v>1</v>
      </c>
      <c r="F88" s="14">
        <f>IFERROR(VLOOKUP(B88,'Digikey &gt; Original'!C:O,13,0),"")</f>
        <v>2.33</v>
      </c>
      <c r="G88" s="14">
        <f t="shared" si="10"/>
        <v>932</v>
      </c>
      <c r="J88" t="str">
        <f>VLOOKUP(B88,'EPE 200 &gt; Original'!B:I,8,0)</f>
        <v xml:space="preserve">$3.45 </v>
      </c>
      <c r="K88">
        <f t="shared" si="11"/>
        <v>1380</v>
      </c>
      <c r="M88" t="str">
        <f>IF(K88&gt;G88,"Digikey","EP200")</f>
        <v>Digikey</v>
      </c>
      <c r="N88">
        <f t="shared" ref="N88:N91" si="14">G88</f>
        <v>932</v>
      </c>
    </row>
    <row r="89" spans="2:14" hidden="1">
      <c r="B89" s="82" t="s">
        <v>367</v>
      </c>
      <c r="C89" s="82"/>
      <c r="D89" s="90">
        <v>1275</v>
      </c>
      <c r="E89" s="14">
        <f>VLOOKUP(B89,'[1]MAXREFDEF104_COMPLETE Digik Att'!$B:$Q,16,0)</f>
        <v>1</v>
      </c>
      <c r="F89" s="14">
        <f>IFERROR(VLOOKUP(B89,'Digikey &gt; Original'!C:O,13,0),"")</f>
        <v>1.8180000000000002E-2</v>
      </c>
      <c r="G89" s="14">
        <f t="shared" ref="G89:G91" si="15">IFERROR(IF(D89&lt;E89,E89,D89)*F89,"")</f>
        <v>23.179500000000001</v>
      </c>
      <c r="H89" s="12" t="s">
        <v>739</v>
      </c>
      <c r="I89" s="12" t="e">
        <f>VLOOKUP(B89,'EPE 200 &gt; Original'!B:E,4,0)</f>
        <v>#N/A</v>
      </c>
      <c r="J89" t="e">
        <f>VLOOKUP(B89,'EPE 200 &gt; Original'!B:I,8,0)</f>
        <v>#N/A</v>
      </c>
      <c r="K89" t="str">
        <f t="shared" si="11"/>
        <v/>
      </c>
      <c r="M89" t="str">
        <f>IF(K89&gt;G89,"Digikey","EP200")</f>
        <v>Digikey</v>
      </c>
      <c r="N89">
        <f t="shared" si="14"/>
        <v>23.179500000000001</v>
      </c>
    </row>
    <row r="90" spans="2:14" hidden="1">
      <c r="B90" s="82" t="s">
        <v>370</v>
      </c>
      <c r="C90" s="82"/>
      <c r="D90" s="90">
        <v>425</v>
      </c>
      <c r="E90" s="14">
        <f>VLOOKUP(B90,'[1]MAXREFDEF104_COMPLETE Digik Att'!$B:$Q,16,0)</f>
        <v>1</v>
      </c>
      <c r="F90" s="14">
        <f>IFERROR(VLOOKUP(B90,'Digikey &gt; Original'!C:O,13,0),"")</f>
        <v>0.27</v>
      </c>
      <c r="G90" s="14">
        <f t="shared" si="15"/>
        <v>114.75000000000001</v>
      </c>
      <c r="H90" s="12" t="s">
        <v>740</v>
      </c>
      <c r="I90" s="12" t="e">
        <f>VLOOKUP(B90,'EPE 200 &gt; Original'!B:E,4,0)</f>
        <v>#N/A</v>
      </c>
      <c r="J90" t="e">
        <f>VLOOKUP(B90,'EPE 200 &gt; Original'!B:I,8,0)</f>
        <v>#N/A</v>
      </c>
      <c r="K90" t="str">
        <f t="shared" si="11"/>
        <v/>
      </c>
      <c r="M90" s="89" t="s">
        <v>763</v>
      </c>
      <c r="N90">
        <f t="shared" si="14"/>
        <v>114.75000000000001</v>
      </c>
    </row>
    <row r="91" spans="2:14" hidden="1">
      <c r="B91" s="83" t="s">
        <v>407</v>
      </c>
      <c r="C91" s="83"/>
      <c r="D91" s="90">
        <v>3800</v>
      </c>
      <c r="E91" s="14">
        <f>VLOOKUP(B91,'[1]MAXREFDEF104_COMPLETE Digik Att'!$B:$Q,16,0)</f>
        <v>1</v>
      </c>
      <c r="F91" s="14">
        <f>IFERROR(VLOOKUP(B91,'Digikey &gt; Original'!C:O,13,0),"")</f>
        <v>0.11</v>
      </c>
      <c r="G91" s="14">
        <f t="shared" si="15"/>
        <v>418</v>
      </c>
      <c r="H91" s="12" t="s">
        <v>740</v>
      </c>
      <c r="I91" s="12" t="e">
        <f>VLOOKUP(B91,'EPE 200 &gt; Original'!B:E,4,0)</f>
        <v>#N/A</v>
      </c>
      <c r="J91" t="e">
        <f>VLOOKUP(B91,'EPE 200 &gt; Original'!B:I,8,0)</f>
        <v>#N/A</v>
      </c>
      <c r="K91" t="str">
        <f t="shared" si="11"/>
        <v/>
      </c>
      <c r="M91" s="89" t="s">
        <v>763</v>
      </c>
      <c r="N91">
        <f t="shared" si="14"/>
        <v>418</v>
      </c>
    </row>
  </sheetData>
  <autoFilter ref="B3:P91">
    <filterColumn colId="11">
      <filters>
        <filter val="Digikey"/>
      </filters>
    </filterColumn>
    <filterColumn colId="1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theme="0"/>
  </sheetPr>
  <dimension ref="A1:R109"/>
  <sheetViews>
    <sheetView workbookViewId="0">
      <selection activeCell="O93" sqref="O93"/>
    </sheetView>
  </sheetViews>
  <sheetFormatPr defaultRowHeight="15"/>
  <cols>
    <col min="1" max="1" width="6" bestFit="1" customWidth="1"/>
    <col min="2" max="2" width="19.5703125" style="12" customWidth="1"/>
    <col min="3" max="3" width="25.140625" customWidth="1"/>
    <col min="4" max="4" width="28.85546875" customWidth="1"/>
    <col min="5" max="5" width="29.7109375" customWidth="1"/>
    <col min="6" max="6" width="12.85546875" bestFit="1" customWidth="1"/>
    <col min="7" max="8" width="12.140625" bestFit="1" customWidth="1"/>
    <col min="9" max="9" width="11" customWidth="1"/>
    <col min="10" max="10" width="12.28515625" customWidth="1"/>
    <col min="11" max="11" width="5.7109375" bestFit="1" customWidth="1"/>
    <col min="12" max="13" width="5.7109375" customWidth="1"/>
    <col min="14" max="14" width="9.7109375" bestFit="1" customWidth="1"/>
    <col min="15" max="15" width="14.42578125" customWidth="1"/>
    <col min="16" max="16" width="13.7109375" customWidth="1"/>
    <col min="17" max="17" width="13.85546875" customWidth="1"/>
    <col min="18" max="18" width="39.42578125" style="12" customWidth="1"/>
  </cols>
  <sheetData>
    <row r="1" spans="1:1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idden="1">
      <c r="A2" s="3">
        <v>1</v>
      </c>
      <c r="B2" s="4" t="s">
        <v>16</v>
      </c>
      <c r="C2" s="3" t="s">
        <v>17</v>
      </c>
      <c r="D2" s="3" t="s">
        <v>18</v>
      </c>
      <c r="E2" s="3"/>
      <c r="F2" s="3">
        <v>200</v>
      </c>
      <c r="G2" s="3">
        <v>1</v>
      </c>
      <c r="H2" s="3">
        <f>F2*G2</f>
        <v>200</v>
      </c>
      <c r="I2" s="3" t="s">
        <v>19</v>
      </c>
      <c r="J2" s="5">
        <f>H2*I2</f>
        <v>57.999999999999993</v>
      </c>
      <c r="K2" s="3">
        <v>50</v>
      </c>
      <c r="L2" s="3">
        <f>I2*H2</f>
        <v>57.999999999999993</v>
      </c>
      <c r="M2" s="3" t="b">
        <f>L2=J2</f>
        <v>1</v>
      </c>
      <c r="N2" s="3" t="s">
        <v>20</v>
      </c>
      <c r="O2" s="3" t="s">
        <v>21</v>
      </c>
      <c r="P2" s="3" t="s">
        <v>22</v>
      </c>
      <c r="Q2" s="3" t="s">
        <v>23</v>
      </c>
      <c r="R2" s="4" t="s">
        <v>24</v>
      </c>
    </row>
    <row r="3" spans="1:18" hidden="1">
      <c r="A3" s="3">
        <v>2</v>
      </c>
      <c r="B3" s="4" t="s">
        <v>25</v>
      </c>
      <c r="C3" s="3" t="s">
        <v>26</v>
      </c>
      <c r="D3" s="3" t="s">
        <v>27</v>
      </c>
      <c r="E3" s="3"/>
      <c r="F3" s="3">
        <v>200</v>
      </c>
      <c r="G3" s="3">
        <v>1</v>
      </c>
      <c r="H3" s="3">
        <f t="shared" ref="H3:H66" si="0">F3*G3</f>
        <v>200</v>
      </c>
      <c r="I3" s="3" t="s">
        <v>28</v>
      </c>
      <c r="J3" s="5">
        <f>H3*I3</f>
        <v>1240</v>
      </c>
      <c r="K3" s="3">
        <v>50</v>
      </c>
      <c r="L3" s="3">
        <f t="shared" ref="L3:L66" si="1">I3*H3</f>
        <v>1240</v>
      </c>
      <c r="M3" s="3" t="b">
        <f t="shared" ref="M3:M66" si="2">L3=J3</f>
        <v>1</v>
      </c>
      <c r="N3" s="3" t="s">
        <v>29</v>
      </c>
      <c r="O3" s="3" t="s">
        <v>21</v>
      </c>
      <c r="P3" s="3" t="s">
        <v>22</v>
      </c>
      <c r="Q3" s="3" t="s">
        <v>23</v>
      </c>
      <c r="R3" s="4" t="s">
        <v>30</v>
      </c>
    </row>
    <row r="4" spans="1:18" hidden="1">
      <c r="A4" s="3">
        <v>3</v>
      </c>
      <c r="B4" s="4" t="s">
        <v>31</v>
      </c>
      <c r="C4" s="3" t="s">
        <v>26</v>
      </c>
      <c r="D4" s="3" t="s">
        <v>32</v>
      </c>
      <c r="E4" s="6" t="s">
        <v>33</v>
      </c>
      <c r="F4" s="3">
        <v>200</v>
      </c>
      <c r="G4" s="3">
        <v>1</v>
      </c>
      <c r="H4" s="3">
        <f t="shared" si="0"/>
        <v>200</v>
      </c>
      <c r="I4" s="3"/>
      <c r="J4" s="5">
        <f t="shared" ref="J4:J67" si="3">H4*I4</f>
        <v>0</v>
      </c>
      <c r="K4" s="3">
        <v>50</v>
      </c>
      <c r="L4" s="3">
        <f t="shared" si="1"/>
        <v>0</v>
      </c>
      <c r="M4" s="3" t="b">
        <f t="shared" si="2"/>
        <v>1</v>
      </c>
      <c r="N4" s="3" t="s">
        <v>20</v>
      </c>
      <c r="O4" s="3" t="s">
        <v>21</v>
      </c>
      <c r="P4" s="3" t="s">
        <v>22</v>
      </c>
      <c r="Q4" s="3" t="s">
        <v>23</v>
      </c>
      <c r="R4" s="4"/>
    </row>
    <row r="5" spans="1:18" hidden="1">
      <c r="A5" s="3">
        <v>4</v>
      </c>
      <c r="B5" s="4" t="s">
        <v>34</v>
      </c>
      <c r="C5" s="3" t="s">
        <v>17</v>
      </c>
      <c r="D5" s="3" t="s">
        <v>35</v>
      </c>
      <c r="E5" s="3"/>
      <c r="F5" s="3">
        <v>200</v>
      </c>
      <c r="G5" s="3">
        <v>5</v>
      </c>
      <c r="H5" s="3">
        <f t="shared" si="0"/>
        <v>1000</v>
      </c>
      <c r="I5" s="3" t="s">
        <v>36</v>
      </c>
      <c r="J5" s="5">
        <f t="shared" si="3"/>
        <v>140</v>
      </c>
      <c r="K5" s="3">
        <v>250</v>
      </c>
      <c r="L5" s="3">
        <f t="shared" si="1"/>
        <v>140</v>
      </c>
      <c r="M5" s="3" t="b">
        <f t="shared" si="2"/>
        <v>1</v>
      </c>
      <c r="N5" s="3" t="s">
        <v>20</v>
      </c>
      <c r="O5" s="3" t="s">
        <v>21</v>
      </c>
      <c r="P5" s="3" t="s">
        <v>22</v>
      </c>
      <c r="Q5" s="3" t="s">
        <v>23</v>
      </c>
      <c r="R5" s="4" t="s">
        <v>37</v>
      </c>
    </row>
    <row r="6" spans="1:18" hidden="1">
      <c r="A6" s="3">
        <v>5</v>
      </c>
      <c r="B6" s="4" t="s">
        <v>38</v>
      </c>
      <c r="C6" s="3" t="s">
        <v>17</v>
      </c>
      <c r="D6" s="3" t="s">
        <v>39</v>
      </c>
      <c r="E6" s="3"/>
      <c r="F6" s="3">
        <v>200</v>
      </c>
      <c r="G6" s="3">
        <v>3</v>
      </c>
      <c r="H6" s="3">
        <f t="shared" si="0"/>
        <v>600</v>
      </c>
      <c r="I6" s="3" t="s">
        <v>40</v>
      </c>
      <c r="J6" s="5">
        <f t="shared" si="3"/>
        <v>96</v>
      </c>
      <c r="K6" s="3">
        <v>150</v>
      </c>
      <c r="L6" s="3">
        <f t="shared" si="1"/>
        <v>96</v>
      </c>
      <c r="M6" s="3" t="b">
        <f t="shared" si="2"/>
        <v>1</v>
      </c>
      <c r="N6" s="3" t="s">
        <v>20</v>
      </c>
      <c r="O6" s="3" t="s">
        <v>21</v>
      </c>
      <c r="P6" s="3" t="s">
        <v>22</v>
      </c>
      <c r="Q6" s="3" t="s">
        <v>23</v>
      </c>
      <c r="R6" s="4" t="s">
        <v>41</v>
      </c>
    </row>
    <row r="7" spans="1:18" hidden="1">
      <c r="A7" s="3">
        <v>6</v>
      </c>
      <c r="B7" s="4" t="s">
        <v>42</v>
      </c>
      <c r="C7" s="3" t="s">
        <v>17</v>
      </c>
      <c r="D7" s="3" t="s">
        <v>43</v>
      </c>
      <c r="E7" s="7" t="s">
        <v>44</v>
      </c>
      <c r="F7" s="3">
        <v>200</v>
      </c>
      <c r="G7" s="3">
        <v>3</v>
      </c>
      <c r="H7" s="3">
        <f t="shared" si="0"/>
        <v>600</v>
      </c>
      <c r="I7" s="3" t="s">
        <v>45</v>
      </c>
      <c r="J7" s="5">
        <f t="shared" si="3"/>
        <v>90</v>
      </c>
      <c r="K7" s="3">
        <v>150</v>
      </c>
      <c r="L7" s="3">
        <f t="shared" si="1"/>
        <v>90</v>
      </c>
      <c r="M7" s="3" t="b">
        <f t="shared" si="2"/>
        <v>1</v>
      </c>
      <c r="N7" s="3" t="s">
        <v>20</v>
      </c>
      <c r="O7" s="3" t="s">
        <v>21</v>
      </c>
      <c r="P7" s="3" t="s">
        <v>22</v>
      </c>
      <c r="Q7" s="3" t="s">
        <v>23</v>
      </c>
      <c r="R7" s="4" t="s">
        <v>46</v>
      </c>
    </row>
    <row r="8" spans="1:18" hidden="1">
      <c r="A8" s="3">
        <v>7</v>
      </c>
      <c r="B8" s="4" t="s">
        <v>47</v>
      </c>
      <c r="C8" s="3" t="s">
        <v>48</v>
      </c>
      <c r="D8" s="3" t="s">
        <v>49</v>
      </c>
      <c r="E8" s="7" t="s">
        <v>50</v>
      </c>
      <c r="F8" s="3">
        <v>200</v>
      </c>
      <c r="G8" s="3">
        <v>1</v>
      </c>
      <c r="H8" s="3">
        <f t="shared" si="0"/>
        <v>200</v>
      </c>
      <c r="I8" s="3" t="s">
        <v>51</v>
      </c>
      <c r="J8" s="5">
        <f t="shared" si="3"/>
        <v>50</v>
      </c>
      <c r="K8" s="3">
        <v>50</v>
      </c>
      <c r="L8" s="3">
        <f t="shared" si="1"/>
        <v>50</v>
      </c>
      <c r="M8" s="3" t="b">
        <f t="shared" si="2"/>
        <v>1</v>
      </c>
      <c r="N8" s="3" t="s">
        <v>20</v>
      </c>
      <c r="O8" s="3" t="s">
        <v>21</v>
      </c>
      <c r="P8" s="3" t="s">
        <v>22</v>
      </c>
      <c r="Q8" s="3" t="s">
        <v>23</v>
      </c>
      <c r="R8" s="4" t="s">
        <v>52</v>
      </c>
    </row>
    <row r="9" spans="1:18" hidden="1">
      <c r="A9" s="3">
        <v>8</v>
      </c>
      <c r="B9" s="4" t="s">
        <v>53</v>
      </c>
      <c r="C9" s="3" t="s">
        <v>17</v>
      </c>
      <c r="D9" s="3" t="s">
        <v>54</v>
      </c>
      <c r="E9" s="3"/>
      <c r="F9" s="3">
        <v>200</v>
      </c>
      <c r="G9" s="3">
        <v>1</v>
      </c>
      <c r="H9" s="3">
        <f t="shared" si="0"/>
        <v>200</v>
      </c>
      <c r="I9" s="3" t="s">
        <v>55</v>
      </c>
      <c r="J9" s="5">
        <f t="shared" si="3"/>
        <v>52</v>
      </c>
      <c r="K9" s="3">
        <v>50</v>
      </c>
      <c r="L9" s="3">
        <f t="shared" si="1"/>
        <v>52</v>
      </c>
      <c r="M9" s="3" t="b">
        <f t="shared" si="2"/>
        <v>1</v>
      </c>
      <c r="N9" s="3" t="s">
        <v>20</v>
      </c>
      <c r="O9" s="3" t="s">
        <v>21</v>
      </c>
      <c r="P9" s="3" t="s">
        <v>22</v>
      </c>
      <c r="Q9" s="3" t="s">
        <v>23</v>
      </c>
      <c r="R9" s="4" t="s">
        <v>56</v>
      </c>
    </row>
    <row r="10" spans="1:18" hidden="1">
      <c r="A10" s="3">
        <v>9</v>
      </c>
      <c r="B10" s="4" t="s">
        <v>57</v>
      </c>
      <c r="C10" s="3" t="s">
        <v>58</v>
      </c>
      <c r="D10" s="3" t="s">
        <v>59</v>
      </c>
      <c r="E10" s="3"/>
      <c r="F10" s="3">
        <v>200</v>
      </c>
      <c r="G10" s="3">
        <v>1</v>
      </c>
      <c r="H10" s="3">
        <f t="shared" si="0"/>
        <v>200</v>
      </c>
      <c r="I10" s="3" t="s">
        <v>60</v>
      </c>
      <c r="J10" s="5">
        <f t="shared" si="3"/>
        <v>64</v>
      </c>
      <c r="K10" s="3">
        <v>50</v>
      </c>
      <c r="L10" s="3">
        <f t="shared" si="1"/>
        <v>64</v>
      </c>
      <c r="M10" s="3" t="b">
        <f t="shared" si="2"/>
        <v>1</v>
      </c>
      <c r="N10" s="3" t="s">
        <v>20</v>
      </c>
      <c r="O10" s="3" t="s">
        <v>21</v>
      </c>
      <c r="P10" s="3" t="s">
        <v>22</v>
      </c>
      <c r="Q10" s="3" t="s">
        <v>23</v>
      </c>
      <c r="R10" s="4" t="s">
        <v>61</v>
      </c>
    </row>
    <row r="11" spans="1:18" hidden="1">
      <c r="A11" s="3">
        <v>10</v>
      </c>
      <c r="B11" s="4" t="s">
        <v>62</v>
      </c>
      <c r="C11" s="3" t="s">
        <v>63</v>
      </c>
      <c r="D11" s="3" t="s">
        <v>64</v>
      </c>
      <c r="E11" s="3"/>
      <c r="F11" s="3">
        <v>200</v>
      </c>
      <c r="G11" s="3">
        <v>1</v>
      </c>
      <c r="H11" s="3">
        <f t="shared" si="0"/>
        <v>200</v>
      </c>
      <c r="I11" s="3" t="s">
        <v>60</v>
      </c>
      <c r="J11" s="5">
        <f t="shared" si="3"/>
        <v>64</v>
      </c>
      <c r="K11" s="3">
        <v>50</v>
      </c>
      <c r="L11" s="3">
        <f t="shared" si="1"/>
        <v>64</v>
      </c>
      <c r="M11" s="3" t="b">
        <f t="shared" si="2"/>
        <v>1</v>
      </c>
      <c r="N11" s="3" t="s">
        <v>20</v>
      </c>
      <c r="O11" s="3" t="s">
        <v>21</v>
      </c>
      <c r="P11" s="3" t="s">
        <v>22</v>
      </c>
      <c r="Q11" s="3" t="s">
        <v>23</v>
      </c>
      <c r="R11" s="4" t="s">
        <v>65</v>
      </c>
    </row>
    <row r="12" spans="1:18" hidden="1">
      <c r="A12" s="3">
        <v>11</v>
      </c>
      <c r="B12" s="4" t="s">
        <v>66</v>
      </c>
      <c r="C12" s="3" t="s">
        <v>67</v>
      </c>
      <c r="D12" s="3" t="s">
        <v>68</v>
      </c>
      <c r="E12" s="3"/>
      <c r="F12" s="3">
        <v>200</v>
      </c>
      <c r="G12" s="3">
        <v>1</v>
      </c>
      <c r="H12" s="3">
        <f t="shared" si="0"/>
        <v>200</v>
      </c>
      <c r="I12" s="3" t="s">
        <v>69</v>
      </c>
      <c r="J12" s="5">
        <f t="shared" si="3"/>
        <v>500</v>
      </c>
      <c r="K12" s="3">
        <v>50</v>
      </c>
      <c r="L12" s="3">
        <f t="shared" si="1"/>
        <v>500</v>
      </c>
      <c r="M12" s="3" t="b">
        <f t="shared" si="2"/>
        <v>1</v>
      </c>
      <c r="N12" s="3" t="s">
        <v>20</v>
      </c>
      <c r="O12" s="3" t="s">
        <v>21</v>
      </c>
      <c r="P12" s="3" t="s">
        <v>22</v>
      </c>
      <c r="Q12" s="3" t="s">
        <v>23</v>
      </c>
      <c r="R12" s="4" t="s">
        <v>70</v>
      </c>
    </row>
    <row r="13" spans="1:18" hidden="1">
      <c r="A13" s="3">
        <v>12</v>
      </c>
      <c r="B13" s="4" t="s">
        <v>71</v>
      </c>
      <c r="C13" s="3" t="s">
        <v>72</v>
      </c>
      <c r="D13" s="3" t="s">
        <v>73</v>
      </c>
      <c r="E13" s="3"/>
      <c r="F13" s="3">
        <v>200</v>
      </c>
      <c r="G13" s="3">
        <v>1</v>
      </c>
      <c r="H13" s="3">
        <f t="shared" si="0"/>
        <v>200</v>
      </c>
      <c r="I13" s="3" t="s">
        <v>74</v>
      </c>
      <c r="J13" s="5">
        <f t="shared" si="3"/>
        <v>844</v>
      </c>
      <c r="K13" s="3">
        <v>50</v>
      </c>
      <c r="L13" s="3">
        <f t="shared" si="1"/>
        <v>844</v>
      </c>
      <c r="M13" s="3" t="b">
        <f t="shared" si="2"/>
        <v>1</v>
      </c>
      <c r="N13" s="3" t="s">
        <v>20</v>
      </c>
      <c r="O13" s="3" t="s">
        <v>21</v>
      </c>
      <c r="P13" s="3" t="s">
        <v>22</v>
      </c>
      <c r="Q13" s="3" t="s">
        <v>23</v>
      </c>
      <c r="R13" s="4" t="s">
        <v>75</v>
      </c>
    </row>
    <row r="14" spans="1:18">
      <c r="A14" s="3">
        <v>13</v>
      </c>
      <c r="B14" s="4" t="s">
        <v>76</v>
      </c>
      <c r="C14" s="3" t="s">
        <v>77</v>
      </c>
      <c r="D14" s="3" t="s">
        <v>78</v>
      </c>
      <c r="E14" s="6" t="s">
        <v>79</v>
      </c>
      <c r="F14" s="3">
        <v>200</v>
      </c>
      <c r="G14" s="3">
        <v>1</v>
      </c>
      <c r="H14" s="3">
        <f t="shared" si="0"/>
        <v>200</v>
      </c>
      <c r="I14" s="3" t="s">
        <v>80</v>
      </c>
      <c r="J14" s="5">
        <f t="shared" si="3"/>
        <v>148</v>
      </c>
      <c r="K14" s="3">
        <v>50</v>
      </c>
      <c r="L14" s="3">
        <f t="shared" si="1"/>
        <v>148</v>
      </c>
      <c r="M14" s="3" t="b">
        <f t="shared" si="2"/>
        <v>1</v>
      </c>
      <c r="N14" s="3" t="s">
        <v>20</v>
      </c>
      <c r="O14" s="3" t="s">
        <v>21</v>
      </c>
      <c r="P14" s="3" t="s">
        <v>22</v>
      </c>
      <c r="Q14" s="3" t="s">
        <v>23</v>
      </c>
      <c r="R14" s="4" t="s">
        <v>81</v>
      </c>
    </row>
    <row r="15" spans="1:18" hidden="1">
      <c r="A15" s="3">
        <v>14</v>
      </c>
      <c r="B15" s="4" t="s">
        <v>82</v>
      </c>
      <c r="C15" s="3" t="s">
        <v>83</v>
      </c>
      <c r="D15" s="3" t="s">
        <v>84</v>
      </c>
      <c r="E15" s="3"/>
      <c r="F15" s="3">
        <v>200</v>
      </c>
      <c r="G15" s="3">
        <v>5</v>
      </c>
      <c r="H15" s="3">
        <f t="shared" si="0"/>
        <v>1000</v>
      </c>
      <c r="I15" s="3" t="s">
        <v>85</v>
      </c>
      <c r="J15" s="5">
        <f t="shared" si="3"/>
        <v>70</v>
      </c>
      <c r="K15" s="3">
        <v>250</v>
      </c>
      <c r="L15" s="3">
        <f t="shared" si="1"/>
        <v>70</v>
      </c>
      <c r="M15" s="3" t="b">
        <f t="shared" si="2"/>
        <v>1</v>
      </c>
      <c r="N15" s="3" t="s">
        <v>20</v>
      </c>
      <c r="O15" s="3" t="s">
        <v>21</v>
      </c>
      <c r="P15" s="3" t="s">
        <v>22</v>
      </c>
      <c r="Q15" s="3" t="s">
        <v>23</v>
      </c>
      <c r="R15" s="4" t="s">
        <v>86</v>
      </c>
    </row>
    <row r="16" spans="1:18" hidden="1">
      <c r="A16" s="3">
        <v>15</v>
      </c>
      <c r="B16" s="4" t="s">
        <v>87</v>
      </c>
      <c r="C16" s="3" t="s">
        <v>88</v>
      </c>
      <c r="D16" s="3" t="s">
        <v>89</v>
      </c>
      <c r="E16" s="3"/>
      <c r="F16" s="3">
        <v>200</v>
      </c>
      <c r="G16" s="3">
        <v>5</v>
      </c>
      <c r="H16" s="3">
        <f t="shared" si="0"/>
        <v>1000</v>
      </c>
      <c r="I16" s="3" t="s">
        <v>90</v>
      </c>
      <c r="J16" s="5">
        <f t="shared" si="3"/>
        <v>50</v>
      </c>
      <c r="K16" s="3">
        <v>250</v>
      </c>
      <c r="L16" s="3">
        <f t="shared" si="1"/>
        <v>50</v>
      </c>
      <c r="M16" s="3" t="b">
        <f t="shared" si="2"/>
        <v>1</v>
      </c>
      <c r="N16" s="3" t="s">
        <v>20</v>
      </c>
      <c r="O16" s="3" t="s">
        <v>21</v>
      </c>
      <c r="P16" s="3" t="s">
        <v>22</v>
      </c>
      <c r="Q16" s="3" t="s">
        <v>23</v>
      </c>
      <c r="R16" s="4" t="s">
        <v>91</v>
      </c>
    </row>
    <row r="17" spans="1:18" hidden="1">
      <c r="A17" s="3">
        <v>16</v>
      </c>
      <c r="B17" s="4" t="s">
        <v>92</v>
      </c>
      <c r="C17" s="3" t="s">
        <v>88</v>
      </c>
      <c r="D17" s="3" t="s">
        <v>93</v>
      </c>
      <c r="E17" s="3"/>
      <c r="F17" s="3">
        <v>200</v>
      </c>
      <c r="G17" s="3">
        <v>2</v>
      </c>
      <c r="H17" s="3">
        <f t="shared" si="0"/>
        <v>400</v>
      </c>
      <c r="I17" s="3" t="s">
        <v>36</v>
      </c>
      <c r="J17" s="5">
        <f t="shared" si="3"/>
        <v>56.000000000000007</v>
      </c>
      <c r="K17" s="3">
        <v>100</v>
      </c>
      <c r="L17" s="3">
        <f t="shared" si="1"/>
        <v>56.000000000000007</v>
      </c>
      <c r="M17" s="3" t="b">
        <f t="shared" si="2"/>
        <v>1</v>
      </c>
      <c r="N17" s="3" t="s">
        <v>20</v>
      </c>
      <c r="O17" s="3" t="s">
        <v>21</v>
      </c>
      <c r="P17" s="3" t="s">
        <v>22</v>
      </c>
      <c r="Q17" s="3" t="s">
        <v>23</v>
      </c>
      <c r="R17" s="4" t="s">
        <v>94</v>
      </c>
    </row>
    <row r="18" spans="1:18" hidden="1">
      <c r="A18" s="3">
        <v>17</v>
      </c>
      <c r="B18" s="4" t="s">
        <v>95</v>
      </c>
      <c r="C18" s="3" t="s">
        <v>88</v>
      </c>
      <c r="D18" s="3" t="s">
        <v>96</v>
      </c>
      <c r="E18" s="3"/>
      <c r="F18" s="3">
        <v>200</v>
      </c>
      <c r="G18" s="3">
        <v>1</v>
      </c>
      <c r="H18" s="3">
        <f t="shared" si="0"/>
        <v>200</v>
      </c>
      <c r="I18" s="3" t="s">
        <v>97</v>
      </c>
      <c r="J18" s="5">
        <f t="shared" si="3"/>
        <v>54</v>
      </c>
      <c r="K18" s="3">
        <v>50</v>
      </c>
      <c r="L18" s="3">
        <f t="shared" si="1"/>
        <v>54</v>
      </c>
      <c r="M18" s="3" t="b">
        <f t="shared" si="2"/>
        <v>1</v>
      </c>
      <c r="N18" s="3" t="s">
        <v>20</v>
      </c>
      <c r="O18" s="3" t="s">
        <v>21</v>
      </c>
      <c r="P18" s="3" t="s">
        <v>22</v>
      </c>
      <c r="Q18" s="3" t="s">
        <v>23</v>
      </c>
      <c r="R18" s="4" t="s">
        <v>94</v>
      </c>
    </row>
    <row r="19" spans="1:18" hidden="1">
      <c r="A19" s="3">
        <v>18</v>
      </c>
      <c r="B19" s="8" t="s">
        <v>98</v>
      </c>
      <c r="C19" s="3" t="s">
        <v>26</v>
      </c>
      <c r="D19" s="3" t="s">
        <v>99</v>
      </c>
      <c r="E19" s="3"/>
      <c r="F19" s="3">
        <v>200</v>
      </c>
      <c r="G19" s="3">
        <v>1</v>
      </c>
      <c r="H19" s="3">
        <f t="shared" si="0"/>
        <v>200</v>
      </c>
      <c r="I19" s="3" t="s">
        <v>100</v>
      </c>
      <c r="J19" s="5">
        <f t="shared" si="3"/>
        <v>3594</v>
      </c>
      <c r="K19" s="3">
        <v>50</v>
      </c>
      <c r="L19" s="3">
        <f t="shared" si="1"/>
        <v>3594</v>
      </c>
      <c r="M19" s="3" t="b">
        <f t="shared" si="2"/>
        <v>1</v>
      </c>
      <c r="N19" s="3" t="s">
        <v>20</v>
      </c>
      <c r="O19" s="3" t="s">
        <v>21</v>
      </c>
      <c r="P19" s="3" t="s">
        <v>22</v>
      </c>
      <c r="Q19" s="3" t="s">
        <v>23</v>
      </c>
      <c r="R19" s="4" t="s">
        <v>101</v>
      </c>
    </row>
    <row r="20" spans="1:18" hidden="1">
      <c r="A20" s="3">
        <v>19</v>
      </c>
      <c r="B20" s="4" t="s">
        <v>102</v>
      </c>
      <c r="C20" s="3" t="s">
        <v>103</v>
      </c>
      <c r="D20" s="3" t="s">
        <v>104</v>
      </c>
      <c r="E20" s="3"/>
      <c r="F20" s="3">
        <v>200</v>
      </c>
      <c r="G20" s="3">
        <v>3</v>
      </c>
      <c r="H20" s="3">
        <f t="shared" si="0"/>
        <v>600</v>
      </c>
      <c r="I20" s="3" t="s">
        <v>105</v>
      </c>
      <c r="J20" s="5">
        <f t="shared" si="3"/>
        <v>1224</v>
      </c>
      <c r="K20" s="3">
        <v>150</v>
      </c>
      <c r="L20" s="3">
        <f t="shared" si="1"/>
        <v>1224</v>
      </c>
      <c r="M20" s="3" t="b">
        <f t="shared" si="2"/>
        <v>1</v>
      </c>
      <c r="N20" s="3" t="s">
        <v>20</v>
      </c>
      <c r="O20" s="3" t="s">
        <v>21</v>
      </c>
      <c r="P20" s="3" t="s">
        <v>22</v>
      </c>
      <c r="Q20" s="3" t="s">
        <v>23</v>
      </c>
      <c r="R20" s="4" t="s">
        <v>106</v>
      </c>
    </row>
    <row r="21" spans="1:18" hidden="1">
      <c r="A21" s="3">
        <v>20</v>
      </c>
      <c r="B21" s="4" t="s">
        <v>107</v>
      </c>
      <c r="C21" s="3" t="s">
        <v>108</v>
      </c>
      <c r="D21" s="3" t="s">
        <v>109</v>
      </c>
      <c r="E21" s="3"/>
      <c r="F21" s="3">
        <v>200</v>
      </c>
      <c r="G21" s="3">
        <v>1</v>
      </c>
      <c r="H21" s="3">
        <f t="shared" si="0"/>
        <v>200</v>
      </c>
      <c r="I21" s="3" t="s">
        <v>110</v>
      </c>
      <c r="J21" s="5">
        <f t="shared" si="3"/>
        <v>644</v>
      </c>
      <c r="K21" s="3">
        <v>50</v>
      </c>
      <c r="L21" s="3">
        <f t="shared" si="1"/>
        <v>644</v>
      </c>
      <c r="M21" s="3" t="b">
        <f t="shared" si="2"/>
        <v>1</v>
      </c>
      <c r="N21" s="3" t="s">
        <v>20</v>
      </c>
      <c r="O21" s="3" t="s">
        <v>21</v>
      </c>
      <c r="P21" s="3" t="s">
        <v>22</v>
      </c>
      <c r="Q21" s="3" t="s">
        <v>23</v>
      </c>
      <c r="R21" s="4" t="s">
        <v>111</v>
      </c>
    </row>
    <row r="22" spans="1:18" hidden="1">
      <c r="A22" s="3">
        <v>21</v>
      </c>
      <c r="B22" s="4" t="s">
        <v>112</v>
      </c>
      <c r="C22" s="3" t="s">
        <v>113</v>
      </c>
      <c r="D22" s="3" t="s">
        <v>114</v>
      </c>
      <c r="E22" s="3"/>
      <c r="F22" s="3">
        <v>200</v>
      </c>
      <c r="G22" s="3">
        <v>1</v>
      </c>
      <c r="H22" s="3">
        <f t="shared" si="0"/>
        <v>200</v>
      </c>
      <c r="I22" s="3" t="s">
        <v>115</v>
      </c>
      <c r="J22" s="5">
        <f t="shared" si="3"/>
        <v>288</v>
      </c>
      <c r="K22" s="3">
        <v>50</v>
      </c>
      <c r="L22" s="3">
        <f t="shared" si="1"/>
        <v>288</v>
      </c>
      <c r="M22" s="3" t="b">
        <f t="shared" si="2"/>
        <v>1</v>
      </c>
      <c r="N22" s="3" t="s">
        <v>20</v>
      </c>
      <c r="O22" s="3" t="s">
        <v>21</v>
      </c>
      <c r="P22" s="3" t="s">
        <v>22</v>
      </c>
      <c r="Q22" s="3" t="s">
        <v>23</v>
      </c>
      <c r="R22" s="4" t="s">
        <v>116</v>
      </c>
    </row>
    <row r="23" spans="1:18" hidden="1">
      <c r="A23" s="3">
        <v>22</v>
      </c>
      <c r="B23" s="4" t="s">
        <v>117</v>
      </c>
      <c r="C23" s="3" t="s">
        <v>118</v>
      </c>
      <c r="D23" s="3" t="s">
        <v>119</v>
      </c>
      <c r="E23" s="3"/>
      <c r="F23" s="3">
        <v>200</v>
      </c>
      <c r="G23" s="3">
        <v>1</v>
      </c>
      <c r="H23" s="3">
        <f t="shared" si="0"/>
        <v>200</v>
      </c>
      <c r="I23" s="3" t="s">
        <v>120</v>
      </c>
      <c r="J23" s="5">
        <f t="shared" si="3"/>
        <v>234</v>
      </c>
      <c r="K23" s="3">
        <v>50</v>
      </c>
      <c r="L23" s="3">
        <f t="shared" si="1"/>
        <v>234</v>
      </c>
      <c r="M23" s="3" t="b">
        <f t="shared" si="2"/>
        <v>1</v>
      </c>
      <c r="N23" s="3" t="s">
        <v>20</v>
      </c>
      <c r="O23" s="3" t="s">
        <v>21</v>
      </c>
      <c r="P23" s="3" t="s">
        <v>22</v>
      </c>
      <c r="Q23" s="3" t="s">
        <v>23</v>
      </c>
      <c r="R23" s="4" t="s">
        <v>121</v>
      </c>
    </row>
    <row r="24" spans="1:18" hidden="1">
      <c r="A24" s="3">
        <v>23</v>
      </c>
      <c r="B24" s="4" t="s">
        <v>122</v>
      </c>
      <c r="C24" s="3" t="s">
        <v>63</v>
      </c>
      <c r="D24" s="3" t="s">
        <v>123</v>
      </c>
      <c r="E24" s="3"/>
      <c r="F24" s="3">
        <v>200</v>
      </c>
      <c r="G24" s="3">
        <v>1</v>
      </c>
      <c r="H24" s="3">
        <f t="shared" si="0"/>
        <v>200</v>
      </c>
      <c r="I24" s="3" t="s">
        <v>60</v>
      </c>
      <c r="J24" s="5">
        <f t="shared" si="3"/>
        <v>64</v>
      </c>
      <c r="K24" s="3">
        <v>50</v>
      </c>
      <c r="L24" s="3">
        <f t="shared" si="1"/>
        <v>64</v>
      </c>
      <c r="M24" s="3" t="b">
        <f t="shared" si="2"/>
        <v>1</v>
      </c>
      <c r="N24" s="3" t="s">
        <v>20</v>
      </c>
      <c r="O24" s="3" t="s">
        <v>21</v>
      </c>
      <c r="P24" s="3" t="s">
        <v>22</v>
      </c>
      <c r="Q24" s="3" t="s">
        <v>23</v>
      </c>
      <c r="R24" s="4" t="s">
        <v>65</v>
      </c>
    </row>
    <row r="25" spans="1:18" hidden="1">
      <c r="A25" s="3">
        <v>24</v>
      </c>
      <c r="B25" s="4" t="s">
        <v>124</v>
      </c>
      <c r="C25" s="3" t="s">
        <v>63</v>
      </c>
      <c r="D25" s="3" t="s">
        <v>125</v>
      </c>
      <c r="E25" s="3"/>
      <c r="F25" s="3">
        <v>200</v>
      </c>
      <c r="G25" s="3">
        <v>1</v>
      </c>
      <c r="H25" s="3">
        <f t="shared" si="0"/>
        <v>200</v>
      </c>
      <c r="I25" s="3" t="s">
        <v>126</v>
      </c>
      <c r="J25" s="5">
        <f t="shared" si="3"/>
        <v>100</v>
      </c>
      <c r="K25" s="3">
        <v>50</v>
      </c>
      <c r="L25" s="3">
        <f t="shared" si="1"/>
        <v>100</v>
      </c>
      <c r="M25" s="3" t="b">
        <f t="shared" si="2"/>
        <v>1</v>
      </c>
      <c r="N25" s="3" t="s">
        <v>20</v>
      </c>
      <c r="O25" s="3" t="s">
        <v>21</v>
      </c>
      <c r="P25" s="3" t="s">
        <v>22</v>
      </c>
      <c r="Q25" s="3" t="s">
        <v>23</v>
      </c>
      <c r="R25" s="4" t="s">
        <v>65</v>
      </c>
    </row>
    <row r="26" spans="1:18" hidden="1">
      <c r="A26" s="3">
        <v>25</v>
      </c>
      <c r="B26" s="4" t="s">
        <v>127</v>
      </c>
      <c r="C26" s="3" t="s">
        <v>63</v>
      </c>
      <c r="D26" s="3" t="s">
        <v>128</v>
      </c>
      <c r="E26" s="3"/>
      <c r="F26" s="3">
        <v>200</v>
      </c>
      <c r="G26" s="3">
        <v>4</v>
      </c>
      <c r="H26" s="3">
        <f t="shared" si="0"/>
        <v>800</v>
      </c>
      <c r="I26" s="3" t="s">
        <v>55</v>
      </c>
      <c r="J26" s="5">
        <f t="shared" si="3"/>
        <v>208</v>
      </c>
      <c r="K26" s="3">
        <v>200</v>
      </c>
      <c r="L26" s="3">
        <f t="shared" si="1"/>
        <v>208</v>
      </c>
      <c r="M26" s="3" t="b">
        <f t="shared" si="2"/>
        <v>1</v>
      </c>
      <c r="N26" s="3" t="s">
        <v>20</v>
      </c>
      <c r="O26" s="3" t="s">
        <v>21</v>
      </c>
      <c r="P26" s="3" t="s">
        <v>22</v>
      </c>
      <c r="Q26" s="3" t="s">
        <v>23</v>
      </c>
      <c r="R26" s="4" t="s">
        <v>65</v>
      </c>
    </row>
    <row r="27" spans="1:18" hidden="1">
      <c r="A27" s="3">
        <v>26</v>
      </c>
      <c r="B27" s="4" t="s">
        <v>129</v>
      </c>
      <c r="C27" s="3" t="s">
        <v>63</v>
      </c>
      <c r="D27" s="3" t="s">
        <v>130</v>
      </c>
      <c r="E27" s="3"/>
      <c r="F27" s="3">
        <v>200</v>
      </c>
      <c r="G27" s="3">
        <v>1</v>
      </c>
      <c r="H27" s="3">
        <f t="shared" si="0"/>
        <v>200</v>
      </c>
      <c r="I27" s="3" t="s">
        <v>131</v>
      </c>
      <c r="J27" s="5">
        <f t="shared" si="3"/>
        <v>76</v>
      </c>
      <c r="K27" s="3">
        <v>50</v>
      </c>
      <c r="L27" s="3">
        <f t="shared" si="1"/>
        <v>76</v>
      </c>
      <c r="M27" s="3" t="b">
        <f t="shared" si="2"/>
        <v>1</v>
      </c>
      <c r="N27" s="3" t="s">
        <v>20</v>
      </c>
      <c r="O27" s="3" t="s">
        <v>21</v>
      </c>
      <c r="P27" s="3" t="s">
        <v>22</v>
      </c>
      <c r="Q27" s="3" t="s">
        <v>23</v>
      </c>
      <c r="R27" s="4" t="s">
        <v>65</v>
      </c>
    </row>
    <row r="28" spans="1:18" hidden="1">
      <c r="A28" s="3">
        <v>27</v>
      </c>
      <c r="B28" s="4" t="s">
        <v>132</v>
      </c>
      <c r="C28" s="3" t="s">
        <v>17</v>
      </c>
      <c r="D28" s="3" t="s">
        <v>133</v>
      </c>
      <c r="E28" s="3"/>
      <c r="F28" s="3">
        <v>200</v>
      </c>
      <c r="G28" s="3">
        <v>2</v>
      </c>
      <c r="H28" s="3">
        <f t="shared" si="0"/>
        <v>400</v>
      </c>
      <c r="I28" s="3" t="s">
        <v>134</v>
      </c>
      <c r="J28" s="5">
        <f t="shared" si="3"/>
        <v>52</v>
      </c>
      <c r="K28" s="3">
        <v>100</v>
      </c>
      <c r="L28" s="3">
        <f t="shared" si="1"/>
        <v>52</v>
      </c>
      <c r="M28" s="3" t="b">
        <f t="shared" si="2"/>
        <v>1</v>
      </c>
      <c r="N28" s="3" t="s">
        <v>20</v>
      </c>
      <c r="O28" s="3" t="s">
        <v>21</v>
      </c>
      <c r="P28" s="3" t="s">
        <v>22</v>
      </c>
      <c r="Q28" s="3" t="s">
        <v>23</v>
      </c>
      <c r="R28" s="4" t="s">
        <v>135</v>
      </c>
    </row>
    <row r="29" spans="1:18" hidden="1">
      <c r="A29" s="3">
        <v>28</v>
      </c>
      <c r="B29" s="4" t="s">
        <v>34</v>
      </c>
      <c r="C29" s="3" t="s">
        <v>17</v>
      </c>
      <c r="D29" s="3" t="s">
        <v>35</v>
      </c>
      <c r="E29" s="3"/>
      <c r="F29" s="3">
        <v>200</v>
      </c>
      <c r="G29" s="3">
        <v>7</v>
      </c>
      <c r="H29" s="3">
        <f t="shared" si="0"/>
        <v>1400</v>
      </c>
      <c r="I29" s="3" t="s">
        <v>36</v>
      </c>
      <c r="J29" s="5">
        <f t="shared" si="3"/>
        <v>196.00000000000003</v>
      </c>
      <c r="K29" s="3">
        <v>350</v>
      </c>
      <c r="L29" s="3">
        <f t="shared" si="1"/>
        <v>196.00000000000003</v>
      </c>
      <c r="M29" s="3" t="b">
        <f t="shared" si="2"/>
        <v>1</v>
      </c>
      <c r="N29" s="3" t="s">
        <v>20</v>
      </c>
      <c r="O29" s="3" t="s">
        <v>21</v>
      </c>
      <c r="P29" s="3" t="s">
        <v>22</v>
      </c>
      <c r="Q29" s="3" t="s">
        <v>23</v>
      </c>
      <c r="R29" s="4" t="s">
        <v>37</v>
      </c>
    </row>
    <row r="30" spans="1:18" hidden="1">
      <c r="A30" s="3">
        <v>29</v>
      </c>
      <c r="B30" s="4" t="s">
        <v>136</v>
      </c>
      <c r="C30" s="3" t="s">
        <v>17</v>
      </c>
      <c r="D30" s="3" t="s">
        <v>137</v>
      </c>
      <c r="E30" s="3"/>
      <c r="F30" s="3">
        <v>200</v>
      </c>
      <c r="G30" s="3">
        <v>3</v>
      </c>
      <c r="H30" s="3">
        <f t="shared" si="0"/>
        <v>600</v>
      </c>
      <c r="I30" s="3" t="s">
        <v>51</v>
      </c>
      <c r="J30" s="5">
        <f t="shared" si="3"/>
        <v>150</v>
      </c>
      <c r="K30" s="3">
        <v>150</v>
      </c>
      <c r="L30" s="3">
        <f t="shared" si="1"/>
        <v>150</v>
      </c>
      <c r="M30" s="3" t="b">
        <f t="shared" si="2"/>
        <v>1</v>
      </c>
      <c r="N30" s="3" t="s">
        <v>20</v>
      </c>
      <c r="O30" s="3" t="s">
        <v>21</v>
      </c>
      <c r="P30" s="3" t="s">
        <v>22</v>
      </c>
      <c r="Q30" s="3" t="s">
        <v>23</v>
      </c>
      <c r="R30" s="4"/>
    </row>
    <row r="31" spans="1:18" hidden="1">
      <c r="A31" s="3">
        <v>30</v>
      </c>
      <c r="B31" s="4" t="s">
        <v>138</v>
      </c>
      <c r="C31" s="3" t="s">
        <v>17</v>
      </c>
      <c r="D31" s="3" t="s">
        <v>139</v>
      </c>
      <c r="E31" s="3"/>
      <c r="F31" s="3">
        <v>200</v>
      </c>
      <c r="G31" s="3">
        <v>7</v>
      </c>
      <c r="H31" s="3">
        <f t="shared" si="0"/>
        <v>1400</v>
      </c>
      <c r="I31" s="3" t="s">
        <v>90</v>
      </c>
      <c r="J31" s="5">
        <f t="shared" si="3"/>
        <v>70</v>
      </c>
      <c r="K31" s="3">
        <v>350</v>
      </c>
      <c r="L31" s="3">
        <f t="shared" si="1"/>
        <v>70</v>
      </c>
      <c r="M31" s="3" t="b">
        <f t="shared" si="2"/>
        <v>1</v>
      </c>
      <c r="N31" s="3" t="s">
        <v>20</v>
      </c>
      <c r="O31" s="3" t="s">
        <v>21</v>
      </c>
      <c r="P31" s="3" t="s">
        <v>22</v>
      </c>
      <c r="Q31" s="3" t="s">
        <v>23</v>
      </c>
      <c r="R31" s="4" t="s">
        <v>140</v>
      </c>
    </row>
    <row r="32" spans="1:18" hidden="1">
      <c r="A32" s="3">
        <v>31</v>
      </c>
      <c r="B32" s="4" t="s">
        <v>141</v>
      </c>
      <c r="C32" s="3" t="s">
        <v>17</v>
      </c>
      <c r="D32" s="3" t="s">
        <v>142</v>
      </c>
      <c r="E32" s="3"/>
      <c r="F32" s="3">
        <v>200</v>
      </c>
      <c r="G32" s="3">
        <v>1</v>
      </c>
      <c r="H32" s="3">
        <f t="shared" si="0"/>
        <v>200</v>
      </c>
      <c r="I32" s="3" t="s">
        <v>143</v>
      </c>
      <c r="J32" s="5">
        <f t="shared" si="3"/>
        <v>166</v>
      </c>
      <c r="K32" s="3">
        <v>50</v>
      </c>
      <c r="L32" s="3">
        <f t="shared" si="1"/>
        <v>166</v>
      </c>
      <c r="M32" s="3" t="b">
        <f t="shared" si="2"/>
        <v>1</v>
      </c>
      <c r="N32" s="3" t="s">
        <v>20</v>
      </c>
      <c r="O32" s="3" t="s">
        <v>21</v>
      </c>
      <c r="P32" s="3" t="s">
        <v>22</v>
      </c>
      <c r="Q32" s="3" t="s">
        <v>23</v>
      </c>
      <c r="R32" s="4" t="s">
        <v>144</v>
      </c>
    </row>
    <row r="33" spans="1:18" hidden="1">
      <c r="A33" s="3">
        <v>32</v>
      </c>
      <c r="B33" s="4" t="s">
        <v>145</v>
      </c>
      <c r="C33" s="3" t="s">
        <v>17</v>
      </c>
      <c r="D33" s="3" t="s">
        <v>146</v>
      </c>
      <c r="E33" s="3"/>
      <c r="F33" s="3">
        <v>200</v>
      </c>
      <c r="G33" s="3">
        <v>1</v>
      </c>
      <c r="H33" s="3">
        <f t="shared" si="0"/>
        <v>200</v>
      </c>
      <c r="I33" s="3" t="s">
        <v>55</v>
      </c>
      <c r="J33" s="5">
        <f t="shared" si="3"/>
        <v>52</v>
      </c>
      <c r="K33" s="3">
        <v>50</v>
      </c>
      <c r="L33" s="3">
        <f t="shared" si="1"/>
        <v>52</v>
      </c>
      <c r="M33" s="3" t="b">
        <f t="shared" si="2"/>
        <v>1</v>
      </c>
      <c r="N33" s="3" t="s">
        <v>20</v>
      </c>
      <c r="O33" s="3" t="s">
        <v>21</v>
      </c>
      <c r="P33" s="3" t="s">
        <v>22</v>
      </c>
      <c r="Q33" s="3" t="s">
        <v>23</v>
      </c>
      <c r="R33" s="4" t="s">
        <v>147</v>
      </c>
    </row>
    <row r="34" spans="1:18" hidden="1">
      <c r="A34" s="3">
        <v>33</v>
      </c>
      <c r="B34" s="4" t="s">
        <v>148</v>
      </c>
      <c r="C34" s="3" t="s">
        <v>48</v>
      </c>
      <c r="D34" s="3" t="s">
        <v>149</v>
      </c>
      <c r="E34" s="7" t="s">
        <v>150</v>
      </c>
      <c r="F34" s="3">
        <v>200</v>
      </c>
      <c r="G34" s="3">
        <v>14</v>
      </c>
      <c r="H34" s="3">
        <f t="shared" si="0"/>
        <v>2800</v>
      </c>
      <c r="I34" s="3" t="s">
        <v>151</v>
      </c>
      <c r="J34" s="5">
        <f t="shared" si="3"/>
        <v>168</v>
      </c>
      <c r="K34" s="3">
        <v>700</v>
      </c>
      <c r="L34" s="3">
        <f t="shared" si="1"/>
        <v>168</v>
      </c>
      <c r="M34" s="3" t="b">
        <f t="shared" si="2"/>
        <v>1</v>
      </c>
      <c r="N34" s="3" t="s">
        <v>20</v>
      </c>
      <c r="O34" s="3" t="s">
        <v>21</v>
      </c>
      <c r="P34" s="3" t="s">
        <v>22</v>
      </c>
      <c r="Q34" s="3" t="s">
        <v>23</v>
      </c>
      <c r="R34" s="4" t="s">
        <v>152</v>
      </c>
    </row>
    <row r="35" spans="1:18" hidden="1">
      <c r="A35" s="3">
        <v>34</v>
      </c>
      <c r="B35" s="4" t="s">
        <v>153</v>
      </c>
      <c r="C35" s="3" t="s">
        <v>58</v>
      </c>
      <c r="D35" s="3" t="s">
        <v>154</v>
      </c>
      <c r="E35" s="3"/>
      <c r="F35" s="3">
        <v>200</v>
      </c>
      <c r="G35" s="3">
        <v>7</v>
      </c>
      <c r="H35" s="3">
        <f t="shared" si="0"/>
        <v>1400</v>
      </c>
      <c r="I35" s="3" t="s">
        <v>155</v>
      </c>
      <c r="J35" s="5">
        <f t="shared" si="3"/>
        <v>742</v>
      </c>
      <c r="K35" s="3">
        <v>350</v>
      </c>
      <c r="L35" s="3">
        <f t="shared" si="1"/>
        <v>742</v>
      </c>
      <c r="M35" s="3" t="b">
        <f t="shared" si="2"/>
        <v>1</v>
      </c>
      <c r="N35" s="3" t="s">
        <v>20</v>
      </c>
      <c r="O35" s="3" t="s">
        <v>21</v>
      </c>
      <c r="P35" s="3" t="s">
        <v>22</v>
      </c>
      <c r="Q35" s="3" t="s">
        <v>23</v>
      </c>
      <c r="R35" s="4" t="s">
        <v>156</v>
      </c>
    </row>
    <row r="36" spans="1:18" hidden="1">
      <c r="A36" s="3">
        <v>35</v>
      </c>
      <c r="B36" s="4" t="s">
        <v>157</v>
      </c>
      <c r="C36" s="3" t="s">
        <v>17</v>
      </c>
      <c r="D36" s="3" t="s">
        <v>158</v>
      </c>
      <c r="E36" s="3"/>
      <c r="F36" s="3">
        <v>200</v>
      </c>
      <c r="G36" s="3">
        <v>3</v>
      </c>
      <c r="H36" s="3">
        <f t="shared" si="0"/>
        <v>600</v>
      </c>
      <c r="I36" s="3" t="s">
        <v>97</v>
      </c>
      <c r="J36" s="5">
        <f t="shared" si="3"/>
        <v>162</v>
      </c>
      <c r="K36" s="3">
        <v>150</v>
      </c>
      <c r="L36" s="3">
        <f t="shared" si="1"/>
        <v>162</v>
      </c>
      <c r="M36" s="3" t="b">
        <f t="shared" si="2"/>
        <v>1</v>
      </c>
      <c r="N36" s="3" t="s">
        <v>20</v>
      </c>
      <c r="O36" s="3" t="s">
        <v>21</v>
      </c>
      <c r="P36" s="3" t="s">
        <v>22</v>
      </c>
      <c r="Q36" s="3" t="s">
        <v>23</v>
      </c>
      <c r="R36" s="4" t="s">
        <v>159</v>
      </c>
    </row>
    <row r="37" spans="1:18" hidden="1">
      <c r="A37" s="3">
        <v>36</v>
      </c>
      <c r="B37" s="4" t="s">
        <v>160</v>
      </c>
      <c r="C37" s="3" t="s">
        <v>17</v>
      </c>
      <c r="D37" s="3" t="s">
        <v>161</v>
      </c>
      <c r="E37" s="3"/>
      <c r="F37" s="3">
        <v>200</v>
      </c>
      <c r="G37" s="3">
        <v>1</v>
      </c>
      <c r="H37" s="3">
        <f t="shared" si="0"/>
        <v>200</v>
      </c>
      <c r="I37" s="3" t="s">
        <v>55</v>
      </c>
      <c r="J37" s="5">
        <f t="shared" si="3"/>
        <v>52</v>
      </c>
      <c r="K37" s="3">
        <v>50</v>
      </c>
      <c r="L37" s="3">
        <f t="shared" si="1"/>
        <v>52</v>
      </c>
      <c r="M37" s="3" t="b">
        <f t="shared" si="2"/>
        <v>1</v>
      </c>
      <c r="N37" s="3" t="s">
        <v>20</v>
      </c>
      <c r="O37" s="3" t="s">
        <v>21</v>
      </c>
      <c r="P37" s="3" t="s">
        <v>22</v>
      </c>
      <c r="Q37" s="3" t="s">
        <v>23</v>
      </c>
      <c r="R37" s="4" t="s">
        <v>162</v>
      </c>
    </row>
    <row r="38" spans="1:18" hidden="1">
      <c r="A38" s="3">
        <v>37</v>
      </c>
      <c r="B38" s="4" t="s">
        <v>163</v>
      </c>
      <c r="C38" s="3" t="s">
        <v>17</v>
      </c>
      <c r="D38" s="3" t="s">
        <v>164</v>
      </c>
      <c r="E38" s="3"/>
      <c r="F38" s="3">
        <v>200</v>
      </c>
      <c r="G38" s="3">
        <v>5</v>
      </c>
      <c r="H38" s="3">
        <f t="shared" si="0"/>
        <v>1000</v>
      </c>
      <c r="I38" s="3" t="s">
        <v>85</v>
      </c>
      <c r="J38" s="5">
        <f t="shared" si="3"/>
        <v>70</v>
      </c>
      <c r="K38" s="3">
        <v>250</v>
      </c>
      <c r="L38" s="3">
        <f t="shared" si="1"/>
        <v>70</v>
      </c>
      <c r="M38" s="3" t="b">
        <f t="shared" si="2"/>
        <v>1</v>
      </c>
      <c r="N38" s="3" t="s">
        <v>20</v>
      </c>
      <c r="O38" s="3" t="s">
        <v>21</v>
      </c>
      <c r="P38" s="3" t="s">
        <v>22</v>
      </c>
      <c r="Q38" s="3" t="s">
        <v>23</v>
      </c>
      <c r="R38" s="4" t="s">
        <v>165</v>
      </c>
    </row>
    <row r="39" spans="1:18" hidden="1">
      <c r="A39" s="3">
        <v>38</v>
      </c>
      <c r="B39" s="4" t="s">
        <v>166</v>
      </c>
      <c r="C39" s="3" t="s">
        <v>63</v>
      </c>
      <c r="D39" s="3" t="s">
        <v>167</v>
      </c>
      <c r="E39" s="3"/>
      <c r="F39" s="3">
        <v>200</v>
      </c>
      <c r="G39" s="3">
        <v>1</v>
      </c>
      <c r="H39" s="3">
        <f t="shared" si="0"/>
        <v>200</v>
      </c>
      <c r="I39" s="3" t="s">
        <v>168</v>
      </c>
      <c r="J39" s="5">
        <f t="shared" si="3"/>
        <v>74</v>
      </c>
      <c r="K39" s="3">
        <v>50</v>
      </c>
      <c r="L39" s="3">
        <f t="shared" si="1"/>
        <v>74</v>
      </c>
      <c r="M39" s="3" t="b">
        <f t="shared" si="2"/>
        <v>1</v>
      </c>
      <c r="N39" s="3" t="s">
        <v>20</v>
      </c>
      <c r="O39" s="3" t="s">
        <v>21</v>
      </c>
      <c r="P39" s="3" t="s">
        <v>22</v>
      </c>
      <c r="Q39" s="3" t="s">
        <v>23</v>
      </c>
      <c r="R39" s="4" t="s">
        <v>65</v>
      </c>
    </row>
    <row r="40" spans="1:18" hidden="1">
      <c r="A40" s="3">
        <v>39</v>
      </c>
      <c r="B40" s="4" t="s">
        <v>169</v>
      </c>
      <c r="C40" s="3" t="s">
        <v>63</v>
      </c>
      <c r="D40" s="3" t="s">
        <v>170</v>
      </c>
      <c r="E40" s="3"/>
      <c r="F40" s="3">
        <v>200</v>
      </c>
      <c r="G40" s="3">
        <v>1</v>
      </c>
      <c r="H40" s="3">
        <f t="shared" si="0"/>
        <v>200</v>
      </c>
      <c r="I40" s="3" t="s">
        <v>171</v>
      </c>
      <c r="J40" s="5">
        <f t="shared" si="3"/>
        <v>62</v>
      </c>
      <c r="K40" s="3">
        <v>50</v>
      </c>
      <c r="L40" s="3">
        <f t="shared" si="1"/>
        <v>62</v>
      </c>
      <c r="M40" s="3" t="b">
        <f t="shared" si="2"/>
        <v>1</v>
      </c>
      <c r="N40" s="3" t="s">
        <v>20</v>
      </c>
      <c r="O40" s="3" t="s">
        <v>21</v>
      </c>
      <c r="P40" s="3" t="s">
        <v>22</v>
      </c>
      <c r="Q40" s="3" t="s">
        <v>23</v>
      </c>
      <c r="R40" s="4" t="s">
        <v>65</v>
      </c>
    </row>
    <row r="41" spans="1:18" hidden="1">
      <c r="A41" s="3">
        <v>40</v>
      </c>
      <c r="B41" s="4" t="s">
        <v>172</v>
      </c>
      <c r="C41" s="3" t="s">
        <v>173</v>
      </c>
      <c r="D41" s="3" t="s">
        <v>174</v>
      </c>
      <c r="E41" s="3"/>
      <c r="F41" s="3">
        <v>200</v>
      </c>
      <c r="G41" s="3">
        <v>1</v>
      </c>
      <c r="H41" s="3">
        <f t="shared" si="0"/>
        <v>200</v>
      </c>
      <c r="I41" s="3" t="s">
        <v>175</v>
      </c>
      <c r="J41" s="5">
        <f t="shared" si="3"/>
        <v>92</v>
      </c>
      <c r="K41" s="3">
        <v>50</v>
      </c>
      <c r="L41" s="3">
        <f t="shared" si="1"/>
        <v>92</v>
      </c>
      <c r="M41" s="3" t="b">
        <f t="shared" si="2"/>
        <v>1</v>
      </c>
      <c r="N41" s="3" t="s">
        <v>20</v>
      </c>
      <c r="O41" s="3" t="s">
        <v>21</v>
      </c>
      <c r="P41" s="3" t="s">
        <v>22</v>
      </c>
      <c r="Q41" s="3" t="s">
        <v>23</v>
      </c>
      <c r="R41" s="4" t="s">
        <v>176</v>
      </c>
    </row>
    <row r="42" spans="1:18" hidden="1">
      <c r="A42" s="3">
        <v>41</v>
      </c>
      <c r="B42" s="4" t="s">
        <v>177</v>
      </c>
      <c r="C42" s="3" t="s">
        <v>63</v>
      </c>
      <c r="D42" s="3" t="s">
        <v>54</v>
      </c>
      <c r="E42" s="3"/>
      <c r="F42" s="3">
        <v>200</v>
      </c>
      <c r="G42" s="3">
        <v>1</v>
      </c>
      <c r="H42" s="3">
        <f t="shared" si="0"/>
        <v>200</v>
      </c>
      <c r="I42" s="3" t="s">
        <v>178</v>
      </c>
      <c r="J42" s="5">
        <f t="shared" si="3"/>
        <v>60</v>
      </c>
      <c r="K42" s="3">
        <v>50</v>
      </c>
      <c r="L42" s="3">
        <f t="shared" si="1"/>
        <v>60</v>
      </c>
      <c r="M42" s="3" t="b">
        <f t="shared" si="2"/>
        <v>1</v>
      </c>
      <c r="N42" s="3" t="s">
        <v>20</v>
      </c>
      <c r="O42" s="3" t="s">
        <v>21</v>
      </c>
      <c r="P42" s="3" t="s">
        <v>22</v>
      </c>
      <c r="Q42" s="3" t="s">
        <v>23</v>
      </c>
      <c r="R42" s="4" t="s">
        <v>65</v>
      </c>
    </row>
    <row r="43" spans="1:18" hidden="1">
      <c r="A43" s="3">
        <v>42</v>
      </c>
      <c r="B43" s="4" t="s">
        <v>179</v>
      </c>
      <c r="C43" s="3" t="s">
        <v>180</v>
      </c>
      <c r="D43" s="3" t="s">
        <v>181</v>
      </c>
      <c r="E43" s="3"/>
      <c r="F43" s="3">
        <v>200</v>
      </c>
      <c r="G43" s="3">
        <v>1</v>
      </c>
      <c r="H43" s="3">
        <f t="shared" si="0"/>
        <v>200</v>
      </c>
      <c r="I43" s="3" t="s">
        <v>182</v>
      </c>
      <c r="J43" s="5">
        <f t="shared" si="3"/>
        <v>296</v>
      </c>
      <c r="K43" s="3">
        <v>50</v>
      </c>
      <c r="L43" s="3">
        <f t="shared" si="1"/>
        <v>296</v>
      </c>
      <c r="M43" s="3" t="b">
        <f t="shared" si="2"/>
        <v>1</v>
      </c>
      <c r="N43" s="3" t="s">
        <v>20</v>
      </c>
      <c r="O43" s="3" t="s">
        <v>21</v>
      </c>
      <c r="P43" s="3" t="s">
        <v>22</v>
      </c>
      <c r="Q43" s="3" t="s">
        <v>23</v>
      </c>
      <c r="R43" s="4" t="s">
        <v>183</v>
      </c>
    </row>
    <row r="44" spans="1:18" hidden="1">
      <c r="A44" s="3">
        <v>43</v>
      </c>
      <c r="B44" s="4" t="s">
        <v>184</v>
      </c>
      <c r="C44" s="3" t="s">
        <v>185</v>
      </c>
      <c r="D44" s="3" t="s">
        <v>186</v>
      </c>
      <c r="E44" s="3"/>
      <c r="F44" s="3">
        <v>200</v>
      </c>
      <c r="G44" s="3">
        <v>1</v>
      </c>
      <c r="H44" s="3">
        <f t="shared" si="0"/>
        <v>200</v>
      </c>
      <c r="I44" s="3" t="s">
        <v>187</v>
      </c>
      <c r="J44" s="5">
        <f t="shared" si="3"/>
        <v>306</v>
      </c>
      <c r="K44" s="3">
        <v>50</v>
      </c>
      <c r="L44" s="3">
        <f t="shared" si="1"/>
        <v>306</v>
      </c>
      <c r="M44" s="3" t="b">
        <f t="shared" si="2"/>
        <v>1</v>
      </c>
      <c r="N44" s="3" t="s">
        <v>20</v>
      </c>
      <c r="O44" s="3" t="s">
        <v>21</v>
      </c>
      <c r="P44" s="3" t="s">
        <v>22</v>
      </c>
      <c r="Q44" s="3" t="s">
        <v>23</v>
      </c>
      <c r="R44" s="4" t="s">
        <v>188</v>
      </c>
    </row>
    <row r="45" spans="1:18" hidden="1">
      <c r="A45" s="3">
        <v>44</v>
      </c>
      <c r="B45" s="4" t="s">
        <v>189</v>
      </c>
      <c r="C45" s="3" t="s">
        <v>190</v>
      </c>
      <c r="D45" s="3" t="s">
        <v>191</v>
      </c>
      <c r="E45" s="3"/>
      <c r="F45" s="3">
        <v>200</v>
      </c>
      <c r="G45" s="3">
        <v>2</v>
      </c>
      <c r="H45" s="3">
        <f t="shared" si="0"/>
        <v>400</v>
      </c>
      <c r="I45" s="3" t="s">
        <v>192</v>
      </c>
      <c r="J45" s="5">
        <f t="shared" si="3"/>
        <v>620</v>
      </c>
      <c r="K45" s="3">
        <v>50</v>
      </c>
      <c r="L45" s="3">
        <f t="shared" si="1"/>
        <v>620</v>
      </c>
      <c r="M45" s="3" t="b">
        <f t="shared" si="2"/>
        <v>1</v>
      </c>
      <c r="N45" s="3" t="s">
        <v>20</v>
      </c>
      <c r="O45" s="3" t="s">
        <v>21</v>
      </c>
      <c r="P45" s="3" t="s">
        <v>22</v>
      </c>
      <c r="Q45" s="3" t="s">
        <v>23</v>
      </c>
      <c r="R45" s="4" t="s">
        <v>193</v>
      </c>
    </row>
    <row r="46" spans="1:18" hidden="1">
      <c r="A46" s="3">
        <v>45</v>
      </c>
      <c r="B46" s="4" t="s">
        <v>194</v>
      </c>
      <c r="C46" s="3" t="s">
        <v>190</v>
      </c>
      <c r="D46" s="3" t="s">
        <v>78</v>
      </c>
      <c r="E46" s="3"/>
      <c r="F46" s="3">
        <v>200</v>
      </c>
      <c r="G46" s="3">
        <v>1</v>
      </c>
      <c r="H46" s="3">
        <f t="shared" si="0"/>
        <v>200</v>
      </c>
      <c r="I46" s="3" t="s">
        <v>195</v>
      </c>
      <c r="J46" s="5">
        <f t="shared" si="3"/>
        <v>550</v>
      </c>
      <c r="K46" s="3">
        <v>50</v>
      </c>
      <c r="L46" s="3">
        <f t="shared" si="1"/>
        <v>550</v>
      </c>
      <c r="M46" s="3" t="b">
        <f t="shared" si="2"/>
        <v>1</v>
      </c>
      <c r="N46" s="3" t="s">
        <v>20</v>
      </c>
      <c r="O46" s="3" t="s">
        <v>21</v>
      </c>
      <c r="P46" s="3" t="s">
        <v>22</v>
      </c>
      <c r="Q46" s="3" t="s">
        <v>23</v>
      </c>
      <c r="R46" s="4" t="s">
        <v>196</v>
      </c>
    </row>
    <row r="47" spans="1:18" hidden="1">
      <c r="A47" s="3">
        <v>46</v>
      </c>
      <c r="B47" s="4" t="s">
        <v>197</v>
      </c>
      <c r="C47" s="3" t="s">
        <v>198</v>
      </c>
      <c r="D47" s="3" t="s">
        <v>199</v>
      </c>
      <c r="E47" s="3"/>
      <c r="F47" s="3">
        <v>200</v>
      </c>
      <c r="G47" s="3">
        <v>1</v>
      </c>
      <c r="H47" s="3">
        <f t="shared" si="0"/>
        <v>200</v>
      </c>
      <c r="I47" s="3" t="s">
        <v>200</v>
      </c>
      <c r="J47" s="5">
        <f t="shared" si="3"/>
        <v>784</v>
      </c>
      <c r="K47" s="3">
        <v>50</v>
      </c>
      <c r="L47" s="3">
        <f t="shared" si="1"/>
        <v>784</v>
      </c>
      <c r="M47" s="3" t="b">
        <f t="shared" si="2"/>
        <v>1</v>
      </c>
      <c r="N47" s="3" t="s">
        <v>20</v>
      </c>
      <c r="O47" s="3" t="s">
        <v>21</v>
      </c>
      <c r="P47" s="3" t="s">
        <v>22</v>
      </c>
      <c r="Q47" s="3" t="s">
        <v>23</v>
      </c>
      <c r="R47" s="4" t="s">
        <v>201</v>
      </c>
    </row>
    <row r="48" spans="1:18" hidden="1">
      <c r="A48" s="3">
        <v>47</v>
      </c>
      <c r="B48" s="4" t="s">
        <v>202</v>
      </c>
      <c r="C48" s="3" t="s">
        <v>17</v>
      </c>
      <c r="D48" s="3" t="s">
        <v>203</v>
      </c>
      <c r="E48" s="3"/>
      <c r="F48" s="3">
        <v>200</v>
      </c>
      <c r="G48" s="3">
        <v>4</v>
      </c>
      <c r="H48" s="3">
        <f t="shared" si="0"/>
        <v>800</v>
      </c>
      <c r="I48" s="3" t="s">
        <v>204</v>
      </c>
      <c r="J48" s="5">
        <f t="shared" si="3"/>
        <v>328</v>
      </c>
      <c r="K48" s="3">
        <v>200</v>
      </c>
      <c r="L48" s="3">
        <f t="shared" si="1"/>
        <v>328</v>
      </c>
      <c r="M48" s="3" t="b">
        <f t="shared" si="2"/>
        <v>1</v>
      </c>
      <c r="N48" s="3" t="s">
        <v>20</v>
      </c>
      <c r="O48" s="3" t="s">
        <v>21</v>
      </c>
      <c r="P48" s="3" t="s">
        <v>22</v>
      </c>
      <c r="Q48" s="3" t="s">
        <v>23</v>
      </c>
      <c r="R48" s="4" t="s">
        <v>205</v>
      </c>
    </row>
    <row r="49" spans="1:18" hidden="1">
      <c r="A49" s="3">
        <v>48</v>
      </c>
      <c r="B49" s="4" t="s">
        <v>206</v>
      </c>
      <c r="C49" s="3" t="s">
        <v>63</v>
      </c>
      <c r="D49" s="3" t="s">
        <v>207</v>
      </c>
      <c r="E49" s="3"/>
      <c r="F49" s="3">
        <v>200</v>
      </c>
      <c r="G49" s="3">
        <v>1</v>
      </c>
      <c r="H49" s="3">
        <f t="shared" si="0"/>
        <v>200</v>
      </c>
      <c r="I49" s="3" t="s">
        <v>208</v>
      </c>
      <c r="J49" s="5">
        <f t="shared" si="3"/>
        <v>126</v>
      </c>
      <c r="K49" s="3">
        <v>50</v>
      </c>
      <c r="L49" s="3">
        <f t="shared" si="1"/>
        <v>126</v>
      </c>
      <c r="M49" s="3" t="b">
        <f t="shared" si="2"/>
        <v>1</v>
      </c>
      <c r="N49" s="3" t="s">
        <v>20</v>
      </c>
      <c r="O49" s="3" t="s">
        <v>21</v>
      </c>
      <c r="P49" s="3" t="s">
        <v>22</v>
      </c>
      <c r="Q49" s="3" t="s">
        <v>23</v>
      </c>
      <c r="R49" s="4" t="s">
        <v>209</v>
      </c>
    </row>
    <row r="50" spans="1:18" hidden="1">
      <c r="A50" s="3">
        <v>49</v>
      </c>
      <c r="B50" s="4" t="s">
        <v>210</v>
      </c>
      <c r="C50" s="3" t="s">
        <v>17</v>
      </c>
      <c r="D50" s="3" t="s">
        <v>211</v>
      </c>
      <c r="E50" s="3"/>
      <c r="F50" s="3">
        <v>200</v>
      </c>
      <c r="G50" s="3">
        <v>1</v>
      </c>
      <c r="H50" s="3">
        <f t="shared" si="0"/>
        <v>200</v>
      </c>
      <c r="I50" s="3" t="s">
        <v>212</v>
      </c>
      <c r="J50" s="5">
        <f t="shared" si="3"/>
        <v>72</v>
      </c>
      <c r="K50" s="3">
        <v>50</v>
      </c>
      <c r="L50" s="3">
        <f t="shared" si="1"/>
        <v>72</v>
      </c>
      <c r="M50" s="3" t="b">
        <f t="shared" si="2"/>
        <v>1</v>
      </c>
      <c r="N50" s="3" t="s">
        <v>20</v>
      </c>
      <c r="O50" s="3" t="s">
        <v>21</v>
      </c>
      <c r="P50" s="3" t="s">
        <v>22</v>
      </c>
      <c r="Q50" s="3" t="s">
        <v>23</v>
      </c>
      <c r="R50" s="4" t="s">
        <v>213</v>
      </c>
    </row>
    <row r="51" spans="1:18" hidden="1">
      <c r="A51" s="3">
        <v>50</v>
      </c>
      <c r="B51" s="4" t="s">
        <v>214</v>
      </c>
      <c r="C51" s="3" t="s">
        <v>215</v>
      </c>
      <c r="D51" s="3" t="s">
        <v>216</v>
      </c>
      <c r="E51" s="3"/>
      <c r="F51" s="3">
        <v>200</v>
      </c>
      <c r="G51" s="3">
        <v>1</v>
      </c>
      <c r="H51" s="3">
        <f t="shared" si="0"/>
        <v>200</v>
      </c>
      <c r="I51" s="3" t="s">
        <v>217</v>
      </c>
      <c r="J51" s="5">
        <f t="shared" si="3"/>
        <v>90</v>
      </c>
      <c r="K51" s="3">
        <v>50</v>
      </c>
      <c r="L51" s="3">
        <f t="shared" si="1"/>
        <v>90</v>
      </c>
      <c r="M51" s="3" t="b">
        <f t="shared" si="2"/>
        <v>1</v>
      </c>
      <c r="N51" s="3" t="s">
        <v>20</v>
      </c>
      <c r="O51" s="3" t="s">
        <v>21</v>
      </c>
      <c r="P51" s="3" t="s">
        <v>22</v>
      </c>
      <c r="Q51" s="3" t="s">
        <v>23</v>
      </c>
      <c r="R51" s="4" t="s">
        <v>218</v>
      </c>
    </row>
    <row r="52" spans="1:18" hidden="1">
      <c r="A52" s="3">
        <v>51</v>
      </c>
      <c r="B52" s="4" t="s">
        <v>87</v>
      </c>
      <c r="C52" s="3" t="s">
        <v>88</v>
      </c>
      <c r="D52" s="3" t="s">
        <v>89</v>
      </c>
      <c r="E52" s="3"/>
      <c r="F52" s="3">
        <v>200</v>
      </c>
      <c r="G52" s="3">
        <v>1</v>
      </c>
      <c r="H52" s="3">
        <f t="shared" si="0"/>
        <v>200</v>
      </c>
      <c r="I52" s="3" t="s">
        <v>90</v>
      </c>
      <c r="J52" s="5">
        <f t="shared" si="3"/>
        <v>10</v>
      </c>
      <c r="K52" s="3">
        <v>50</v>
      </c>
      <c r="L52" s="3">
        <f t="shared" si="1"/>
        <v>10</v>
      </c>
      <c r="M52" s="3" t="b">
        <f t="shared" si="2"/>
        <v>1</v>
      </c>
      <c r="N52" s="3" t="s">
        <v>20</v>
      </c>
      <c r="O52" s="3" t="s">
        <v>21</v>
      </c>
      <c r="P52" s="3" t="s">
        <v>22</v>
      </c>
      <c r="Q52" s="3" t="s">
        <v>23</v>
      </c>
      <c r="R52" s="4" t="s">
        <v>91</v>
      </c>
    </row>
    <row r="53" spans="1:18" hidden="1">
      <c r="A53" s="3">
        <v>52</v>
      </c>
      <c r="B53" s="4" t="s">
        <v>219</v>
      </c>
      <c r="C53" s="3" t="s">
        <v>88</v>
      </c>
      <c r="D53" s="3" t="s">
        <v>220</v>
      </c>
      <c r="E53" s="3"/>
      <c r="F53" s="3">
        <v>200</v>
      </c>
      <c r="G53" s="3">
        <v>2</v>
      </c>
      <c r="H53" s="3">
        <f t="shared" si="0"/>
        <v>400</v>
      </c>
      <c r="I53" s="3" t="s">
        <v>45</v>
      </c>
      <c r="J53" s="5">
        <f t="shared" si="3"/>
        <v>60</v>
      </c>
      <c r="K53" s="3">
        <v>100</v>
      </c>
      <c r="L53" s="3">
        <f t="shared" si="1"/>
        <v>60</v>
      </c>
      <c r="M53" s="3" t="b">
        <f t="shared" si="2"/>
        <v>1</v>
      </c>
      <c r="N53" s="3" t="s">
        <v>20</v>
      </c>
      <c r="O53" s="3" t="s">
        <v>21</v>
      </c>
      <c r="P53" s="3" t="s">
        <v>22</v>
      </c>
      <c r="Q53" s="3" t="s">
        <v>23</v>
      </c>
      <c r="R53" s="4" t="s">
        <v>94</v>
      </c>
    </row>
    <row r="54" spans="1:18" hidden="1">
      <c r="A54" s="3">
        <v>53</v>
      </c>
      <c r="B54" s="4" t="s">
        <v>221</v>
      </c>
      <c r="C54" s="3" t="s">
        <v>88</v>
      </c>
      <c r="D54" s="3" t="s">
        <v>222</v>
      </c>
      <c r="E54" s="3"/>
      <c r="F54" s="3">
        <v>200</v>
      </c>
      <c r="G54" s="3">
        <v>2</v>
      </c>
      <c r="H54" s="3">
        <f t="shared" si="0"/>
        <v>400</v>
      </c>
      <c r="I54" s="3" t="s">
        <v>45</v>
      </c>
      <c r="J54" s="5">
        <f t="shared" si="3"/>
        <v>60</v>
      </c>
      <c r="K54" s="3">
        <v>100</v>
      </c>
      <c r="L54" s="3">
        <f t="shared" si="1"/>
        <v>60</v>
      </c>
      <c r="M54" s="3" t="b">
        <f t="shared" si="2"/>
        <v>1</v>
      </c>
      <c r="N54" s="3" t="s">
        <v>20</v>
      </c>
      <c r="O54" s="3" t="s">
        <v>21</v>
      </c>
      <c r="P54" s="3" t="s">
        <v>22</v>
      </c>
      <c r="Q54" s="3" t="s">
        <v>23</v>
      </c>
      <c r="R54" s="4" t="s">
        <v>94</v>
      </c>
    </row>
    <row r="55" spans="1:18" hidden="1">
      <c r="A55" s="3">
        <v>54</v>
      </c>
      <c r="B55" s="4" t="s">
        <v>223</v>
      </c>
      <c r="C55" s="3" t="s">
        <v>88</v>
      </c>
      <c r="D55" s="3" t="s">
        <v>224</v>
      </c>
      <c r="E55" s="3"/>
      <c r="F55" s="3">
        <v>200</v>
      </c>
      <c r="G55" s="3">
        <v>3</v>
      </c>
      <c r="H55" s="3">
        <f t="shared" si="0"/>
        <v>600</v>
      </c>
      <c r="I55" s="3" t="s">
        <v>225</v>
      </c>
      <c r="J55" s="5">
        <f t="shared" si="3"/>
        <v>66</v>
      </c>
      <c r="K55" s="3">
        <v>150</v>
      </c>
      <c r="L55" s="3">
        <f t="shared" si="1"/>
        <v>66</v>
      </c>
      <c r="M55" s="3" t="b">
        <f t="shared" si="2"/>
        <v>1</v>
      </c>
      <c r="N55" s="3" t="s">
        <v>20</v>
      </c>
      <c r="O55" s="3" t="s">
        <v>21</v>
      </c>
      <c r="P55" s="3" t="s">
        <v>22</v>
      </c>
      <c r="Q55" s="3" t="s">
        <v>23</v>
      </c>
      <c r="R55" s="4" t="s">
        <v>94</v>
      </c>
    </row>
    <row r="56" spans="1:18" hidden="1">
      <c r="A56" s="3">
        <v>55</v>
      </c>
      <c r="B56" s="4" t="s">
        <v>226</v>
      </c>
      <c r="C56" s="3" t="s">
        <v>88</v>
      </c>
      <c r="D56" s="3" t="s">
        <v>227</v>
      </c>
      <c r="E56" s="3"/>
      <c r="F56" s="3">
        <v>200</v>
      </c>
      <c r="G56" s="3">
        <v>1</v>
      </c>
      <c r="H56" s="3">
        <f t="shared" si="0"/>
        <v>200</v>
      </c>
      <c r="I56" s="3" t="s">
        <v>97</v>
      </c>
      <c r="J56" s="5">
        <f t="shared" si="3"/>
        <v>54</v>
      </c>
      <c r="K56" s="3">
        <v>50</v>
      </c>
      <c r="L56" s="3">
        <f t="shared" si="1"/>
        <v>54</v>
      </c>
      <c r="M56" s="3" t="b">
        <f t="shared" si="2"/>
        <v>1</v>
      </c>
      <c r="N56" s="3" t="s">
        <v>20</v>
      </c>
      <c r="O56" s="3" t="s">
        <v>21</v>
      </c>
      <c r="P56" s="3" t="s">
        <v>22</v>
      </c>
      <c r="Q56" s="3" t="s">
        <v>23</v>
      </c>
      <c r="R56" s="4" t="s">
        <v>228</v>
      </c>
    </row>
    <row r="57" spans="1:18" hidden="1">
      <c r="A57" s="3">
        <v>56</v>
      </c>
      <c r="B57" s="4" t="s">
        <v>229</v>
      </c>
      <c r="C57" s="3" t="s">
        <v>88</v>
      </c>
      <c r="D57" s="3" t="s">
        <v>230</v>
      </c>
      <c r="E57" s="3"/>
      <c r="F57" s="3">
        <v>200</v>
      </c>
      <c r="G57" s="3">
        <v>1</v>
      </c>
      <c r="H57" s="3">
        <f t="shared" si="0"/>
        <v>200</v>
      </c>
      <c r="I57" s="3" t="s">
        <v>231</v>
      </c>
      <c r="J57" s="5">
        <f t="shared" si="3"/>
        <v>110.00000000000001</v>
      </c>
      <c r="K57" s="3">
        <v>50</v>
      </c>
      <c r="L57" s="3">
        <f t="shared" si="1"/>
        <v>110.00000000000001</v>
      </c>
      <c r="M57" s="3" t="b">
        <f t="shared" si="2"/>
        <v>1</v>
      </c>
      <c r="N57" s="3" t="s">
        <v>20</v>
      </c>
      <c r="O57" s="3" t="s">
        <v>21</v>
      </c>
      <c r="P57" s="3" t="s">
        <v>22</v>
      </c>
      <c r="Q57" s="3" t="s">
        <v>23</v>
      </c>
      <c r="R57" s="4" t="s">
        <v>232</v>
      </c>
    </row>
    <row r="58" spans="1:18" hidden="1">
      <c r="A58" s="3">
        <v>57</v>
      </c>
      <c r="B58" s="4" t="s">
        <v>233</v>
      </c>
      <c r="C58" s="3" t="s">
        <v>88</v>
      </c>
      <c r="D58" s="3" t="s">
        <v>234</v>
      </c>
      <c r="E58" s="3"/>
      <c r="F58" s="3">
        <v>200</v>
      </c>
      <c r="G58" s="3">
        <v>4</v>
      </c>
      <c r="H58" s="3">
        <f t="shared" si="0"/>
        <v>800</v>
      </c>
      <c r="I58" s="3" t="s">
        <v>235</v>
      </c>
      <c r="J58" s="5">
        <f t="shared" si="3"/>
        <v>72</v>
      </c>
      <c r="K58" s="3">
        <v>200</v>
      </c>
      <c r="L58" s="3">
        <f t="shared" si="1"/>
        <v>72</v>
      </c>
      <c r="M58" s="3" t="b">
        <f t="shared" si="2"/>
        <v>1</v>
      </c>
      <c r="N58" s="3" t="s">
        <v>20</v>
      </c>
      <c r="O58" s="3" t="s">
        <v>21</v>
      </c>
      <c r="P58" s="3" t="s">
        <v>22</v>
      </c>
      <c r="Q58" s="3" t="s">
        <v>23</v>
      </c>
      <c r="R58" s="4" t="s">
        <v>94</v>
      </c>
    </row>
    <row r="59" spans="1:18" hidden="1">
      <c r="A59" s="3">
        <v>58</v>
      </c>
      <c r="B59" s="4" t="s">
        <v>236</v>
      </c>
      <c r="C59" s="3" t="s">
        <v>88</v>
      </c>
      <c r="D59" s="3" t="s">
        <v>237</v>
      </c>
      <c r="E59" s="3"/>
      <c r="F59" s="3">
        <v>200</v>
      </c>
      <c r="G59" s="3">
        <v>3</v>
      </c>
      <c r="H59" s="3">
        <f t="shared" si="0"/>
        <v>600</v>
      </c>
      <c r="I59" s="3" t="s">
        <v>235</v>
      </c>
      <c r="J59" s="5">
        <f t="shared" si="3"/>
        <v>54</v>
      </c>
      <c r="K59" s="3">
        <v>150</v>
      </c>
      <c r="L59" s="3">
        <f t="shared" si="1"/>
        <v>54</v>
      </c>
      <c r="M59" s="3" t="b">
        <f t="shared" si="2"/>
        <v>1</v>
      </c>
      <c r="N59" s="3" t="s">
        <v>20</v>
      </c>
      <c r="O59" s="3" t="s">
        <v>21</v>
      </c>
      <c r="P59" s="3" t="s">
        <v>22</v>
      </c>
      <c r="Q59" s="3" t="s">
        <v>23</v>
      </c>
      <c r="R59" s="4" t="s">
        <v>228</v>
      </c>
    </row>
    <row r="60" spans="1:18" hidden="1">
      <c r="A60" s="3">
        <v>59</v>
      </c>
      <c r="B60" s="4" t="s">
        <v>238</v>
      </c>
      <c r="C60" s="3" t="s">
        <v>88</v>
      </c>
      <c r="D60" s="3" t="s">
        <v>84</v>
      </c>
      <c r="E60" s="3"/>
      <c r="F60" s="3">
        <v>200</v>
      </c>
      <c r="G60" s="3">
        <v>27</v>
      </c>
      <c r="H60" s="3">
        <f t="shared" si="0"/>
        <v>5400</v>
      </c>
      <c r="I60" s="3" t="s">
        <v>239</v>
      </c>
      <c r="J60" s="5">
        <f t="shared" si="3"/>
        <v>108</v>
      </c>
      <c r="K60" s="3">
        <v>1350</v>
      </c>
      <c r="L60" s="3">
        <f t="shared" si="1"/>
        <v>108</v>
      </c>
      <c r="M60" s="3" t="b">
        <f t="shared" si="2"/>
        <v>1</v>
      </c>
      <c r="N60" s="3" t="s">
        <v>20</v>
      </c>
      <c r="O60" s="3" t="s">
        <v>21</v>
      </c>
      <c r="P60" s="3" t="s">
        <v>22</v>
      </c>
      <c r="Q60" s="3" t="s">
        <v>23</v>
      </c>
      <c r="R60" s="4" t="s">
        <v>240</v>
      </c>
    </row>
    <row r="61" spans="1:18" hidden="1">
      <c r="A61" s="3">
        <v>60</v>
      </c>
      <c r="B61" s="4" t="s">
        <v>241</v>
      </c>
      <c r="C61" s="3" t="s">
        <v>88</v>
      </c>
      <c r="D61" s="3" t="s">
        <v>242</v>
      </c>
      <c r="E61" s="3"/>
      <c r="F61" s="3">
        <v>200</v>
      </c>
      <c r="G61" s="3">
        <v>1</v>
      </c>
      <c r="H61" s="3">
        <f t="shared" si="0"/>
        <v>200</v>
      </c>
      <c r="I61" s="3" t="s">
        <v>243</v>
      </c>
      <c r="J61" s="5">
        <f t="shared" si="3"/>
        <v>56.000000000000007</v>
      </c>
      <c r="K61" s="3">
        <v>50</v>
      </c>
      <c r="L61" s="3">
        <f t="shared" si="1"/>
        <v>56.000000000000007</v>
      </c>
      <c r="M61" s="3" t="b">
        <f t="shared" si="2"/>
        <v>1</v>
      </c>
      <c r="N61" s="3" t="s">
        <v>20</v>
      </c>
      <c r="O61" s="3" t="s">
        <v>21</v>
      </c>
      <c r="P61" s="3" t="s">
        <v>22</v>
      </c>
      <c r="Q61" s="3" t="s">
        <v>23</v>
      </c>
      <c r="R61" s="4" t="s">
        <v>94</v>
      </c>
    </row>
    <row r="62" spans="1:18" hidden="1">
      <c r="A62" s="3">
        <v>61</v>
      </c>
      <c r="B62" s="4" t="s">
        <v>244</v>
      </c>
      <c r="C62" s="3" t="s">
        <v>88</v>
      </c>
      <c r="D62" s="3" t="s">
        <v>245</v>
      </c>
      <c r="E62" s="3"/>
      <c r="F62" s="3">
        <v>200</v>
      </c>
      <c r="G62" s="3">
        <v>1</v>
      </c>
      <c r="H62" s="3">
        <f t="shared" si="0"/>
        <v>200</v>
      </c>
      <c r="I62" s="3" t="s">
        <v>178</v>
      </c>
      <c r="J62" s="5">
        <f t="shared" si="3"/>
        <v>60</v>
      </c>
      <c r="K62" s="3">
        <v>50</v>
      </c>
      <c r="L62" s="3">
        <f t="shared" si="1"/>
        <v>60</v>
      </c>
      <c r="M62" s="3" t="b">
        <f t="shared" si="2"/>
        <v>1</v>
      </c>
      <c r="N62" s="3" t="s">
        <v>20</v>
      </c>
      <c r="O62" s="3" t="s">
        <v>21</v>
      </c>
      <c r="P62" s="3" t="s">
        <v>22</v>
      </c>
      <c r="Q62" s="3" t="s">
        <v>23</v>
      </c>
      <c r="R62" s="4" t="s">
        <v>94</v>
      </c>
    </row>
    <row r="63" spans="1:18" hidden="1">
      <c r="A63" s="3">
        <v>62</v>
      </c>
      <c r="B63" s="4" t="s">
        <v>246</v>
      </c>
      <c r="C63" s="3" t="s">
        <v>83</v>
      </c>
      <c r="D63" s="3" t="s">
        <v>247</v>
      </c>
      <c r="E63" s="3"/>
      <c r="F63" s="3">
        <v>200</v>
      </c>
      <c r="G63" s="3">
        <v>1</v>
      </c>
      <c r="H63" s="3">
        <f t="shared" si="0"/>
        <v>200</v>
      </c>
      <c r="I63" s="3" t="s">
        <v>248</v>
      </c>
      <c r="J63" s="5">
        <f t="shared" si="3"/>
        <v>80</v>
      </c>
      <c r="K63" s="3">
        <v>50</v>
      </c>
      <c r="L63" s="3">
        <f t="shared" si="1"/>
        <v>80</v>
      </c>
      <c r="M63" s="3" t="b">
        <f t="shared" si="2"/>
        <v>1</v>
      </c>
      <c r="N63" s="3" t="s">
        <v>20</v>
      </c>
      <c r="O63" s="3" t="s">
        <v>21</v>
      </c>
      <c r="P63" s="3" t="s">
        <v>22</v>
      </c>
      <c r="Q63" s="3" t="s">
        <v>23</v>
      </c>
      <c r="R63" s="4" t="s">
        <v>249</v>
      </c>
    </row>
    <row r="64" spans="1:18" hidden="1">
      <c r="A64" s="3">
        <v>63</v>
      </c>
      <c r="B64" s="4" t="s">
        <v>250</v>
      </c>
      <c r="C64" s="3" t="s">
        <v>88</v>
      </c>
      <c r="D64" s="3" t="s">
        <v>251</v>
      </c>
      <c r="E64" s="3"/>
      <c r="F64" s="3">
        <v>200</v>
      </c>
      <c r="G64" s="3">
        <v>1</v>
      </c>
      <c r="H64" s="3">
        <f t="shared" si="0"/>
        <v>200</v>
      </c>
      <c r="I64" s="3" t="s">
        <v>97</v>
      </c>
      <c r="J64" s="5">
        <f t="shared" si="3"/>
        <v>54</v>
      </c>
      <c r="K64" s="3">
        <v>50</v>
      </c>
      <c r="L64" s="3">
        <f t="shared" si="1"/>
        <v>54</v>
      </c>
      <c r="M64" s="3" t="b">
        <f t="shared" si="2"/>
        <v>1</v>
      </c>
      <c r="N64" s="3" t="s">
        <v>20</v>
      </c>
      <c r="O64" s="3" t="s">
        <v>21</v>
      </c>
      <c r="P64" s="3" t="s">
        <v>22</v>
      </c>
      <c r="Q64" s="3" t="s">
        <v>23</v>
      </c>
      <c r="R64" s="4" t="s">
        <v>228</v>
      </c>
    </row>
    <row r="65" spans="1:18" hidden="1">
      <c r="A65" s="3">
        <v>64</v>
      </c>
      <c r="B65" s="4" t="s">
        <v>252</v>
      </c>
      <c r="C65" s="3" t="s">
        <v>83</v>
      </c>
      <c r="D65" s="3" t="s">
        <v>253</v>
      </c>
      <c r="E65" s="3"/>
      <c r="F65" s="3">
        <v>200</v>
      </c>
      <c r="G65" s="3">
        <v>7</v>
      </c>
      <c r="H65" s="3">
        <f t="shared" si="0"/>
        <v>1400</v>
      </c>
      <c r="I65" s="3" t="s">
        <v>151</v>
      </c>
      <c r="J65" s="5">
        <f t="shared" si="3"/>
        <v>84</v>
      </c>
      <c r="K65" s="3">
        <v>350</v>
      </c>
      <c r="L65" s="3">
        <f t="shared" si="1"/>
        <v>84</v>
      </c>
      <c r="M65" s="3" t="b">
        <f t="shared" si="2"/>
        <v>1</v>
      </c>
      <c r="N65" s="3" t="s">
        <v>20</v>
      </c>
      <c r="O65" s="3" t="s">
        <v>21</v>
      </c>
      <c r="P65" s="3" t="s">
        <v>22</v>
      </c>
      <c r="Q65" s="3" t="s">
        <v>23</v>
      </c>
      <c r="R65" s="4" t="s">
        <v>254</v>
      </c>
    </row>
    <row r="66" spans="1:18" hidden="1">
      <c r="A66" s="3">
        <v>65</v>
      </c>
      <c r="B66" s="4" t="s">
        <v>255</v>
      </c>
      <c r="C66" s="3" t="s">
        <v>83</v>
      </c>
      <c r="D66" s="3" t="s">
        <v>256</v>
      </c>
      <c r="E66" s="3"/>
      <c r="F66" s="3">
        <v>200</v>
      </c>
      <c r="G66" s="3">
        <v>3</v>
      </c>
      <c r="H66" s="3">
        <f t="shared" si="0"/>
        <v>600</v>
      </c>
      <c r="I66" s="3" t="s">
        <v>257</v>
      </c>
      <c r="J66" s="5">
        <f t="shared" si="3"/>
        <v>480</v>
      </c>
      <c r="K66" s="3">
        <v>150</v>
      </c>
      <c r="L66" s="3">
        <f t="shared" si="1"/>
        <v>480</v>
      </c>
      <c r="M66" s="3" t="b">
        <f t="shared" si="2"/>
        <v>1</v>
      </c>
      <c r="N66" s="3" t="s">
        <v>20</v>
      </c>
      <c r="O66" s="3" t="s">
        <v>21</v>
      </c>
      <c r="P66" s="3" t="s">
        <v>22</v>
      </c>
      <c r="Q66" s="3" t="s">
        <v>23</v>
      </c>
      <c r="R66" s="4" t="s">
        <v>258</v>
      </c>
    </row>
    <row r="67" spans="1:18" hidden="1">
      <c r="A67" s="3">
        <v>66</v>
      </c>
      <c r="B67" s="4" t="s">
        <v>259</v>
      </c>
      <c r="C67" s="3" t="s">
        <v>260</v>
      </c>
      <c r="D67" s="3" t="s">
        <v>261</v>
      </c>
      <c r="E67" s="3"/>
      <c r="F67" s="3">
        <v>200</v>
      </c>
      <c r="G67" s="3">
        <v>1</v>
      </c>
      <c r="H67" s="3">
        <f t="shared" ref="H67:H83" si="4">F67*G67</f>
        <v>200</v>
      </c>
      <c r="I67" s="3" t="s">
        <v>262</v>
      </c>
      <c r="J67" s="5">
        <f t="shared" si="3"/>
        <v>798</v>
      </c>
      <c r="K67" s="3">
        <v>50</v>
      </c>
      <c r="L67" s="3">
        <f t="shared" ref="L67:L70" si="5">I67*H67</f>
        <v>798</v>
      </c>
      <c r="M67" s="3" t="b">
        <f t="shared" ref="M67:M70" si="6">L67=J67</f>
        <v>1</v>
      </c>
      <c r="N67" s="3" t="s">
        <v>20</v>
      </c>
      <c r="O67" s="3" t="s">
        <v>21</v>
      </c>
      <c r="P67" s="3" t="s">
        <v>22</v>
      </c>
      <c r="Q67" s="3" t="s">
        <v>23</v>
      </c>
      <c r="R67" s="4" t="s">
        <v>263</v>
      </c>
    </row>
    <row r="68" spans="1:18" hidden="1">
      <c r="A68" s="3">
        <v>67</v>
      </c>
      <c r="B68" s="4" t="s">
        <v>264</v>
      </c>
      <c r="C68" s="3" t="s">
        <v>17</v>
      </c>
      <c r="D68" s="3" t="s">
        <v>265</v>
      </c>
      <c r="E68" s="3"/>
      <c r="F68" s="3">
        <v>200</v>
      </c>
      <c r="G68" s="3">
        <v>1</v>
      </c>
      <c r="H68" s="3">
        <f t="shared" si="4"/>
        <v>200</v>
      </c>
      <c r="I68" s="3" t="s">
        <v>266</v>
      </c>
      <c r="J68" s="5">
        <f t="shared" ref="J68:J83" si="7">H68*I68</f>
        <v>96</v>
      </c>
      <c r="K68" s="3">
        <v>50</v>
      </c>
      <c r="L68" s="3">
        <f t="shared" si="5"/>
        <v>96</v>
      </c>
      <c r="M68" s="3" t="b">
        <f t="shared" si="6"/>
        <v>1</v>
      </c>
      <c r="N68" s="3" t="s">
        <v>20</v>
      </c>
      <c r="O68" s="3" t="s">
        <v>21</v>
      </c>
      <c r="P68" s="3" t="s">
        <v>22</v>
      </c>
      <c r="Q68" s="3" t="s">
        <v>23</v>
      </c>
      <c r="R68" s="4" t="s">
        <v>267</v>
      </c>
    </row>
    <row r="69" spans="1:18" hidden="1">
      <c r="A69" s="3">
        <v>68</v>
      </c>
      <c r="B69" s="4">
        <v>434153017835</v>
      </c>
      <c r="C69" s="3" t="s">
        <v>268</v>
      </c>
      <c r="D69" s="3" t="s">
        <v>269</v>
      </c>
      <c r="E69" s="3"/>
      <c r="F69" s="3">
        <v>200</v>
      </c>
      <c r="G69" s="3">
        <v>1</v>
      </c>
      <c r="H69" s="3">
        <f t="shared" si="4"/>
        <v>200</v>
      </c>
      <c r="I69" s="3" t="s">
        <v>270</v>
      </c>
      <c r="J69" s="5">
        <f t="shared" si="7"/>
        <v>260</v>
      </c>
      <c r="K69" s="3">
        <v>50</v>
      </c>
      <c r="L69" s="3">
        <f t="shared" si="5"/>
        <v>260</v>
      </c>
      <c r="M69" s="3" t="b">
        <f t="shared" si="6"/>
        <v>1</v>
      </c>
      <c r="N69" s="3" t="s">
        <v>20</v>
      </c>
      <c r="O69" s="3" t="s">
        <v>21</v>
      </c>
      <c r="P69" s="3" t="s">
        <v>22</v>
      </c>
      <c r="Q69" s="3" t="s">
        <v>23</v>
      </c>
      <c r="R69" s="4" t="s">
        <v>271</v>
      </c>
    </row>
    <row r="70" spans="1:18" hidden="1">
      <c r="A70" s="3">
        <v>69</v>
      </c>
      <c r="B70" s="4" t="s">
        <v>272</v>
      </c>
      <c r="C70" s="3" t="s">
        <v>88</v>
      </c>
      <c r="D70" s="3" t="s">
        <v>273</v>
      </c>
      <c r="E70" s="3"/>
      <c r="F70" s="3">
        <v>200</v>
      </c>
      <c r="G70" s="3">
        <v>1</v>
      </c>
      <c r="H70" s="3">
        <f t="shared" si="4"/>
        <v>200</v>
      </c>
      <c r="I70" s="3" t="s">
        <v>274</v>
      </c>
      <c r="J70" s="5">
        <f t="shared" si="7"/>
        <v>308</v>
      </c>
      <c r="K70" s="3">
        <v>50</v>
      </c>
      <c r="L70" s="3">
        <f t="shared" si="5"/>
        <v>308</v>
      </c>
      <c r="M70" s="3" t="b">
        <f t="shared" si="6"/>
        <v>1</v>
      </c>
      <c r="N70" s="3" t="s">
        <v>20</v>
      </c>
      <c r="O70" s="3" t="s">
        <v>21</v>
      </c>
      <c r="P70" s="3" t="s">
        <v>22</v>
      </c>
      <c r="Q70" s="3" t="s">
        <v>23</v>
      </c>
      <c r="R70" s="4" t="s">
        <v>275</v>
      </c>
    </row>
    <row r="71" spans="1:18" hidden="1">
      <c r="A71" s="3">
        <v>70</v>
      </c>
      <c r="B71" s="4" t="s">
        <v>276</v>
      </c>
      <c r="C71" s="3" t="s">
        <v>26</v>
      </c>
      <c r="D71" s="3" t="s">
        <v>277</v>
      </c>
      <c r="E71" s="7" t="s">
        <v>278</v>
      </c>
      <c r="F71" s="3">
        <v>200</v>
      </c>
      <c r="G71" s="3">
        <v>1</v>
      </c>
      <c r="H71" s="3">
        <v>2000</v>
      </c>
      <c r="I71" s="3" t="s">
        <v>279</v>
      </c>
      <c r="J71" s="5">
        <f>H71*I71</f>
        <v>19940</v>
      </c>
      <c r="K71" s="3"/>
      <c r="L71" s="3">
        <f t="shared" ref="L71:L83" si="8">I71*H71</f>
        <v>19940</v>
      </c>
      <c r="M71" s="3" t="b">
        <f t="shared" ref="M71:M83" si="9">L71=J71</f>
        <v>1</v>
      </c>
      <c r="N71" s="3" t="s">
        <v>280</v>
      </c>
      <c r="O71" s="3" t="s">
        <v>21</v>
      </c>
      <c r="P71" s="3" t="s">
        <v>22</v>
      </c>
      <c r="Q71" s="3" t="s">
        <v>23</v>
      </c>
      <c r="R71" s="4" t="s">
        <v>281</v>
      </c>
    </row>
    <row r="72" spans="1:18" hidden="1">
      <c r="A72" s="3">
        <v>71</v>
      </c>
      <c r="B72" s="4" t="s">
        <v>282</v>
      </c>
      <c r="C72" s="3" t="s">
        <v>26</v>
      </c>
      <c r="D72" s="3" t="s">
        <v>283</v>
      </c>
      <c r="E72" s="3"/>
      <c r="F72" s="3">
        <v>200</v>
      </c>
      <c r="G72" s="3">
        <v>1</v>
      </c>
      <c r="H72" s="3">
        <f t="shared" si="4"/>
        <v>200</v>
      </c>
      <c r="I72" s="3" t="s">
        <v>284</v>
      </c>
      <c r="J72" s="5">
        <f t="shared" si="7"/>
        <v>1302</v>
      </c>
      <c r="K72" s="3">
        <v>50</v>
      </c>
      <c r="L72" s="3">
        <f t="shared" si="8"/>
        <v>1302</v>
      </c>
      <c r="M72" s="3" t="b">
        <f t="shared" si="9"/>
        <v>1</v>
      </c>
      <c r="N72" s="3" t="s">
        <v>20</v>
      </c>
      <c r="O72" s="3" t="s">
        <v>21</v>
      </c>
      <c r="P72" s="3" t="s">
        <v>22</v>
      </c>
      <c r="Q72" s="3" t="s">
        <v>23</v>
      </c>
      <c r="R72" s="4" t="s">
        <v>285</v>
      </c>
    </row>
    <row r="73" spans="1:18" hidden="1">
      <c r="A73" s="3">
        <v>72</v>
      </c>
      <c r="B73" s="4" t="s">
        <v>286</v>
      </c>
      <c r="C73" s="3" t="s">
        <v>287</v>
      </c>
      <c r="D73" s="3" t="s">
        <v>288</v>
      </c>
      <c r="E73" s="3"/>
      <c r="F73" s="3">
        <v>200</v>
      </c>
      <c r="G73" s="3">
        <v>1</v>
      </c>
      <c r="H73" s="3">
        <f t="shared" si="4"/>
        <v>200</v>
      </c>
      <c r="I73" s="3" t="s">
        <v>289</v>
      </c>
      <c r="J73" s="5">
        <f t="shared" si="7"/>
        <v>2726</v>
      </c>
      <c r="K73" s="3">
        <v>50</v>
      </c>
      <c r="L73" s="3">
        <f t="shared" si="8"/>
        <v>2726</v>
      </c>
      <c r="M73" s="3" t="b">
        <f t="shared" si="9"/>
        <v>1</v>
      </c>
      <c r="N73" s="3" t="s">
        <v>20</v>
      </c>
      <c r="O73" s="3" t="s">
        <v>21</v>
      </c>
      <c r="P73" s="3" t="s">
        <v>22</v>
      </c>
      <c r="Q73" s="3" t="s">
        <v>23</v>
      </c>
      <c r="R73" s="4" t="s">
        <v>290</v>
      </c>
    </row>
    <row r="74" spans="1:18" hidden="1">
      <c r="A74" s="3">
        <v>73</v>
      </c>
      <c r="B74" s="4" t="s">
        <v>291</v>
      </c>
      <c r="C74" s="3" t="s">
        <v>26</v>
      </c>
      <c r="D74" s="3" t="s">
        <v>292</v>
      </c>
      <c r="E74" s="3"/>
      <c r="F74" s="3">
        <v>200</v>
      </c>
      <c r="G74" s="3">
        <v>1</v>
      </c>
      <c r="H74" s="3">
        <f t="shared" si="4"/>
        <v>200</v>
      </c>
      <c r="I74" s="3" t="s">
        <v>293</v>
      </c>
      <c r="J74" s="5">
        <f t="shared" si="7"/>
        <v>4372</v>
      </c>
      <c r="K74" s="3">
        <v>50</v>
      </c>
      <c r="L74" s="3">
        <f t="shared" si="8"/>
        <v>4372</v>
      </c>
      <c r="M74" s="3" t="b">
        <f t="shared" si="9"/>
        <v>1</v>
      </c>
      <c r="N74" s="3" t="s">
        <v>20</v>
      </c>
      <c r="O74" s="3" t="s">
        <v>21</v>
      </c>
      <c r="P74" s="3" t="s">
        <v>22</v>
      </c>
      <c r="Q74" s="3" t="s">
        <v>23</v>
      </c>
      <c r="R74" s="4" t="s">
        <v>294</v>
      </c>
    </row>
    <row r="75" spans="1:18" hidden="1">
      <c r="A75" s="3">
        <v>74</v>
      </c>
      <c r="B75" s="4" t="s">
        <v>295</v>
      </c>
      <c r="C75" s="3" t="s">
        <v>26</v>
      </c>
      <c r="D75" s="3" t="s">
        <v>296</v>
      </c>
      <c r="E75" s="3"/>
      <c r="F75" s="3">
        <v>200</v>
      </c>
      <c r="G75" s="3">
        <v>2</v>
      </c>
      <c r="H75" s="3">
        <f t="shared" si="4"/>
        <v>400</v>
      </c>
      <c r="I75" s="3" t="s">
        <v>297</v>
      </c>
      <c r="J75" s="5">
        <f t="shared" si="7"/>
        <v>968</v>
      </c>
      <c r="K75" s="3">
        <v>100</v>
      </c>
      <c r="L75" s="3">
        <f t="shared" si="8"/>
        <v>968</v>
      </c>
      <c r="M75" s="3" t="b">
        <f t="shared" si="9"/>
        <v>1</v>
      </c>
      <c r="N75" s="3" t="s">
        <v>20</v>
      </c>
      <c r="O75" s="3" t="s">
        <v>21</v>
      </c>
      <c r="P75" s="3" t="s">
        <v>22</v>
      </c>
      <c r="Q75" s="3" t="s">
        <v>23</v>
      </c>
      <c r="R75" s="4" t="s">
        <v>298</v>
      </c>
    </row>
    <row r="76" spans="1:18" hidden="1">
      <c r="A76" s="3">
        <v>75</v>
      </c>
      <c r="B76" s="4" t="s">
        <v>299</v>
      </c>
      <c r="C76" s="3" t="s">
        <v>26</v>
      </c>
      <c r="D76" s="3" t="s">
        <v>300</v>
      </c>
      <c r="E76" s="3"/>
      <c r="F76" s="3">
        <v>200</v>
      </c>
      <c r="G76" s="3">
        <v>1</v>
      </c>
      <c r="H76" s="3">
        <f t="shared" si="4"/>
        <v>200</v>
      </c>
      <c r="I76" s="3" t="s">
        <v>301</v>
      </c>
      <c r="J76" s="5">
        <f t="shared" si="7"/>
        <v>578</v>
      </c>
      <c r="K76" s="3">
        <v>50</v>
      </c>
      <c r="L76" s="3">
        <f t="shared" si="8"/>
        <v>578</v>
      </c>
      <c r="M76" s="3" t="b">
        <f t="shared" si="9"/>
        <v>1</v>
      </c>
      <c r="N76" s="3" t="s">
        <v>20</v>
      </c>
      <c r="O76" s="3" t="s">
        <v>21</v>
      </c>
      <c r="P76" s="3" t="s">
        <v>22</v>
      </c>
      <c r="Q76" s="3" t="s">
        <v>23</v>
      </c>
      <c r="R76" s="4" t="s">
        <v>302</v>
      </c>
    </row>
    <row r="77" spans="1:18" hidden="1">
      <c r="A77" s="3">
        <v>76</v>
      </c>
      <c r="B77" s="4" t="s">
        <v>303</v>
      </c>
      <c r="C77" s="3" t="s">
        <v>26</v>
      </c>
      <c r="D77" s="3" t="s">
        <v>304</v>
      </c>
      <c r="E77" s="3"/>
      <c r="F77" s="3">
        <v>200</v>
      </c>
      <c r="G77" s="3">
        <v>2</v>
      </c>
      <c r="H77" s="3">
        <f t="shared" si="4"/>
        <v>400</v>
      </c>
      <c r="I77" s="3" t="s">
        <v>305</v>
      </c>
      <c r="J77" s="5">
        <f t="shared" si="7"/>
        <v>2400</v>
      </c>
      <c r="K77" s="3">
        <v>100</v>
      </c>
      <c r="L77" s="3">
        <f t="shared" si="8"/>
        <v>2400</v>
      </c>
      <c r="M77" s="3" t="b">
        <f t="shared" si="9"/>
        <v>1</v>
      </c>
      <c r="N77" s="3" t="s">
        <v>20</v>
      </c>
      <c r="O77" s="3" t="s">
        <v>21</v>
      </c>
      <c r="P77" s="3" t="s">
        <v>22</v>
      </c>
      <c r="Q77" s="3" t="s">
        <v>23</v>
      </c>
      <c r="R77" s="4" t="s">
        <v>306</v>
      </c>
    </row>
    <row r="78" spans="1:18" hidden="1">
      <c r="A78" s="3">
        <v>77</v>
      </c>
      <c r="B78" s="4" t="s">
        <v>307</v>
      </c>
      <c r="C78" s="3" t="s">
        <v>26</v>
      </c>
      <c r="D78" s="3" t="s">
        <v>308</v>
      </c>
      <c r="E78" s="3"/>
      <c r="F78" s="3">
        <v>200</v>
      </c>
      <c r="G78" s="3">
        <v>1</v>
      </c>
      <c r="H78" s="3">
        <f t="shared" si="4"/>
        <v>200</v>
      </c>
      <c r="I78" s="3" t="s">
        <v>309</v>
      </c>
      <c r="J78" s="5">
        <f t="shared" si="7"/>
        <v>892</v>
      </c>
      <c r="K78" s="3">
        <v>50</v>
      </c>
      <c r="L78" s="3">
        <f t="shared" si="8"/>
        <v>892</v>
      </c>
      <c r="M78" s="3" t="b">
        <f t="shared" si="9"/>
        <v>1</v>
      </c>
      <c r="N78" s="3" t="s">
        <v>20</v>
      </c>
      <c r="O78" s="3" t="s">
        <v>21</v>
      </c>
      <c r="P78" s="3" t="s">
        <v>22</v>
      </c>
      <c r="Q78" s="3" t="s">
        <v>23</v>
      </c>
      <c r="R78" s="4" t="s">
        <v>310</v>
      </c>
    </row>
    <row r="79" spans="1:18" hidden="1">
      <c r="A79" s="3">
        <v>78</v>
      </c>
      <c r="B79" s="4" t="s">
        <v>311</v>
      </c>
      <c r="C79" s="3" t="s">
        <v>312</v>
      </c>
      <c r="D79" s="3" t="s">
        <v>313</v>
      </c>
      <c r="E79" s="3"/>
      <c r="F79" s="3">
        <v>200</v>
      </c>
      <c r="G79" s="3">
        <v>1</v>
      </c>
      <c r="H79" s="3">
        <f t="shared" si="4"/>
        <v>200</v>
      </c>
      <c r="I79" s="3" t="s">
        <v>314</v>
      </c>
      <c r="J79" s="5">
        <f t="shared" si="7"/>
        <v>258</v>
      </c>
      <c r="K79" s="3">
        <v>50</v>
      </c>
      <c r="L79" s="3">
        <f t="shared" si="8"/>
        <v>258</v>
      </c>
      <c r="M79" s="3" t="b">
        <f t="shared" si="9"/>
        <v>1</v>
      </c>
      <c r="N79" s="3" t="s">
        <v>20</v>
      </c>
      <c r="O79" s="3" t="s">
        <v>21</v>
      </c>
      <c r="P79" s="3" t="s">
        <v>22</v>
      </c>
      <c r="Q79" s="3" t="s">
        <v>23</v>
      </c>
      <c r="R79" s="4" t="s">
        <v>315</v>
      </c>
    </row>
    <row r="80" spans="1:18" hidden="1">
      <c r="A80" s="3">
        <v>79</v>
      </c>
      <c r="B80" s="4" t="s">
        <v>316</v>
      </c>
      <c r="C80" s="3" t="s">
        <v>317</v>
      </c>
      <c r="D80" s="3" t="s">
        <v>318</v>
      </c>
      <c r="E80" s="3"/>
      <c r="F80" s="3">
        <v>200</v>
      </c>
      <c r="G80" s="3">
        <v>1</v>
      </c>
      <c r="H80" s="3">
        <f t="shared" si="4"/>
        <v>200</v>
      </c>
      <c r="I80" s="3" t="s">
        <v>319</v>
      </c>
      <c r="J80" s="5">
        <f t="shared" si="7"/>
        <v>451.99999999999994</v>
      </c>
      <c r="K80" s="3">
        <v>50</v>
      </c>
      <c r="L80" s="3">
        <f t="shared" si="8"/>
        <v>451.99999999999994</v>
      </c>
      <c r="M80" s="3" t="b">
        <f t="shared" si="9"/>
        <v>1</v>
      </c>
      <c r="N80" s="3" t="s">
        <v>20</v>
      </c>
      <c r="O80" s="3" t="s">
        <v>21</v>
      </c>
      <c r="P80" s="3" t="s">
        <v>22</v>
      </c>
      <c r="Q80" s="3" t="s">
        <v>23</v>
      </c>
      <c r="R80" s="4" t="s">
        <v>320</v>
      </c>
    </row>
    <row r="81" spans="1:18" hidden="1">
      <c r="A81" s="3">
        <v>80</v>
      </c>
      <c r="B81" s="4" t="s">
        <v>321</v>
      </c>
      <c r="C81" s="3" t="s">
        <v>322</v>
      </c>
      <c r="D81" s="3" t="s">
        <v>313</v>
      </c>
      <c r="E81" s="3"/>
      <c r="F81" s="3">
        <v>200</v>
      </c>
      <c r="G81" s="3">
        <v>1</v>
      </c>
      <c r="H81" s="3">
        <f t="shared" si="4"/>
        <v>200</v>
      </c>
      <c r="I81" s="3" t="s">
        <v>323</v>
      </c>
      <c r="J81" s="5">
        <f t="shared" si="7"/>
        <v>368</v>
      </c>
      <c r="K81" s="3">
        <v>50</v>
      </c>
      <c r="L81" s="3">
        <f t="shared" si="8"/>
        <v>368</v>
      </c>
      <c r="M81" s="3" t="b">
        <f t="shared" si="9"/>
        <v>1</v>
      </c>
      <c r="N81" s="3" t="s">
        <v>20</v>
      </c>
      <c r="O81" s="3" t="s">
        <v>21</v>
      </c>
      <c r="P81" s="3" t="s">
        <v>22</v>
      </c>
      <c r="Q81" s="3" t="s">
        <v>23</v>
      </c>
      <c r="R81" s="4" t="s">
        <v>324</v>
      </c>
    </row>
    <row r="82" spans="1:18" hidden="1">
      <c r="A82" s="3">
        <v>81</v>
      </c>
      <c r="B82" s="4">
        <v>63048</v>
      </c>
      <c r="C82" s="3" t="s">
        <v>325</v>
      </c>
      <c r="D82" s="3" t="s">
        <v>326</v>
      </c>
      <c r="E82" s="7" t="s">
        <v>327</v>
      </c>
      <c r="F82" s="3">
        <v>200</v>
      </c>
      <c r="G82" s="3">
        <v>1</v>
      </c>
      <c r="H82" s="3">
        <f t="shared" si="4"/>
        <v>200</v>
      </c>
      <c r="I82" s="3" t="s">
        <v>328</v>
      </c>
      <c r="J82" s="5">
        <f t="shared" si="7"/>
        <v>526</v>
      </c>
      <c r="K82" s="3">
        <v>50</v>
      </c>
      <c r="L82" s="3">
        <f t="shared" si="8"/>
        <v>526</v>
      </c>
      <c r="M82" s="3" t="b">
        <f t="shared" si="9"/>
        <v>1</v>
      </c>
      <c r="N82" s="3" t="s">
        <v>20</v>
      </c>
      <c r="O82" s="3" t="s">
        <v>329</v>
      </c>
      <c r="P82" s="3" t="s">
        <v>330</v>
      </c>
      <c r="Q82" s="3" t="s">
        <v>23</v>
      </c>
      <c r="R82" s="4" t="s">
        <v>331</v>
      </c>
    </row>
    <row r="83" spans="1:18" hidden="1">
      <c r="A83" s="3">
        <v>82</v>
      </c>
      <c r="B83" s="4">
        <v>150150225</v>
      </c>
      <c r="C83" s="3" t="s">
        <v>332</v>
      </c>
      <c r="D83" s="3" t="s">
        <v>333</v>
      </c>
      <c r="E83" s="3"/>
      <c r="F83" s="3">
        <v>200</v>
      </c>
      <c r="G83" s="3">
        <v>1</v>
      </c>
      <c r="H83" s="3">
        <f t="shared" si="4"/>
        <v>200</v>
      </c>
      <c r="I83" s="3" t="s">
        <v>334</v>
      </c>
      <c r="J83" s="5">
        <f t="shared" si="7"/>
        <v>690</v>
      </c>
      <c r="K83" s="3">
        <v>50</v>
      </c>
      <c r="L83" s="3">
        <f t="shared" si="8"/>
        <v>690</v>
      </c>
      <c r="M83" s="3" t="b">
        <f t="shared" si="9"/>
        <v>1</v>
      </c>
      <c r="N83" s="3" t="s">
        <v>20</v>
      </c>
      <c r="O83" s="3" t="s">
        <v>21</v>
      </c>
      <c r="P83" s="3" t="s">
        <v>22</v>
      </c>
      <c r="Q83" s="3" t="s">
        <v>23</v>
      </c>
      <c r="R83" s="4" t="s">
        <v>335</v>
      </c>
    </row>
    <row r="84" spans="1:18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4"/>
    </row>
    <row r="85" spans="1:18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4"/>
    </row>
    <row r="86" spans="1:18">
      <c r="A86" s="3"/>
      <c r="B86" s="4" t="s">
        <v>336</v>
      </c>
      <c r="C86" s="3"/>
      <c r="D86" s="3"/>
      <c r="E86" s="3"/>
      <c r="F86" s="3"/>
      <c r="G86" s="3"/>
      <c r="H86" s="3"/>
      <c r="I86" s="3"/>
      <c r="J86" s="9">
        <f>SUM(J2:J85)</f>
        <v>53690</v>
      </c>
      <c r="K86" s="3"/>
      <c r="L86" s="3"/>
      <c r="M86" s="3"/>
      <c r="N86" s="3"/>
      <c r="O86" s="3"/>
      <c r="P86" s="3"/>
      <c r="Q86" s="3"/>
      <c r="R86" s="4"/>
    </row>
    <row r="87" spans="1:18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4"/>
    </row>
    <row r="88" spans="1:18">
      <c r="A88" s="3"/>
      <c r="B88" s="4"/>
      <c r="C88" s="3"/>
      <c r="D88" s="3"/>
      <c r="E88" s="3"/>
      <c r="F88" s="3"/>
      <c r="G88" s="3"/>
      <c r="H88" s="3"/>
      <c r="I88" s="3" t="s">
        <v>337</v>
      </c>
      <c r="J88" s="9">
        <f>J86/200</f>
        <v>268.45</v>
      </c>
      <c r="K88" s="3"/>
      <c r="L88" s="3"/>
      <c r="M88" s="3"/>
      <c r="N88" s="3"/>
      <c r="O88" s="3"/>
      <c r="P88" s="3"/>
      <c r="Q88" s="3"/>
      <c r="R88" s="4"/>
    </row>
    <row r="89" spans="1:18">
      <c r="A89" s="3"/>
      <c r="B89" s="4"/>
      <c r="C89" s="3"/>
      <c r="D89" s="3"/>
      <c r="E89" s="3"/>
      <c r="F89" s="3"/>
      <c r="G89" s="3"/>
      <c r="H89" s="3"/>
      <c r="I89" s="3" t="s">
        <v>338</v>
      </c>
      <c r="J89" s="10">
        <f>J88*1.6</f>
        <v>429.52</v>
      </c>
      <c r="K89" s="3"/>
      <c r="L89" s="3"/>
      <c r="M89" s="3"/>
      <c r="N89" s="3"/>
      <c r="O89" s="3"/>
      <c r="P89" s="3"/>
      <c r="Q89" s="3"/>
      <c r="R89" s="4"/>
    </row>
    <row r="90" spans="1:18">
      <c r="A90" s="3"/>
      <c r="B90" s="4"/>
      <c r="C90" s="3"/>
      <c r="D90" s="3"/>
      <c r="E90" s="3"/>
      <c r="F90" s="3"/>
      <c r="G90" s="3"/>
      <c r="H90" s="3"/>
      <c r="I90" s="3" t="s">
        <v>339</v>
      </c>
      <c r="J90" s="11">
        <f>J89*4.8</f>
        <v>2061.6959999999999</v>
      </c>
      <c r="K90" s="3"/>
      <c r="L90" s="3"/>
      <c r="M90" s="3"/>
      <c r="N90" s="3"/>
      <c r="O90" s="3"/>
      <c r="P90" s="3"/>
      <c r="Q90" s="3"/>
      <c r="R90" s="4"/>
    </row>
    <row r="91" spans="1:18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4"/>
    </row>
    <row r="97" spans="4:7">
      <c r="D97" t="s">
        <v>340</v>
      </c>
    </row>
    <row r="98" spans="4:7">
      <c r="D98" t="s">
        <v>341</v>
      </c>
      <c r="E98" t="s">
        <v>342</v>
      </c>
      <c r="G98" t="s">
        <v>343</v>
      </c>
    </row>
    <row r="99" spans="4:7">
      <c r="D99" t="s">
        <v>344</v>
      </c>
    </row>
    <row r="100" spans="4:7">
      <c r="D100" t="s">
        <v>345</v>
      </c>
    </row>
    <row r="102" spans="4:7">
      <c r="D102" t="s">
        <v>346</v>
      </c>
    </row>
    <row r="103" spans="4:7">
      <c r="D103" t="s">
        <v>347</v>
      </c>
    </row>
    <row r="104" spans="4:7">
      <c r="D104" t="s">
        <v>348</v>
      </c>
    </row>
    <row r="105" spans="4:7">
      <c r="D105" t="s">
        <v>349</v>
      </c>
    </row>
    <row r="107" spans="4:7">
      <c r="D107" t="s">
        <v>350</v>
      </c>
    </row>
    <row r="108" spans="4:7">
      <c r="D108" t="s">
        <v>351</v>
      </c>
    </row>
    <row r="109" spans="4:7">
      <c r="D109" t="s">
        <v>352</v>
      </c>
    </row>
  </sheetData>
  <autoFilter ref="A1:R83">
    <filterColumn colId="1">
      <customFilters>
        <customFilter val="*10061122-251120HLF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R90"/>
  <sheetViews>
    <sheetView topLeftCell="A56" workbookViewId="0">
      <selection activeCell="J88" sqref="J88"/>
    </sheetView>
  </sheetViews>
  <sheetFormatPr defaultRowHeight="15"/>
  <cols>
    <col min="1" max="1" width="6" bestFit="1" customWidth="1"/>
    <col min="2" max="2" width="24.140625" customWidth="1"/>
    <col min="3" max="3" width="27" customWidth="1"/>
    <col min="4" max="4" width="25.85546875" customWidth="1"/>
    <col min="5" max="5" width="19.140625" customWidth="1"/>
    <col min="6" max="6" width="9.42578125" customWidth="1"/>
    <col min="7" max="7" width="8.7109375" bestFit="1" customWidth="1"/>
    <col min="8" max="8" width="9" bestFit="1" customWidth="1"/>
    <col min="9" max="9" width="12" bestFit="1" customWidth="1"/>
    <col min="10" max="10" width="11.7109375" bestFit="1" customWidth="1"/>
    <col min="11" max="11" width="6" bestFit="1" customWidth="1"/>
    <col min="12" max="12" width="7.5703125" bestFit="1" customWidth="1"/>
    <col min="13" max="13" width="6.5703125" bestFit="1" customWidth="1"/>
    <col min="15" max="15" width="15.140625" bestFit="1" customWidth="1"/>
    <col min="17" max="17" width="7.85546875" bestFit="1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" t="s">
        <v>9</v>
      </c>
      <c r="K1" s="1" t="s">
        <v>353</v>
      </c>
      <c r="L1" s="15" t="s">
        <v>354</v>
      </c>
      <c r="M1" s="1" t="s">
        <v>355</v>
      </c>
      <c r="N1" s="15" t="s">
        <v>12</v>
      </c>
      <c r="O1" s="1" t="s">
        <v>13</v>
      </c>
      <c r="P1" s="15" t="s">
        <v>14</v>
      </c>
      <c r="Q1" s="1" t="s">
        <v>356</v>
      </c>
    </row>
    <row r="2" spans="1:18">
      <c r="A2" s="3">
        <v>1</v>
      </c>
      <c r="B2" s="3" t="s">
        <v>16</v>
      </c>
      <c r="C2" s="3" t="s">
        <v>17</v>
      </c>
      <c r="D2" s="3" t="s">
        <v>18</v>
      </c>
      <c r="E2" s="3"/>
      <c r="F2" s="3">
        <v>50</v>
      </c>
      <c r="G2" s="3">
        <v>1</v>
      </c>
      <c r="H2" s="3">
        <v>15000</v>
      </c>
      <c r="I2" s="3" t="s">
        <v>357</v>
      </c>
      <c r="J2" s="16">
        <v>127.5</v>
      </c>
      <c r="K2" s="3">
        <v>15000</v>
      </c>
      <c r="L2" s="3" t="s">
        <v>20</v>
      </c>
      <c r="M2" s="13">
        <v>98</v>
      </c>
      <c r="N2" s="3" t="s">
        <v>21</v>
      </c>
      <c r="O2" s="3" t="s">
        <v>22</v>
      </c>
      <c r="P2" s="3" t="s">
        <v>23</v>
      </c>
      <c r="Q2" s="3" t="s">
        <v>358</v>
      </c>
      <c r="R2">
        <f>H2*I2</f>
        <v>150</v>
      </c>
    </row>
    <row r="3" spans="1:18">
      <c r="A3" s="3">
        <v>2</v>
      </c>
      <c r="B3" s="3" t="s">
        <v>25</v>
      </c>
      <c r="C3" s="3" t="s">
        <v>26</v>
      </c>
      <c r="D3" s="3" t="s">
        <v>27</v>
      </c>
      <c r="E3" s="3"/>
      <c r="F3" s="3">
        <v>50</v>
      </c>
      <c r="G3" s="3">
        <v>1</v>
      </c>
      <c r="H3" s="3">
        <v>2500</v>
      </c>
      <c r="I3" s="3" t="s">
        <v>359</v>
      </c>
      <c r="J3" s="17" t="s">
        <v>360</v>
      </c>
      <c r="K3" s="3">
        <v>2500</v>
      </c>
      <c r="L3" s="3" t="s">
        <v>29</v>
      </c>
      <c r="M3" s="13">
        <v>378</v>
      </c>
      <c r="N3" s="3" t="s">
        <v>21</v>
      </c>
      <c r="O3" s="3" t="s">
        <v>22</v>
      </c>
      <c r="P3" s="3" t="s">
        <v>23</v>
      </c>
      <c r="Q3" s="3" t="s">
        <v>358</v>
      </c>
      <c r="R3">
        <f>H3*I3</f>
        <v>8800</v>
      </c>
    </row>
    <row r="4" spans="1:18">
      <c r="A4" s="3">
        <v>3</v>
      </c>
      <c r="B4" s="3" t="s">
        <v>31</v>
      </c>
      <c r="C4" s="3" t="s">
        <v>26</v>
      </c>
      <c r="D4" s="3" t="s">
        <v>32</v>
      </c>
      <c r="E4" s="6" t="s">
        <v>361</v>
      </c>
      <c r="F4" s="3">
        <v>50</v>
      </c>
      <c r="G4" s="3">
        <v>1</v>
      </c>
      <c r="H4" s="3"/>
      <c r="I4" s="3"/>
      <c r="J4" s="18" t="s">
        <v>362</v>
      </c>
      <c r="K4" s="3"/>
      <c r="L4" s="3"/>
      <c r="M4" s="13"/>
      <c r="N4" s="3"/>
      <c r="O4" s="3"/>
      <c r="P4" s="3"/>
      <c r="Q4" s="3"/>
      <c r="R4">
        <f t="shared" ref="R4:R67" si="0">H4*I4</f>
        <v>0</v>
      </c>
    </row>
    <row r="5" spans="1:18">
      <c r="A5" s="3">
        <v>4</v>
      </c>
      <c r="B5" s="3" t="s">
        <v>34</v>
      </c>
      <c r="C5" s="3" t="s">
        <v>17</v>
      </c>
      <c r="D5" s="3" t="s">
        <v>35</v>
      </c>
      <c r="E5" s="3"/>
      <c r="F5" s="3">
        <v>50</v>
      </c>
      <c r="G5" s="3">
        <v>5</v>
      </c>
      <c r="H5" s="3">
        <v>10000</v>
      </c>
      <c r="I5" s="3" t="s">
        <v>363</v>
      </c>
      <c r="J5" s="19" t="s">
        <v>364</v>
      </c>
      <c r="K5" s="3">
        <v>10000</v>
      </c>
      <c r="L5" s="3" t="s">
        <v>20</v>
      </c>
      <c r="M5" s="13">
        <v>70</v>
      </c>
      <c r="N5" s="3" t="s">
        <v>21</v>
      </c>
      <c r="O5" s="3" t="s">
        <v>22</v>
      </c>
      <c r="P5" s="3" t="s">
        <v>23</v>
      </c>
      <c r="Q5" s="3" t="s">
        <v>358</v>
      </c>
      <c r="R5">
        <f t="shared" si="0"/>
        <v>800</v>
      </c>
    </row>
    <row r="6" spans="1:18">
      <c r="A6" s="3">
        <v>5</v>
      </c>
      <c r="B6" s="3" t="s">
        <v>38</v>
      </c>
      <c r="C6" s="3" t="s">
        <v>17</v>
      </c>
      <c r="D6" s="3" t="s">
        <v>39</v>
      </c>
      <c r="E6" s="3"/>
      <c r="F6" s="3">
        <v>50</v>
      </c>
      <c r="G6" s="3">
        <v>3</v>
      </c>
      <c r="H6" s="3">
        <v>10000</v>
      </c>
      <c r="I6" s="3" t="s">
        <v>365</v>
      </c>
      <c r="J6" s="20" t="s">
        <v>366</v>
      </c>
      <c r="K6" s="3">
        <v>10000</v>
      </c>
      <c r="L6" s="3" t="s">
        <v>20</v>
      </c>
      <c r="M6" s="13">
        <v>98</v>
      </c>
      <c r="N6" s="3" t="s">
        <v>21</v>
      </c>
      <c r="O6" s="3" t="s">
        <v>22</v>
      </c>
      <c r="P6" s="3" t="s">
        <v>23</v>
      </c>
      <c r="Q6" s="3" t="s">
        <v>358</v>
      </c>
      <c r="R6">
        <f t="shared" si="0"/>
        <v>500</v>
      </c>
    </row>
    <row r="7" spans="1:18">
      <c r="A7" s="3">
        <v>6</v>
      </c>
      <c r="B7" s="3" t="s">
        <v>42</v>
      </c>
      <c r="C7" s="3" t="s">
        <v>17</v>
      </c>
      <c r="D7" s="3" t="s">
        <v>43</v>
      </c>
      <c r="E7" s="7" t="s">
        <v>367</v>
      </c>
      <c r="F7" s="3">
        <v>50</v>
      </c>
      <c r="G7" s="3">
        <v>3</v>
      </c>
      <c r="H7" s="3">
        <v>40000</v>
      </c>
      <c r="I7" s="3" t="s">
        <v>368</v>
      </c>
      <c r="J7" s="21" t="s">
        <v>369</v>
      </c>
      <c r="K7" s="3">
        <v>40000</v>
      </c>
      <c r="L7" s="3" t="s">
        <v>20</v>
      </c>
      <c r="M7" s="13">
        <v>84</v>
      </c>
      <c r="N7" s="3" t="s">
        <v>21</v>
      </c>
      <c r="O7" s="3" t="s">
        <v>22</v>
      </c>
      <c r="P7" s="3" t="s">
        <v>23</v>
      </c>
      <c r="Q7" s="3" t="s">
        <v>358</v>
      </c>
      <c r="R7">
        <f t="shared" si="0"/>
        <v>1200</v>
      </c>
    </row>
    <row r="8" spans="1:18">
      <c r="A8" s="3">
        <v>7</v>
      </c>
      <c r="B8" s="3" t="s">
        <v>47</v>
      </c>
      <c r="C8" s="3" t="s">
        <v>48</v>
      </c>
      <c r="D8" s="3" t="s">
        <v>49</v>
      </c>
      <c r="E8" s="7" t="s">
        <v>370</v>
      </c>
      <c r="F8" s="3">
        <v>50</v>
      </c>
      <c r="G8" s="3">
        <v>1</v>
      </c>
      <c r="H8" s="3">
        <v>15000</v>
      </c>
      <c r="I8" s="3" t="s">
        <v>371</v>
      </c>
      <c r="J8" s="21" t="s">
        <v>372</v>
      </c>
      <c r="K8" s="3">
        <v>15000</v>
      </c>
      <c r="L8" s="3" t="s">
        <v>20</v>
      </c>
      <c r="M8" s="13">
        <v>273</v>
      </c>
      <c r="N8" s="3" t="s">
        <v>21</v>
      </c>
      <c r="O8" s="3" t="s">
        <v>22</v>
      </c>
      <c r="P8" s="3" t="s">
        <v>23</v>
      </c>
      <c r="Q8" s="3" t="s">
        <v>358</v>
      </c>
      <c r="R8">
        <f t="shared" si="0"/>
        <v>1050</v>
      </c>
    </row>
    <row r="9" spans="1:18">
      <c r="A9" s="3">
        <v>8</v>
      </c>
      <c r="B9" s="3" t="s">
        <v>53</v>
      </c>
      <c r="C9" s="3" t="s">
        <v>17</v>
      </c>
      <c r="D9" s="3" t="s">
        <v>54</v>
      </c>
      <c r="E9" s="3"/>
      <c r="F9" s="3">
        <v>50</v>
      </c>
      <c r="G9" s="3">
        <v>1</v>
      </c>
      <c r="H9" s="3">
        <v>50000</v>
      </c>
      <c r="I9" s="3" t="s">
        <v>373</v>
      </c>
      <c r="J9" s="22" t="s">
        <v>374</v>
      </c>
      <c r="K9" s="3">
        <v>50000</v>
      </c>
      <c r="L9" s="3" t="s">
        <v>20</v>
      </c>
      <c r="M9" s="13">
        <v>83</v>
      </c>
      <c r="N9" s="3" t="s">
        <v>21</v>
      </c>
      <c r="O9" s="3" t="s">
        <v>22</v>
      </c>
      <c r="P9" s="3" t="s">
        <v>23</v>
      </c>
      <c r="Q9" s="3" t="s">
        <v>358</v>
      </c>
      <c r="R9">
        <f t="shared" si="0"/>
        <v>0</v>
      </c>
    </row>
    <row r="10" spans="1:18">
      <c r="A10" s="3">
        <v>9</v>
      </c>
      <c r="B10" s="3" t="s">
        <v>57</v>
      </c>
      <c r="C10" s="3" t="s">
        <v>58</v>
      </c>
      <c r="D10" s="3" t="s">
        <v>59</v>
      </c>
      <c r="E10" s="3"/>
      <c r="F10" s="3">
        <v>50</v>
      </c>
      <c r="G10" s="3">
        <v>1</v>
      </c>
      <c r="H10" s="3">
        <v>10000</v>
      </c>
      <c r="I10" s="3" t="s">
        <v>357</v>
      </c>
      <c r="J10" s="23" t="s">
        <v>375</v>
      </c>
      <c r="K10" s="3">
        <v>10000</v>
      </c>
      <c r="L10" s="3" t="s">
        <v>20</v>
      </c>
      <c r="M10" s="13">
        <v>140</v>
      </c>
      <c r="N10" s="3" t="s">
        <v>21</v>
      </c>
      <c r="O10" s="3" t="s">
        <v>22</v>
      </c>
      <c r="P10" s="3" t="s">
        <v>23</v>
      </c>
      <c r="Q10" s="3" t="s">
        <v>358</v>
      </c>
      <c r="R10">
        <f t="shared" si="0"/>
        <v>100</v>
      </c>
    </row>
    <row r="11" spans="1:18">
      <c r="A11" s="3">
        <v>10</v>
      </c>
      <c r="B11" s="3" t="s">
        <v>62</v>
      </c>
      <c r="C11" s="3" t="s">
        <v>63</v>
      </c>
      <c r="D11" s="3" t="s">
        <v>64</v>
      </c>
      <c r="E11" s="3"/>
      <c r="F11" s="3">
        <v>50</v>
      </c>
      <c r="G11" s="3">
        <v>1</v>
      </c>
      <c r="H11" s="3">
        <v>15000</v>
      </c>
      <c r="I11" s="3" t="s">
        <v>376</v>
      </c>
      <c r="J11" s="24" t="s">
        <v>377</v>
      </c>
      <c r="K11" s="3">
        <v>15000</v>
      </c>
      <c r="L11" s="3" t="s">
        <v>20</v>
      </c>
      <c r="M11" s="13">
        <v>182</v>
      </c>
      <c r="N11" s="3" t="s">
        <v>21</v>
      </c>
      <c r="O11" s="3" t="s">
        <v>22</v>
      </c>
      <c r="P11" s="3" t="s">
        <v>23</v>
      </c>
      <c r="Q11" s="3" t="s">
        <v>358</v>
      </c>
      <c r="R11">
        <f t="shared" si="0"/>
        <v>300</v>
      </c>
    </row>
    <row r="12" spans="1:18">
      <c r="A12" s="3">
        <v>11</v>
      </c>
      <c r="B12" s="3" t="s">
        <v>66</v>
      </c>
      <c r="C12" s="3" t="s">
        <v>67</v>
      </c>
      <c r="D12" s="3" t="s">
        <v>68</v>
      </c>
      <c r="E12" s="3"/>
      <c r="F12" s="3">
        <v>50</v>
      </c>
      <c r="G12" s="3">
        <v>1</v>
      </c>
      <c r="H12" s="3">
        <v>3000</v>
      </c>
      <c r="I12" s="3" t="s">
        <v>378</v>
      </c>
      <c r="J12" s="25" t="s">
        <v>379</v>
      </c>
      <c r="K12" s="3">
        <v>3000</v>
      </c>
      <c r="L12" s="3" t="s">
        <v>20</v>
      </c>
      <c r="M12" s="13">
        <v>112</v>
      </c>
      <c r="N12" s="3" t="s">
        <v>21</v>
      </c>
      <c r="O12" s="3" t="s">
        <v>22</v>
      </c>
      <c r="P12" s="3" t="s">
        <v>23</v>
      </c>
      <c r="Q12" s="3" t="s">
        <v>358</v>
      </c>
      <c r="R12">
        <f t="shared" si="0"/>
        <v>3720</v>
      </c>
    </row>
    <row r="13" spans="1:18">
      <c r="A13" s="3">
        <v>12</v>
      </c>
      <c r="B13" s="3" t="s">
        <v>71</v>
      </c>
      <c r="C13" s="3" t="s">
        <v>72</v>
      </c>
      <c r="D13" s="3" t="s">
        <v>73</v>
      </c>
      <c r="E13" s="3"/>
      <c r="F13" s="3">
        <v>50</v>
      </c>
      <c r="G13" s="3">
        <v>1</v>
      </c>
      <c r="H13" s="3">
        <v>400</v>
      </c>
      <c r="I13" s="3" t="s">
        <v>380</v>
      </c>
      <c r="J13" s="26" t="s">
        <v>381</v>
      </c>
      <c r="K13" s="3">
        <v>400</v>
      </c>
      <c r="L13" s="3" t="s">
        <v>20</v>
      </c>
      <c r="M13" s="13">
        <v>112</v>
      </c>
      <c r="N13" s="3" t="s">
        <v>21</v>
      </c>
      <c r="O13" s="3" t="s">
        <v>22</v>
      </c>
      <c r="P13" s="3" t="s">
        <v>23</v>
      </c>
      <c r="Q13" s="3" t="s">
        <v>358</v>
      </c>
      <c r="R13">
        <f t="shared" si="0"/>
        <v>1320</v>
      </c>
    </row>
    <row r="14" spans="1:18">
      <c r="A14" s="3">
        <v>13</v>
      </c>
      <c r="B14" s="3" t="s">
        <v>76</v>
      </c>
      <c r="C14" s="3" t="s">
        <v>77</v>
      </c>
      <c r="D14" s="3" t="s">
        <v>78</v>
      </c>
      <c r="E14" s="6" t="s">
        <v>79</v>
      </c>
      <c r="F14" s="3">
        <v>50</v>
      </c>
      <c r="G14" s="3">
        <v>1</v>
      </c>
      <c r="H14" s="3">
        <v>2000</v>
      </c>
      <c r="I14" s="3" t="s">
        <v>382</v>
      </c>
      <c r="J14" s="27" t="s">
        <v>383</v>
      </c>
      <c r="K14" s="3">
        <v>2000</v>
      </c>
      <c r="L14" s="3" t="s">
        <v>20</v>
      </c>
      <c r="M14" s="13">
        <v>84</v>
      </c>
      <c r="N14" s="3" t="s">
        <v>21</v>
      </c>
      <c r="O14" s="3" t="s">
        <v>22</v>
      </c>
      <c r="P14" s="3" t="s">
        <v>23</v>
      </c>
      <c r="Q14" s="3" t="s">
        <v>358</v>
      </c>
      <c r="R14">
        <f t="shared" si="0"/>
        <v>700</v>
      </c>
    </row>
    <row r="15" spans="1:18">
      <c r="A15" s="3">
        <v>14</v>
      </c>
      <c r="B15" s="3" t="s">
        <v>82</v>
      </c>
      <c r="C15" s="3" t="s">
        <v>83</v>
      </c>
      <c r="D15" s="3" t="s">
        <v>84</v>
      </c>
      <c r="E15" s="3"/>
      <c r="F15" s="3">
        <v>50</v>
      </c>
      <c r="G15" s="3">
        <v>5</v>
      </c>
      <c r="H15" s="3">
        <v>10000</v>
      </c>
      <c r="I15" s="3" t="s">
        <v>357</v>
      </c>
      <c r="J15" s="28" t="s">
        <v>384</v>
      </c>
      <c r="K15" s="3">
        <v>10000</v>
      </c>
      <c r="L15" s="3" t="s">
        <v>20</v>
      </c>
      <c r="M15" s="13">
        <v>188</v>
      </c>
      <c r="N15" s="3" t="s">
        <v>21</v>
      </c>
      <c r="O15" s="3" t="s">
        <v>22</v>
      </c>
      <c r="P15" s="3" t="s">
        <v>23</v>
      </c>
      <c r="Q15" s="3" t="s">
        <v>358</v>
      </c>
      <c r="R15">
        <f t="shared" si="0"/>
        <v>100</v>
      </c>
    </row>
    <row r="16" spans="1:18">
      <c r="A16" s="3">
        <v>15</v>
      </c>
      <c r="B16" s="3" t="s">
        <v>87</v>
      </c>
      <c r="C16" s="3" t="s">
        <v>88</v>
      </c>
      <c r="D16" s="3" t="s">
        <v>89</v>
      </c>
      <c r="E16" s="3"/>
      <c r="F16" s="3">
        <v>50</v>
      </c>
      <c r="G16" s="3">
        <v>5</v>
      </c>
      <c r="H16" s="3">
        <v>10000</v>
      </c>
      <c r="I16" s="3" t="s">
        <v>357</v>
      </c>
      <c r="J16" s="28" t="s">
        <v>384</v>
      </c>
      <c r="K16" s="3">
        <v>10000</v>
      </c>
      <c r="L16" s="3" t="s">
        <v>20</v>
      </c>
      <c r="M16" s="13">
        <v>140</v>
      </c>
      <c r="N16" s="3" t="s">
        <v>21</v>
      </c>
      <c r="O16" s="3" t="s">
        <v>22</v>
      </c>
      <c r="P16" s="3" t="s">
        <v>23</v>
      </c>
      <c r="Q16" s="3" t="s">
        <v>358</v>
      </c>
      <c r="R16">
        <f t="shared" si="0"/>
        <v>100</v>
      </c>
    </row>
    <row r="17" spans="1:18">
      <c r="A17" s="3">
        <v>16</v>
      </c>
      <c r="B17" s="3" t="s">
        <v>92</v>
      </c>
      <c r="C17" s="3" t="s">
        <v>88</v>
      </c>
      <c r="D17" s="3" t="s">
        <v>93</v>
      </c>
      <c r="E17" s="3"/>
      <c r="F17" s="3">
        <v>50</v>
      </c>
      <c r="G17" s="3">
        <v>2</v>
      </c>
      <c r="H17" s="3">
        <v>10000</v>
      </c>
      <c r="I17" s="3" t="s">
        <v>357</v>
      </c>
      <c r="J17" s="28" t="s">
        <v>384</v>
      </c>
      <c r="K17" s="3">
        <v>10000</v>
      </c>
      <c r="L17" s="3" t="s">
        <v>20</v>
      </c>
      <c r="M17" s="13">
        <v>140</v>
      </c>
      <c r="N17" s="3" t="s">
        <v>21</v>
      </c>
      <c r="O17" s="3" t="s">
        <v>22</v>
      </c>
      <c r="P17" s="3" t="s">
        <v>23</v>
      </c>
      <c r="Q17" s="3" t="s">
        <v>358</v>
      </c>
      <c r="R17">
        <f t="shared" si="0"/>
        <v>100</v>
      </c>
    </row>
    <row r="18" spans="1:18">
      <c r="A18" s="3">
        <v>17</v>
      </c>
      <c r="B18" s="3" t="s">
        <v>95</v>
      </c>
      <c r="C18" s="3" t="s">
        <v>88</v>
      </c>
      <c r="D18" s="3" t="s">
        <v>96</v>
      </c>
      <c r="E18" s="3"/>
      <c r="F18" s="3">
        <v>50</v>
      </c>
      <c r="G18" s="3">
        <v>1</v>
      </c>
      <c r="H18" s="3">
        <v>10000</v>
      </c>
      <c r="I18" s="3" t="s">
        <v>357</v>
      </c>
      <c r="J18" s="28" t="s">
        <v>384</v>
      </c>
      <c r="K18" s="3">
        <v>10000</v>
      </c>
      <c r="L18" s="3" t="s">
        <v>20</v>
      </c>
      <c r="M18" s="13">
        <v>140</v>
      </c>
      <c r="N18" s="3" t="s">
        <v>21</v>
      </c>
      <c r="O18" s="3" t="s">
        <v>22</v>
      </c>
      <c r="P18" s="3" t="s">
        <v>23</v>
      </c>
      <c r="Q18" s="3" t="s">
        <v>358</v>
      </c>
      <c r="R18">
        <f t="shared" si="0"/>
        <v>100</v>
      </c>
    </row>
    <row r="19" spans="1:18">
      <c r="A19" s="3">
        <v>18</v>
      </c>
      <c r="B19" s="29" t="s">
        <v>98</v>
      </c>
      <c r="C19" s="3" t="s">
        <v>26</v>
      </c>
      <c r="D19" s="3" t="s">
        <v>99</v>
      </c>
      <c r="E19" s="3"/>
      <c r="F19" s="3">
        <v>50</v>
      </c>
      <c r="G19" s="3">
        <v>1</v>
      </c>
      <c r="H19" s="3">
        <v>2500</v>
      </c>
      <c r="I19" s="3" t="s">
        <v>385</v>
      </c>
      <c r="J19" s="30" t="s">
        <v>386</v>
      </c>
      <c r="K19" s="3">
        <v>2500</v>
      </c>
      <c r="L19" s="3" t="s">
        <v>20</v>
      </c>
      <c r="M19" s="13">
        <v>172</v>
      </c>
      <c r="N19" s="3" t="s">
        <v>21</v>
      </c>
      <c r="O19" s="3" t="s">
        <v>22</v>
      </c>
      <c r="P19" s="3" t="s">
        <v>23</v>
      </c>
      <c r="Q19" s="3" t="s">
        <v>358</v>
      </c>
      <c r="R19">
        <f t="shared" si="0"/>
        <v>30425</v>
      </c>
    </row>
    <row r="20" spans="1:18">
      <c r="A20" s="3">
        <v>19</v>
      </c>
      <c r="B20" s="3" t="s">
        <v>102</v>
      </c>
      <c r="C20" s="3" t="s">
        <v>103</v>
      </c>
      <c r="D20" s="3" t="s">
        <v>104</v>
      </c>
      <c r="E20" s="3"/>
      <c r="F20" s="3">
        <v>50</v>
      </c>
      <c r="G20" s="3">
        <v>3</v>
      </c>
      <c r="H20" s="3">
        <v>5000</v>
      </c>
      <c r="I20" s="3" t="s">
        <v>387</v>
      </c>
      <c r="J20" s="31" t="s">
        <v>388</v>
      </c>
      <c r="K20" s="3">
        <v>5000</v>
      </c>
      <c r="L20" s="3" t="s">
        <v>20</v>
      </c>
      <c r="M20" s="13">
        <v>35</v>
      </c>
      <c r="N20" s="3" t="s">
        <v>21</v>
      </c>
      <c r="O20" s="3" t="s">
        <v>22</v>
      </c>
      <c r="P20" s="3" t="s">
        <v>23</v>
      </c>
      <c r="Q20" s="3" t="s">
        <v>358</v>
      </c>
      <c r="R20">
        <f t="shared" si="0"/>
        <v>7200</v>
      </c>
    </row>
    <row r="21" spans="1:18">
      <c r="A21" s="3">
        <v>20</v>
      </c>
      <c r="B21" s="3" t="s">
        <v>107</v>
      </c>
      <c r="C21" s="3" t="s">
        <v>108</v>
      </c>
      <c r="D21" s="3" t="s">
        <v>109</v>
      </c>
      <c r="E21" s="3"/>
      <c r="F21" s="3">
        <v>50</v>
      </c>
      <c r="G21" s="3">
        <v>1</v>
      </c>
      <c r="H21" s="3">
        <v>8000</v>
      </c>
      <c r="I21" s="3" t="s">
        <v>389</v>
      </c>
      <c r="J21" s="32" t="s">
        <v>390</v>
      </c>
      <c r="K21" s="3">
        <v>8000</v>
      </c>
      <c r="L21" s="3" t="s">
        <v>20</v>
      </c>
      <c r="M21" s="13">
        <v>105</v>
      </c>
      <c r="N21" s="3" t="s">
        <v>21</v>
      </c>
      <c r="O21" s="3" t="s">
        <v>22</v>
      </c>
      <c r="P21" s="3" t="s">
        <v>23</v>
      </c>
      <c r="Q21" s="3" t="s">
        <v>358</v>
      </c>
      <c r="R21">
        <f t="shared" si="0"/>
        <v>14320</v>
      </c>
    </row>
    <row r="22" spans="1:18">
      <c r="A22" s="3">
        <v>21</v>
      </c>
      <c r="B22" s="3" t="s">
        <v>112</v>
      </c>
      <c r="C22" s="3" t="s">
        <v>113</v>
      </c>
      <c r="D22" s="3" t="s">
        <v>114</v>
      </c>
      <c r="E22" s="3"/>
      <c r="F22" s="3">
        <v>50</v>
      </c>
      <c r="G22" s="3">
        <v>1</v>
      </c>
      <c r="H22" s="3">
        <v>1000</v>
      </c>
      <c r="I22" s="3" t="s">
        <v>391</v>
      </c>
      <c r="J22" s="33" t="s">
        <v>392</v>
      </c>
      <c r="K22" s="3">
        <v>1000</v>
      </c>
      <c r="L22" s="3" t="s">
        <v>20</v>
      </c>
      <c r="M22" s="13">
        <v>42</v>
      </c>
      <c r="N22" s="3" t="s">
        <v>21</v>
      </c>
      <c r="O22" s="3" t="s">
        <v>22</v>
      </c>
      <c r="P22" s="3" t="s">
        <v>23</v>
      </c>
      <c r="Q22" s="3" t="s">
        <v>358</v>
      </c>
      <c r="R22">
        <f t="shared" si="0"/>
        <v>2000</v>
      </c>
    </row>
    <row r="23" spans="1:18">
      <c r="A23" s="3">
        <v>22</v>
      </c>
      <c r="B23" s="3" t="s">
        <v>117</v>
      </c>
      <c r="C23" s="3" t="s">
        <v>118</v>
      </c>
      <c r="D23" s="3" t="s">
        <v>119</v>
      </c>
      <c r="E23" s="3"/>
      <c r="F23" s="3">
        <v>50</v>
      </c>
      <c r="G23" s="3">
        <v>1</v>
      </c>
      <c r="H23" s="3">
        <v>3000</v>
      </c>
      <c r="I23" s="3" t="s">
        <v>393</v>
      </c>
      <c r="J23" s="26" t="s">
        <v>394</v>
      </c>
      <c r="K23" s="3">
        <v>3000</v>
      </c>
      <c r="L23" s="3" t="s">
        <v>20</v>
      </c>
      <c r="M23" s="13">
        <v>70</v>
      </c>
      <c r="N23" s="3" t="s">
        <v>21</v>
      </c>
      <c r="O23" s="3" t="s">
        <v>22</v>
      </c>
      <c r="P23" s="3" t="s">
        <v>23</v>
      </c>
      <c r="Q23" s="3" t="s">
        <v>358</v>
      </c>
      <c r="R23">
        <f t="shared" si="0"/>
        <v>1320</v>
      </c>
    </row>
    <row r="24" spans="1:18">
      <c r="A24" s="3">
        <v>23</v>
      </c>
      <c r="B24" s="3" t="s">
        <v>122</v>
      </c>
      <c r="C24" s="3" t="s">
        <v>63</v>
      </c>
      <c r="D24" s="3" t="s">
        <v>123</v>
      </c>
      <c r="E24" s="3"/>
      <c r="F24" s="3">
        <v>50</v>
      </c>
      <c r="G24" s="3">
        <v>1</v>
      </c>
      <c r="H24" s="3">
        <v>10000</v>
      </c>
      <c r="I24" s="3" t="s">
        <v>376</v>
      </c>
      <c r="J24" s="34" t="s">
        <v>395</v>
      </c>
      <c r="K24" s="3">
        <v>10000</v>
      </c>
      <c r="L24" s="3" t="s">
        <v>20</v>
      </c>
      <c r="M24" s="13">
        <v>210</v>
      </c>
      <c r="N24" s="3" t="s">
        <v>21</v>
      </c>
      <c r="O24" s="3" t="s">
        <v>22</v>
      </c>
      <c r="P24" s="3" t="s">
        <v>23</v>
      </c>
      <c r="Q24" s="3" t="s">
        <v>358</v>
      </c>
      <c r="R24">
        <f t="shared" si="0"/>
        <v>200</v>
      </c>
    </row>
    <row r="25" spans="1:18">
      <c r="A25" s="3">
        <v>24</v>
      </c>
      <c r="B25" s="3" t="s">
        <v>124</v>
      </c>
      <c r="C25" s="3" t="s">
        <v>63</v>
      </c>
      <c r="D25" s="3" t="s">
        <v>125</v>
      </c>
      <c r="E25" s="3"/>
      <c r="F25" s="3">
        <v>50</v>
      </c>
      <c r="G25" s="3">
        <v>1</v>
      </c>
      <c r="H25" s="3">
        <v>10000</v>
      </c>
      <c r="I25" s="3" t="s">
        <v>396</v>
      </c>
      <c r="J25" s="19" t="s">
        <v>397</v>
      </c>
      <c r="K25" s="3">
        <v>10000</v>
      </c>
      <c r="L25" s="3" t="s">
        <v>20</v>
      </c>
      <c r="M25" s="13">
        <v>168</v>
      </c>
      <c r="N25" s="3" t="s">
        <v>21</v>
      </c>
      <c r="O25" s="3" t="s">
        <v>22</v>
      </c>
      <c r="P25" s="3" t="s">
        <v>23</v>
      </c>
      <c r="Q25" s="3" t="s">
        <v>358</v>
      </c>
      <c r="R25">
        <f t="shared" si="0"/>
        <v>900</v>
      </c>
    </row>
    <row r="26" spans="1:18">
      <c r="A26" s="3">
        <v>25</v>
      </c>
      <c r="B26" s="3" t="s">
        <v>127</v>
      </c>
      <c r="C26" s="3" t="s">
        <v>63</v>
      </c>
      <c r="D26" s="3" t="s">
        <v>128</v>
      </c>
      <c r="E26" s="3"/>
      <c r="F26" s="3">
        <v>50</v>
      </c>
      <c r="G26" s="3">
        <v>4</v>
      </c>
      <c r="H26" s="3">
        <v>10000</v>
      </c>
      <c r="I26" s="3" t="s">
        <v>398</v>
      </c>
      <c r="J26" s="26" t="s">
        <v>399</v>
      </c>
      <c r="K26" s="3">
        <v>10000</v>
      </c>
      <c r="L26" s="3" t="s">
        <v>20</v>
      </c>
      <c r="M26" s="13">
        <v>168</v>
      </c>
      <c r="N26" s="3" t="s">
        <v>21</v>
      </c>
      <c r="O26" s="3" t="s">
        <v>22</v>
      </c>
      <c r="P26" s="3" t="s">
        <v>23</v>
      </c>
      <c r="Q26" s="3" t="s">
        <v>358</v>
      </c>
      <c r="R26">
        <f t="shared" si="0"/>
        <v>1300</v>
      </c>
    </row>
    <row r="27" spans="1:18">
      <c r="A27" s="3">
        <v>26</v>
      </c>
      <c r="B27" s="3" t="s">
        <v>129</v>
      </c>
      <c r="C27" s="3" t="s">
        <v>63</v>
      </c>
      <c r="D27" s="3" t="s">
        <v>130</v>
      </c>
      <c r="E27" s="3"/>
      <c r="F27" s="3">
        <v>50</v>
      </c>
      <c r="G27" s="3">
        <v>1</v>
      </c>
      <c r="H27" s="3">
        <v>10000</v>
      </c>
      <c r="I27" s="3" t="s">
        <v>365</v>
      </c>
      <c r="J27" s="35" t="s">
        <v>400</v>
      </c>
      <c r="K27" s="3">
        <v>10000</v>
      </c>
      <c r="L27" s="3" t="s">
        <v>20</v>
      </c>
      <c r="M27" s="13">
        <v>252</v>
      </c>
      <c r="N27" s="3" t="s">
        <v>21</v>
      </c>
      <c r="O27" s="3" t="s">
        <v>22</v>
      </c>
      <c r="P27" s="3" t="s">
        <v>23</v>
      </c>
      <c r="Q27" s="3" t="s">
        <v>358</v>
      </c>
      <c r="R27">
        <f t="shared" si="0"/>
        <v>500</v>
      </c>
    </row>
    <row r="28" spans="1:18">
      <c r="A28" s="3">
        <v>27</v>
      </c>
      <c r="B28" s="3" t="s">
        <v>132</v>
      </c>
      <c r="C28" s="3" t="s">
        <v>17</v>
      </c>
      <c r="D28" s="3" t="s">
        <v>133</v>
      </c>
      <c r="E28" s="3"/>
      <c r="F28" s="3">
        <v>50</v>
      </c>
      <c r="G28" s="3">
        <v>2</v>
      </c>
      <c r="H28" s="3">
        <v>15000</v>
      </c>
      <c r="I28" s="3" t="s">
        <v>373</v>
      </c>
      <c r="J28" s="36" t="s">
        <v>401</v>
      </c>
      <c r="K28" s="3">
        <v>15000</v>
      </c>
      <c r="L28" s="3" t="s">
        <v>20</v>
      </c>
      <c r="M28" s="13">
        <v>98</v>
      </c>
      <c r="N28" s="3" t="s">
        <v>21</v>
      </c>
      <c r="O28" s="3" t="s">
        <v>22</v>
      </c>
      <c r="P28" s="3" t="s">
        <v>23</v>
      </c>
      <c r="Q28" s="3" t="s">
        <v>358</v>
      </c>
      <c r="R28">
        <f t="shared" si="0"/>
        <v>0</v>
      </c>
    </row>
    <row r="29" spans="1:18">
      <c r="A29" s="3">
        <v>28</v>
      </c>
      <c r="B29" s="3" t="s">
        <v>34</v>
      </c>
      <c r="C29" s="3" t="s">
        <v>17</v>
      </c>
      <c r="D29" s="3" t="s">
        <v>35</v>
      </c>
      <c r="E29" s="3"/>
      <c r="F29" s="3">
        <v>50</v>
      </c>
      <c r="G29" s="3">
        <v>7</v>
      </c>
      <c r="H29" s="3">
        <v>10000</v>
      </c>
      <c r="I29" s="3" t="s">
        <v>363</v>
      </c>
      <c r="J29" s="19" t="s">
        <v>364</v>
      </c>
      <c r="K29" s="3">
        <v>10000</v>
      </c>
      <c r="L29" s="3" t="s">
        <v>20</v>
      </c>
      <c r="M29" s="13">
        <v>70</v>
      </c>
      <c r="N29" s="3" t="s">
        <v>21</v>
      </c>
      <c r="O29" s="3" t="s">
        <v>22</v>
      </c>
      <c r="P29" s="3" t="s">
        <v>23</v>
      </c>
      <c r="Q29" s="3" t="s">
        <v>358</v>
      </c>
      <c r="R29">
        <f t="shared" si="0"/>
        <v>800</v>
      </c>
    </row>
    <row r="30" spans="1:18">
      <c r="A30" s="3">
        <v>29</v>
      </c>
      <c r="B30" s="3" t="s">
        <v>136</v>
      </c>
      <c r="C30" s="3" t="s">
        <v>17</v>
      </c>
      <c r="D30" s="3" t="s">
        <v>137</v>
      </c>
      <c r="E30" s="3"/>
      <c r="F30" s="3">
        <v>50</v>
      </c>
      <c r="G30" s="3">
        <v>3</v>
      </c>
      <c r="H30" s="3">
        <v>50000</v>
      </c>
      <c r="I30" s="3" t="s">
        <v>402</v>
      </c>
      <c r="J30" s="37" t="s">
        <v>403</v>
      </c>
      <c r="K30" s="3">
        <v>50000</v>
      </c>
      <c r="L30" s="3" t="s">
        <v>20</v>
      </c>
      <c r="M30" s="13">
        <v>134</v>
      </c>
      <c r="N30" s="3" t="s">
        <v>21</v>
      </c>
      <c r="O30" s="3" t="s">
        <v>22</v>
      </c>
      <c r="P30" s="3" t="s">
        <v>23</v>
      </c>
      <c r="Q30" s="3" t="s">
        <v>358</v>
      </c>
      <c r="R30">
        <f t="shared" si="0"/>
        <v>5000</v>
      </c>
    </row>
    <row r="31" spans="1:18">
      <c r="A31" s="3">
        <v>30</v>
      </c>
      <c r="B31" s="3" t="s">
        <v>138</v>
      </c>
      <c r="C31" s="3" t="s">
        <v>17</v>
      </c>
      <c r="D31" s="3" t="s">
        <v>139</v>
      </c>
      <c r="E31" s="3"/>
      <c r="F31" s="3">
        <v>50</v>
      </c>
      <c r="G31" s="3">
        <v>7</v>
      </c>
      <c r="H31" s="3">
        <v>50000</v>
      </c>
      <c r="I31" s="3" t="s">
        <v>357</v>
      </c>
      <c r="J31" s="38" t="s">
        <v>404</v>
      </c>
      <c r="K31" s="3">
        <v>50000</v>
      </c>
      <c r="L31" s="3" t="s">
        <v>20</v>
      </c>
      <c r="M31" s="13">
        <v>98</v>
      </c>
      <c r="N31" s="3" t="s">
        <v>21</v>
      </c>
      <c r="O31" s="3" t="s">
        <v>22</v>
      </c>
      <c r="P31" s="3" t="s">
        <v>23</v>
      </c>
      <c r="Q31" s="3" t="s">
        <v>358</v>
      </c>
      <c r="R31">
        <f t="shared" si="0"/>
        <v>500</v>
      </c>
    </row>
    <row r="32" spans="1:18">
      <c r="A32" s="3">
        <v>31</v>
      </c>
      <c r="B32" s="3" t="s">
        <v>141</v>
      </c>
      <c r="C32" s="3" t="s">
        <v>17</v>
      </c>
      <c r="D32" s="3" t="s">
        <v>142</v>
      </c>
      <c r="E32" s="3"/>
      <c r="F32" s="3">
        <v>50</v>
      </c>
      <c r="G32" s="3">
        <v>1</v>
      </c>
      <c r="H32" s="3">
        <v>10000</v>
      </c>
      <c r="I32" s="3" t="s">
        <v>405</v>
      </c>
      <c r="J32" s="39" t="s">
        <v>406</v>
      </c>
      <c r="K32" s="3">
        <v>10000</v>
      </c>
      <c r="L32" s="3" t="s">
        <v>20</v>
      </c>
      <c r="M32" s="13">
        <v>112</v>
      </c>
      <c r="N32" s="3" t="s">
        <v>21</v>
      </c>
      <c r="O32" s="3" t="s">
        <v>22</v>
      </c>
      <c r="P32" s="3" t="s">
        <v>23</v>
      </c>
      <c r="Q32" s="3" t="s">
        <v>358</v>
      </c>
      <c r="R32">
        <f t="shared" si="0"/>
        <v>2500</v>
      </c>
    </row>
    <row r="33" spans="1:18">
      <c r="A33" s="3">
        <v>32</v>
      </c>
      <c r="B33" s="3" t="s">
        <v>145</v>
      </c>
      <c r="C33" s="3" t="s">
        <v>17</v>
      </c>
      <c r="D33" s="3" t="s">
        <v>146</v>
      </c>
      <c r="E33" s="3"/>
      <c r="F33" s="3">
        <v>50</v>
      </c>
      <c r="G33" s="3">
        <v>1</v>
      </c>
      <c r="H33" s="3">
        <v>15000</v>
      </c>
      <c r="I33" s="3" t="s">
        <v>373</v>
      </c>
      <c r="J33" s="36" t="s">
        <v>401</v>
      </c>
      <c r="K33" s="3">
        <v>15000</v>
      </c>
      <c r="L33" s="3" t="s">
        <v>20</v>
      </c>
      <c r="M33" s="13">
        <v>98</v>
      </c>
      <c r="N33" s="3" t="s">
        <v>21</v>
      </c>
      <c r="O33" s="3" t="s">
        <v>22</v>
      </c>
      <c r="P33" s="3" t="s">
        <v>23</v>
      </c>
      <c r="Q33" s="3" t="s">
        <v>358</v>
      </c>
      <c r="R33">
        <f t="shared" si="0"/>
        <v>0</v>
      </c>
    </row>
    <row r="34" spans="1:18">
      <c r="A34" s="3">
        <v>33</v>
      </c>
      <c r="B34" s="3" t="s">
        <v>148</v>
      </c>
      <c r="C34" s="3" t="s">
        <v>48</v>
      </c>
      <c r="D34" s="3" t="s">
        <v>149</v>
      </c>
      <c r="E34" s="7" t="s">
        <v>407</v>
      </c>
      <c r="F34" s="3">
        <v>50</v>
      </c>
      <c r="G34" s="3">
        <v>14</v>
      </c>
      <c r="H34" s="3">
        <v>50000</v>
      </c>
      <c r="I34" s="3" t="s">
        <v>376</v>
      </c>
      <c r="J34" s="19" t="s">
        <v>397</v>
      </c>
      <c r="K34" s="3">
        <v>50000</v>
      </c>
      <c r="L34" s="3" t="s">
        <v>20</v>
      </c>
      <c r="M34" s="13">
        <v>252</v>
      </c>
      <c r="N34" s="3" t="s">
        <v>21</v>
      </c>
      <c r="O34" s="3" t="s">
        <v>22</v>
      </c>
      <c r="P34" s="3" t="s">
        <v>23</v>
      </c>
      <c r="Q34" s="3" t="s">
        <v>358</v>
      </c>
      <c r="R34">
        <f t="shared" si="0"/>
        <v>1000</v>
      </c>
    </row>
    <row r="35" spans="1:18">
      <c r="A35" s="3">
        <v>34</v>
      </c>
      <c r="B35" s="3" t="s">
        <v>153</v>
      </c>
      <c r="C35" s="3" t="s">
        <v>58</v>
      </c>
      <c r="D35" s="3" t="s">
        <v>154</v>
      </c>
      <c r="E35" s="3"/>
      <c r="F35" s="3">
        <v>50</v>
      </c>
      <c r="G35" s="3">
        <v>7</v>
      </c>
      <c r="H35" s="3">
        <v>4000</v>
      </c>
      <c r="I35" s="3" t="s">
        <v>408</v>
      </c>
      <c r="J35" s="21" t="s">
        <v>409</v>
      </c>
      <c r="K35" s="3">
        <v>4000</v>
      </c>
      <c r="L35" s="3" t="s">
        <v>20</v>
      </c>
      <c r="M35" s="13">
        <v>142</v>
      </c>
      <c r="N35" s="3" t="s">
        <v>21</v>
      </c>
      <c r="O35" s="3" t="s">
        <v>22</v>
      </c>
      <c r="P35" s="3" t="s">
        <v>23</v>
      </c>
      <c r="Q35" s="3" t="s">
        <v>358</v>
      </c>
      <c r="R35">
        <f t="shared" si="0"/>
        <v>1120</v>
      </c>
    </row>
    <row r="36" spans="1:18">
      <c r="A36" s="3">
        <v>35</v>
      </c>
      <c r="B36" s="3" t="s">
        <v>157</v>
      </c>
      <c r="C36" s="3" t="s">
        <v>17</v>
      </c>
      <c r="D36" s="3" t="s">
        <v>158</v>
      </c>
      <c r="E36" s="3"/>
      <c r="F36" s="3">
        <v>50</v>
      </c>
      <c r="G36" s="3">
        <v>3</v>
      </c>
      <c r="H36" s="3">
        <v>15000</v>
      </c>
      <c r="I36" s="3" t="s">
        <v>410</v>
      </c>
      <c r="J36" s="40" t="s">
        <v>411</v>
      </c>
      <c r="K36" s="3">
        <v>15000</v>
      </c>
      <c r="L36" s="3" t="s">
        <v>20</v>
      </c>
      <c r="M36" s="13">
        <v>112</v>
      </c>
      <c r="N36" s="3" t="s">
        <v>21</v>
      </c>
      <c r="O36" s="3" t="s">
        <v>22</v>
      </c>
      <c r="P36" s="3" t="s">
        <v>23</v>
      </c>
      <c r="Q36" s="3" t="s">
        <v>358</v>
      </c>
      <c r="R36">
        <f t="shared" si="0"/>
        <v>1650</v>
      </c>
    </row>
    <row r="37" spans="1:18">
      <c r="A37" s="3">
        <v>36</v>
      </c>
      <c r="B37" s="3" t="s">
        <v>160</v>
      </c>
      <c r="C37" s="3" t="s">
        <v>17</v>
      </c>
      <c r="D37" s="3" t="s">
        <v>161</v>
      </c>
      <c r="E37" s="3"/>
      <c r="F37" s="3">
        <v>50</v>
      </c>
      <c r="G37" s="3">
        <v>1</v>
      </c>
      <c r="H37" s="3">
        <v>15000</v>
      </c>
      <c r="I37" s="3" t="s">
        <v>373</v>
      </c>
      <c r="J37" s="36" t="s">
        <v>401</v>
      </c>
      <c r="K37" s="3">
        <v>15000</v>
      </c>
      <c r="L37" s="3" t="s">
        <v>20</v>
      </c>
      <c r="M37" s="13">
        <v>98</v>
      </c>
      <c r="N37" s="3" t="s">
        <v>21</v>
      </c>
      <c r="O37" s="3" t="s">
        <v>22</v>
      </c>
      <c r="P37" s="3" t="s">
        <v>23</v>
      </c>
      <c r="Q37" s="3" t="s">
        <v>358</v>
      </c>
      <c r="R37">
        <f t="shared" si="0"/>
        <v>0</v>
      </c>
    </row>
    <row r="38" spans="1:18">
      <c r="A38" s="3">
        <v>37</v>
      </c>
      <c r="B38" s="3" t="s">
        <v>163</v>
      </c>
      <c r="C38" s="3" t="s">
        <v>17</v>
      </c>
      <c r="D38" s="3" t="s">
        <v>164</v>
      </c>
      <c r="E38" s="3"/>
      <c r="F38" s="3">
        <v>50</v>
      </c>
      <c r="G38" s="3">
        <v>5</v>
      </c>
      <c r="H38" s="3">
        <v>15000</v>
      </c>
      <c r="I38" s="3" t="s">
        <v>357</v>
      </c>
      <c r="J38" s="41" t="s">
        <v>412</v>
      </c>
      <c r="K38" s="3">
        <v>15000</v>
      </c>
      <c r="L38" s="3" t="s">
        <v>20</v>
      </c>
      <c r="M38" s="13">
        <v>98</v>
      </c>
      <c r="N38" s="3" t="s">
        <v>21</v>
      </c>
      <c r="O38" s="3" t="s">
        <v>22</v>
      </c>
      <c r="P38" s="3" t="s">
        <v>23</v>
      </c>
      <c r="Q38" s="3" t="s">
        <v>358</v>
      </c>
      <c r="R38">
        <f t="shared" si="0"/>
        <v>150</v>
      </c>
    </row>
    <row r="39" spans="1:18">
      <c r="A39" s="3">
        <v>38</v>
      </c>
      <c r="B39" s="3" t="s">
        <v>166</v>
      </c>
      <c r="C39" s="3" t="s">
        <v>63</v>
      </c>
      <c r="D39" s="3" t="s">
        <v>167</v>
      </c>
      <c r="E39" s="3"/>
      <c r="F39" s="3">
        <v>50</v>
      </c>
      <c r="G39" s="3">
        <v>1</v>
      </c>
      <c r="H39" s="3">
        <v>10000</v>
      </c>
      <c r="I39" s="3" t="s">
        <v>413</v>
      </c>
      <c r="J39" s="42" t="s">
        <v>414</v>
      </c>
      <c r="K39" s="3">
        <v>10000</v>
      </c>
      <c r="L39" s="3" t="s">
        <v>20</v>
      </c>
      <c r="M39" s="13">
        <v>196</v>
      </c>
      <c r="N39" s="3" t="s">
        <v>21</v>
      </c>
      <c r="O39" s="3" t="s">
        <v>22</v>
      </c>
      <c r="P39" s="3" t="s">
        <v>23</v>
      </c>
      <c r="Q39" s="3" t="s">
        <v>358</v>
      </c>
      <c r="R39">
        <f t="shared" si="0"/>
        <v>400</v>
      </c>
    </row>
    <row r="40" spans="1:18">
      <c r="A40" s="3">
        <v>39</v>
      </c>
      <c r="B40" s="3" t="s">
        <v>169</v>
      </c>
      <c r="C40" s="3" t="s">
        <v>63</v>
      </c>
      <c r="D40" s="3" t="s">
        <v>170</v>
      </c>
      <c r="E40" s="3"/>
      <c r="F40" s="3">
        <v>50</v>
      </c>
      <c r="G40" s="3">
        <v>1</v>
      </c>
      <c r="H40" s="3">
        <v>15000</v>
      </c>
      <c r="I40" s="3" t="s">
        <v>376</v>
      </c>
      <c r="J40" s="43" t="s">
        <v>415</v>
      </c>
      <c r="K40" s="3">
        <v>15000</v>
      </c>
      <c r="L40" s="3" t="s">
        <v>20</v>
      </c>
      <c r="M40" s="13">
        <v>98</v>
      </c>
      <c r="N40" s="3" t="s">
        <v>21</v>
      </c>
      <c r="O40" s="3" t="s">
        <v>22</v>
      </c>
      <c r="P40" s="3" t="s">
        <v>23</v>
      </c>
      <c r="Q40" s="3" t="s">
        <v>358</v>
      </c>
      <c r="R40">
        <f t="shared" si="0"/>
        <v>300</v>
      </c>
    </row>
    <row r="41" spans="1:18">
      <c r="A41" s="3">
        <v>40</v>
      </c>
      <c r="B41" s="3" t="s">
        <v>172</v>
      </c>
      <c r="C41" s="3" t="s">
        <v>173</v>
      </c>
      <c r="D41" s="3" t="s">
        <v>174</v>
      </c>
      <c r="E41" s="3"/>
      <c r="F41" s="3">
        <v>50</v>
      </c>
      <c r="G41" s="3">
        <v>1</v>
      </c>
      <c r="H41" s="3">
        <v>10000</v>
      </c>
      <c r="I41" s="3" t="s">
        <v>396</v>
      </c>
      <c r="J41" s="19" t="s">
        <v>416</v>
      </c>
      <c r="K41" s="3">
        <v>10000</v>
      </c>
      <c r="L41" s="3" t="s">
        <v>20</v>
      </c>
      <c r="M41" s="13">
        <v>84</v>
      </c>
      <c r="N41" s="3" t="s">
        <v>21</v>
      </c>
      <c r="O41" s="3" t="s">
        <v>22</v>
      </c>
      <c r="P41" s="3" t="s">
        <v>23</v>
      </c>
      <c r="Q41" s="3" t="s">
        <v>358</v>
      </c>
      <c r="R41">
        <f t="shared" si="0"/>
        <v>900</v>
      </c>
    </row>
    <row r="42" spans="1:18">
      <c r="A42" s="3">
        <v>41</v>
      </c>
      <c r="B42" s="3" t="s">
        <v>177</v>
      </c>
      <c r="C42" s="3" t="s">
        <v>63</v>
      </c>
      <c r="D42" s="3" t="s">
        <v>54</v>
      </c>
      <c r="E42" s="3"/>
      <c r="F42" s="3">
        <v>50</v>
      </c>
      <c r="G42" s="3">
        <v>1</v>
      </c>
      <c r="H42" s="3">
        <v>15000</v>
      </c>
      <c r="I42" s="3" t="s">
        <v>376</v>
      </c>
      <c r="J42" s="44" t="s">
        <v>417</v>
      </c>
      <c r="K42" s="3">
        <v>15000</v>
      </c>
      <c r="L42" s="3" t="s">
        <v>20</v>
      </c>
      <c r="M42" s="13">
        <v>182</v>
      </c>
      <c r="N42" s="3" t="s">
        <v>21</v>
      </c>
      <c r="O42" s="3" t="s">
        <v>22</v>
      </c>
      <c r="P42" s="3" t="s">
        <v>23</v>
      </c>
      <c r="Q42" s="3" t="s">
        <v>358</v>
      </c>
      <c r="R42">
        <f t="shared" si="0"/>
        <v>300</v>
      </c>
    </row>
    <row r="43" spans="1:18">
      <c r="A43" s="3">
        <v>42</v>
      </c>
      <c r="B43" s="3" t="s">
        <v>179</v>
      </c>
      <c r="C43" s="3" t="s">
        <v>180</v>
      </c>
      <c r="D43" s="3" t="s">
        <v>181</v>
      </c>
      <c r="E43" s="3"/>
      <c r="F43" s="3">
        <v>50</v>
      </c>
      <c r="G43" s="3">
        <v>1</v>
      </c>
      <c r="H43" s="3">
        <v>3000</v>
      </c>
      <c r="I43" s="3" t="s">
        <v>418</v>
      </c>
      <c r="J43" s="40" t="s">
        <v>419</v>
      </c>
      <c r="K43" s="3">
        <v>3000</v>
      </c>
      <c r="L43" s="3" t="s">
        <v>20</v>
      </c>
      <c r="M43" s="13">
        <v>59</v>
      </c>
      <c r="N43" s="3" t="s">
        <v>21</v>
      </c>
      <c r="O43" s="3" t="s">
        <v>22</v>
      </c>
      <c r="P43" s="3" t="s">
        <v>23</v>
      </c>
      <c r="Q43" s="3" t="s">
        <v>358</v>
      </c>
      <c r="R43">
        <f t="shared" si="0"/>
        <v>1620</v>
      </c>
    </row>
    <row r="44" spans="1:18">
      <c r="A44" s="3">
        <v>43</v>
      </c>
      <c r="B44" s="3" t="s">
        <v>184</v>
      </c>
      <c r="C44" s="3" t="s">
        <v>185</v>
      </c>
      <c r="D44" s="3" t="s">
        <v>186</v>
      </c>
      <c r="E44" s="3"/>
      <c r="F44" s="3">
        <v>50</v>
      </c>
      <c r="G44" s="3">
        <v>1</v>
      </c>
      <c r="H44" s="3">
        <v>2000</v>
      </c>
      <c r="I44" s="3" t="s">
        <v>420</v>
      </c>
      <c r="J44" s="26" t="s">
        <v>421</v>
      </c>
      <c r="K44" s="3">
        <v>2000</v>
      </c>
      <c r="L44" s="3" t="s">
        <v>20</v>
      </c>
      <c r="M44" s="13">
        <v>154</v>
      </c>
      <c r="N44" s="3" t="s">
        <v>21</v>
      </c>
      <c r="O44" s="3" t="s">
        <v>22</v>
      </c>
      <c r="P44" s="3" t="s">
        <v>23</v>
      </c>
      <c r="Q44" s="3" t="s">
        <v>358</v>
      </c>
      <c r="R44">
        <f t="shared" si="0"/>
        <v>1380</v>
      </c>
    </row>
    <row r="45" spans="1:18">
      <c r="A45" s="3">
        <v>44</v>
      </c>
      <c r="B45" s="3" t="s">
        <v>189</v>
      </c>
      <c r="C45" s="3" t="s">
        <v>190</v>
      </c>
      <c r="D45" s="3" t="s">
        <v>191</v>
      </c>
      <c r="E45" s="3"/>
      <c r="F45" s="3">
        <v>50</v>
      </c>
      <c r="G45" s="3">
        <v>1</v>
      </c>
      <c r="H45" s="3">
        <v>5000</v>
      </c>
      <c r="I45" s="3" t="s">
        <v>422</v>
      </c>
      <c r="J45" s="45" t="s">
        <v>423</v>
      </c>
      <c r="K45" s="3">
        <v>5000</v>
      </c>
      <c r="L45" s="3" t="s">
        <v>20</v>
      </c>
      <c r="M45" s="13">
        <v>196</v>
      </c>
      <c r="N45" s="3" t="s">
        <v>21</v>
      </c>
      <c r="O45" s="3" t="s">
        <v>22</v>
      </c>
      <c r="P45" s="3" t="s">
        <v>23</v>
      </c>
      <c r="Q45" s="3" t="s">
        <v>358</v>
      </c>
      <c r="R45">
        <f t="shared" si="0"/>
        <v>4550</v>
      </c>
    </row>
    <row r="46" spans="1:18">
      <c r="A46" s="3">
        <v>45</v>
      </c>
      <c r="B46" s="3" t="s">
        <v>194</v>
      </c>
      <c r="C46" s="3" t="s">
        <v>190</v>
      </c>
      <c r="D46" s="3" t="s">
        <v>78</v>
      </c>
      <c r="E46" s="3"/>
      <c r="F46" s="3">
        <v>50</v>
      </c>
      <c r="G46" s="3">
        <v>1</v>
      </c>
      <c r="H46" s="3">
        <v>5000</v>
      </c>
      <c r="I46" s="3" t="s">
        <v>424</v>
      </c>
      <c r="J46" s="46" t="s">
        <v>425</v>
      </c>
      <c r="K46" s="3">
        <v>5000</v>
      </c>
      <c r="L46" s="3" t="s">
        <v>20</v>
      </c>
      <c r="M46" s="13">
        <v>196</v>
      </c>
      <c r="N46" s="3" t="s">
        <v>21</v>
      </c>
      <c r="O46" s="3" t="s">
        <v>22</v>
      </c>
      <c r="P46" s="3" t="s">
        <v>23</v>
      </c>
      <c r="Q46" s="3" t="s">
        <v>358</v>
      </c>
      <c r="R46">
        <f t="shared" si="0"/>
        <v>7550</v>
      </c>
    </row>
    <row r="47" spans="1:18">
      <c r="A47" s="3">
        <v>46</v>
      </c>
      <c r="B47" s="3" t="s">
        <v>197</v>
      </c>
      <c r="C47" s="3" t="s">
        <v>198</v>
      </c>
      <c r="D47" s="3" t="s">
        <v>199</v>
      </c>
      <c r="E47" s="3"/>
      <c r="F47" s="3">
        <v>50</v>
      </c>
      <c r="G47" s="3">
        <v>1</v>
      </c>
      <c r="H47" s="3">
        <v>1300</v>
      </c>
      <c r="I47" s="3" t="s">
        <v>426</v>
      </c>
      <c r="J47" s="47" t="s">
        <v>427</v>
      </c>
      <c r="K47" s="3">
        <v>1300</v>
      </c>
      <c r="L47" s="3" t="s">
        <v>20</v>
      </c>
      <c r="M47" s="13">
        <v>72</v>
      </c>
      <c r="N47" s="3" t="s">
        <v>21</v>
      </c>
      <c r="O47" s="3" t="s">
        <v>22</v>
      </c>
      <c r="P47" s="3" t="s">
        <v>23</v>
      </c>
      <c r="Q47" s="3" t="s">
        <v>358</v>
      </c>
      <c r="R47">
        <f t="shared" si="0"/>
        <v>3211.0000000000005</v>
      </c>
    </row>
    <row r="48" spans="1:18">
      <c r="A48" s="3">
        <v>47</v>
      </c>
      <c r="B48" s="3" t="s">
        <v>202</v>
      </c>
      <c r="C48" s="3" t="s">
        <v>17</v>
      </c>
      <c r="D48" s="3" t="s">
        <v>203</v>
      </c>
      <c r="E48" s="3"/>
      <c r="F48" s="3">
        <v>50</v>
      </c>
      <c r="G48" s="3">
        <v>4</v>
      </c>
      <c r="H48" s="3">
        <v>3000</v>
      </c>
      <c r="I48" s="3" t="s">
        <v>428</v>
      </c>
      <c r="J48" s="48" t="s">
        <v>429</v>
      </c>
      <c r="K48" s="3">
        <v>3000</v>
      </c>
      <c r="L48" s="3" t="s">
        <v>20</v>
      </c>
      <c r="M48" s="13">
        <v>84</v>
      </c>
      <c r="N48" s="3" t="s">
        <v>21</v>
      </c>
      <c r="O48" s="3" t="s">
        <v>22</v>
      </c>
      <c r="P48" s="3" t="s">
        <v>23</v>
      </c>
      <c r="Q48" s="3" t="s">
        <v>358</v>
      </c>
      <c r="R48">
        <f t="shared" si="0"/>
        <v>630</v>
      </c>
    </row>
    <row r="49" spans="1:18">
      <c r="A49" s="3">
        <v>48</v>
      </c>
      <c r="B49" s="3" t="s">
        <v>206</v>
      </c>
      <c r="C49" s="3" t="s">
        <v>63</v>
      </c>
      <c r="D49" s="3" t="s">
        <v>207</v>
      </c>
      <c r="E49" s="3"/>
      <c r="F49" s="3">
        <v>50</v>
      </c>
      <c r="G49" s="3">
        <v>1</v>
      </c>
      <c r="H49" s="3">
        <v>4000</v>
      </c>
      <c r="I49" s="3" t="s">
        <v>430</v>
      </c>
      <c r="J49" s="49" t="s">
        <v>431</v>
      </c>
      <c r="K49" s="3">
        <v>4000</v>
      </c>
      <c r="L49" s="3" t="s">
        <v>20</v>
      </c>
      <c r="M49" s="13">
        <v>280</v>
      </c>
      <c r="N49" s="3" t="s">
        <v>21</v>
      </c>
      <c r="O49" s="3" t="s">
        <v>22</v>
      </c>
      <c r="P49" s="3" t="s">
        <v>23</v>
      </c>
      <c r="Q49" s="3" t="s">
        <v>358</v>
      </c>
      <c r="R49">
        <f t="shared" si="0"/>
        <v>800</v>
      </c>
    </row>
    <row r="50" spans="1:18">
      <c r="A50" s="3">
        <v>49</v>
      </c>
      <c r="B50" s="3" t="s">
        <v>210</v>
      </c>
      <c r="C50" s="3" t="s">
        <v>17</v>
      </c>
      <c r="D50" s="3" t="s">
        <v>211</v>
      </c>
      <c r="E50" s="3"/>
      <c r="F50" s="3">
        <v>50</v>
      </c>
      <c r="G50" s="3">
        <v>1</v>
      </c>
      <c r="H50" s="3">
        <v>4000</v>
      </c>
      <c r="I50" s="3" t="s">
        <v>365</v>
      </c>
      <c r="J50" s="50" t="s">
        <v>432</v>
      </c>
      <c r="K50" s="3">
        <v>4000</v>
      </c>
      <c r="L50" s="3" t="s">
        <v>20</v>
      </c>
      <c r="M50" s="13">
        <v>112</v>
      </c>
      <c r="N50" s="3" t="s">
        <v>21</v>
      </c>
      <c r="O50" s="3" t="s">
        <v>22</v>
      </c>
      <c r="P50" s="3" t="s">
        <v>23</v>
      </c>
      <c r="Q50" s="3" t="s">
        <v>358</v>
      </c>
      <c r="R50">
        <f t="shared" si="0"/>
        <v>200</v>
      </c>
    </row>
    <row r="51" spans="1:18">
      <c r="A51" s="3">
        <v>50</v>
      </c>
      <c r="B51" s="3" t="s">
        <v>214</v>
      </c>
      <c r="C51" s="3" t="s">
        <v>215</v>
      </c>
      <c r="D51" s="3" t="s">
        <v>216</v>
      </c>
      <c r="E51" s="3"/>
      <c r="F51" s="3">
        <v>50</v>
      </c>
      <c r="G51" s="3">
        <v>1</v>
      </c>
      <c r="H51" s="3">
        <v>3000</v>
      </c>
      <c r="I51" s="3" t="s">
        <v>433</v>
      </c>
      <c r="J51" s="51" t="s">
        <v>434</v>
      </c>
      <c r="K51" s="3">
        <v>3000</v>
      </c>
      <c r="L51" s="3" t="s">
        <v>20</v>
      </c>
      <c r="M51" s="13">
        <v>91</v>
      </c>
      <c r="N51" s="3" t="s">
        <v>21</v>
      </c>
      <c r="O51" s="3" t="s">
        <v>22</v>
      </c>
      <c r="P51" s="3" t="s">
        <v>23</v>
      </c>
      <c r="Q51" s="3" t="s">
        <v>358</v>
      </c>
      <c r="R51">
        <f t="shared" si="0"/>
        <v>360</v>
      </c>
    </row>
    <row r="52" spans="1:18">
      <c r="A52" s="3">
        <v>51</v>
      </c>
      <c r="B52" s="3" t="s">
        <v>87</v>
      </c>
      <c r="C52" s="3" t="s">
        <v>88</v>
      </c>
      <c r="D52" s="3" t="s">
        <v>89</v>
      </c>
      <c r="E52" s="3"/>
      <c r="F52" s="3">
        <v>50</v>
      </c>
      <c r="G52" s="3">
        <v>1</v>
      </c>
      <c r="H52" s="3">
        <v>10000</v>
      </c>
      <c r="I52" s="3" t="s">
        <v>357</v>
      </c>
      <c r="J52" s="28" t="s">
        <v>384</v>
      </c>
      <c r="K52" s="3">
        <v>10000</v>
      </c>
      <c r="L52" s="3" t="s">
        <v>20</v>
      </c>
      <c r="M52" s="13">
        <v>140</v>
      </c>
      <c r="N52" s="3" t="s">
        <v>21</v>
      </c>
      <c r="O52" s="3" t="s">
        <v>22</v>
      </c>
      <c r="P52" s="3" t="s">
        <v>23</v>
      </c>
      <c r="Q52" s="3" t="s">
        <v>358</v>
      </c>
      <c r="R52">
        <f t="shared" si="0"/>
        <v>100</v>
      </c>
    </row>
    <row r="53" spans="1:18">
      <c r="A53" s="3">
        <v>52</v>
      </c>
      <c r="B53" s="3" t="s">
        <v>219</v>
      </c>
      <c r="C53" s="3" t="s">
        <v>88</v>
      </c>
      <c r="D53" s="3" t="s">
        <v>220</v>
      </c>
      <c r="E53" s="3"/>
      <c r="F53" s="3">
        <v>50</v>
      </c>
      <c r="G53" s="3">
        <v>2</v>
      </c>
      <c r="H53" s="3">
        <v>15000</v>
      </c>
      <c r="I53" s="3" t="s">
        <v>357</v>
      </c>
      <c r="J53" s="52" t="s">
        <v>435</v>
      </c>
      <c r="K53" s="3">
        <v>15000</v>
      </c>
      <c r="L53" s="3" t="s">
        <v>20</v>
      </c>
      <c r="M53" s="13">
        <v>126</v>
      </c>
      <c r="N53" s="3" t="s">
        <v>21</v>
      </c>
      <c r="O53" s="3" t="s">
        <v>22</v>
      </c>
      <c r="P53" s="3" t="s">
        <v>23</v>
      </c>
      <c r="Q53" s="3" t="s">
        <v>358</v>
      </c>
      <c r="R53">
        <f t="shared" si="0"/>
        <v>150</v>
      </c>
    </row>
    <row r="54" spans="1:18">
      <c r="A54" s="3">
        <v>53</v>
      </c>
      <c r="B54" s="3" t="s">
        <v>221</v>
      </c>
      <c r="C54" s="3" t="s">
        <v>88</v>
      </c>
      <c r="D54" s="3" t="s">
        <v>222</v>
      </c>
      <c r="E54" s="3"/>
      <c r="F54" s="3">
        <v>50</v>
      </c>
      <c r="G54" s="3">
        <v>2</v>
      </c>
      <c r="H54" s="3">
        <v>15000</v>
      </c>
      <c r="I54" s="3" t="s">
        <v>357</v>
      </c>
      <c r="J54" s="52" t="s">
        <v>435</v>
      </c>
      <c r="K54" s="3">
        <v>15000</v>
      </c>
      <c r="L54" s="3" t="s">
        <v>20</v>
      </c>
      <c r="M54" s="13">
        <v>126</v>
      </c>
      <c r="N54" s="3" t="s">
        <v>21</v>
      </c>
      <c r="O54" s="3" t="s">
        <v>22</v>
      </c>
      <c r="P54" s="3" t="s">
        <v>23</v>
      </c>
      <c r="Q54" s="3" t="s">
        <v>358</v>
      </c>
      <c r="R54">
        <f t="shared" si="0"/>
        <v>150</v>
      </c>
    </row>
    <row r="55" spans="1:18">
      <c r="A55" s="3">
        <v>54</v>
      </c>
      <c r="B55" s="3" t="s">
        <v>223</v>
      </c>
      <c r="C55" s="3" t="s">
        <v>88</v>
      </c>
      <c r="D55" s="3" t="s">
        <v>224</v>
      </c>
      <c r="E55" s="3"/>
      <c r="F55" s="3">
        <v>50</v>
      </c>
      <c r="G55" s="3">
        <v>3</v>
      </c>
      <c r="H55" s="3">
        <v>15000</v>
      </c>
      <c r="I55" s="3" t="s">
        <v>357</v>
      </c>
      <c r="J55" s="52" t="s">
        <v>435</v>
      </c>
      <c r="K55" s="3">
        <v>15000</v>
      </c>
      <c r="L55" s="3" t="s">
        <v>20</v>
      </c>
      <c r="M55" s="13">
        <v>126</v>
      </c>
      <c r="N55" s="3" t="s">
        <v>21</v>
      </c>
      <c r="O55" s="3" t="s">
        <v>22</v>
      </c>
      <c r="P55" s="3" t="s">
        <v>23</v>
      </c>
      <c r="Q55" s="3" t="s">
        <v>358</v>
      </c>
      <c r="R55">
        <f t="shared" si="0"/>
        <v>150</v>
      </c>
    </row>
    <row r="56" spans="1:18">
      <c r="A56" s="3">
        <v>55</v>
      </c>
      <c r="B56" s="3" t="s">
        <v>226</v>
      </c>
      <c r="C56" s="3" t="s">
        <v>88</v>
      </c>
      <c r="D56" s="3" t="s">
        <v>227</v>
      </c>
      <c r="E56" s="3"/>
      <c r="F56" s="3">
        <v>50</v>
      </c>
      <c r="G56" s="3">
        <v>1</v>
      </c>
      <c r="H56" s="3">
        <v>10000</v>
      </c>
      <c r="I56" s="3" t="s">
        <v>357</v>
      </c>
      <c r="J56" s="28" t="s">
        <v>384</v>
      </c>
      <c r="K56" s="3">
        <v>10000</v>
      </c>
      <c r="L56" s="3" t="s">
        <v>20</v>
      </c>
      <c r="M56" s="13">
        <v>140</v>
      </c>
      <c r="N56" s="3" t="s">
        <v>21</v>
      </c>
      <c r="O56" s="3" t="s">
        <v>22</v>
      </c>
      <c r="P56" s="3" t="s">
        <v>23</v>
      </c>
      <c r="Q56" s="3" t="s">
        <v>358</v>
      </c>
      <c r="R56">
        <f t="shared" si="0"/>
        <v>100</v>
      </c>
    </row>
    <row r="57" spans="1:18">
      <c r="A57" s="3">
        <v>56</v>
      </c>
      <c r="B57" s="3" t="s">
        <v>229</v>
      </c>
      <c r="C57" s="3" t="s">
        <v>88</v>
      </c>
      <c r="D57" s="3" t="s">
        <v>230</v>
      </c>
      <c r="E57" s="3"/>
      <c r="F57" s="3">
        <v>50</v>
      </c>
      <c r="G57" s="3">
        <v>1</v>
      </c>
      <c r="H57" s="3">
        <v>30000</v>
      </c>
      <c r="I57" s="3" t="s">
        <v>363</v>
      </c>
      <c r="J57" s="39" t="s">
        <v>406</v>
      </c>
      <c r="K57" s="3">
        <v>30000</v>
      </c>
      <c r="L57" s="3" t="s">
        <v>20</v>
      </c>
      <c r="M57" s="13">
        <v>126</v>
      </c>
      <c r="N57" s="3" t="s">
        <v>21</v>
      </c>
      <c r="O57" s="3" t="s">
        <v>22</v>
      </c>
      <c r="P57" s="3" t="s">
        <v>23</v>
      </c>
      <c r="Q57" s="3" t="s">
        <v>358</v>
      </c>
      <c r="R57">
        <f t="shared" si="0"/>
        <v>2400</v>
      </c>
    </row>
    <row r="58" spans="1:18">
      <c r="A58" s="3">
        <v>57</v>
      </c>
      <c r="B58" s="3" t="s">
        <v>233</v>
      </c>
      <c r="C58" s="3" t="s">
        <v>88</v>
      </c>
      <c r="D58" s="3" t="s">
        <v>234</v>
      </c>
      <c r="E58" s="3"/>
      <c r="F58" s="3">
        <v>50</v>
      </c>
      <c r="G58" s="3">
        <v>4</v>
      </c>
      <c r="H58" s="3">
        <v>15000</v>
      </c>
      <c r="I58" s="3" t="s">
        <v>357</v>
      </c>
      <c r="J58" s="52" t="s">
        <v>435</v>
      </c>
      <c r="K58" s="3">
        <v>15000</v>
      </c>
      <c r="L58" s="3" t="s">
        <v>20</v>
      </c>
      <c r="M58" s="13">
        <v>126</v>
      </c>
      <c r="N58" s="3" t="s">
        <v>21</v>
      </c>
      <c r="O58" s="3" t="s">
        <v>22</v>
      </c>
      <c r="P58" s="3" t="s">
        <v>23</v>
      </c>
      <c r="Q58" s="3" t="s">
        <v>358</v>
      </c>
      <c r="R58">
        <f t="shared" si="0"/>
        <v>150</v>
      </c>
    </row>
    <row r="59" spans="1:18">
      <c r="A59" s="3">
        <v>58</v>
      </c>
      <c r="B59" s="3" t="s">
        <v>236</v>
      </c>
      <c r="C59" s="3" t="s">
        <v>88</v>
      </c>
      <c r="D59" s="3" t="s">
        <v>237</v>
      </c>
      <c r="E59" s="3"/>
      <c r="F59" s="3">
        <v>50</v>
      </c>
      <c r="G59" s="3">
        <v>3</v>
      </c>
      <c r="H59" s="3">
        <v>15000</v>
      </c>
      <c r="I59" s="3" t="s">
        <v>357</v>
      </c>
      <c r="J59" s="53" t="s">
        <v>436</v>
      </c>
      <c r="K59" s="3">
        <v>15000</v>
      </c>
      <c r="L59" s="3" t="s">
        <v>20</v>
      </c>
      <c r="M59" s="13">
        <v>126</v>
      </c>
      <c r="N59" s="3" t="s">
        <v>21</v>
      </c>
      <c r="O59" s="3" t="s">
        <v>22</v>
      </c>
      <c r="P59" s="3" t="s">
        <v>23</v>
      </c>
      <c r="Q59" s="3" t="s">
        <v>358</v>
      </c>
      <c r="R59">
        <f t="shared" si="0"/>
        <v>150</v>
      </c>
    </row>
    <row r="60" spans="1:18">
      <c r="A60" s="3">
        <v>59</v>
      </c>
      <c r="B60" s="3" t="s">
        <v>238</v>
      </c>
      <c r="C60" s="3" t="s">
        <v>88</v>
      </c>
      <c r="D60" s="3" t="s">
        <v>84</v>
      </c>
      <c r="E60" s="3"/>
      <c r="F60" s="3">
        <v>50</v>
      </c>
      <c r="G60" s="3">
        <v>27</v>
      </c>
      <c r="H60" s="3">
        <v>15000</v>
      </c>
      <c r="I60" s="3" t="s">
        <v>357</v>
      </c>
      <c r="J60" s="54" t="s">
        <v>437</v>
      </c>
      <c r="K60" s="3">
        <v>15000</v>
      </c>
      <c r="L60" s="3" t="s">
        <v>20</v>
      </c>
      <c r="M60" s="13">
        <v>126</v>
      </c>
      <c r="N60" s="3" t="s">
        <v>21</v>
      </c>
      <c r="O60" s="3" t="s">
        <v>22</v>
      </c>
      <c r="P60" s="3" t="s">
        <v>23</v>
      </c>
      <c r="Q60" s="3" t="s">
        <v>358</v>
      </c>
      <c r="R60">
        <f t="shared" si="0"/>
        <v>150</v>
      </c>
    </row>
    <row r="61" spans="1:18">
      <c r="A61" s="3">
        <v>60</v>
      </c>
      <c r="B61" s="3" t="s">
        <v>241</v>
      </c>
      <c r="C61" s="3" t="s">
        <v>88</v>
      </c>
      <c r="D61" s="3" t="s">
        <v>242</v>
      </c>
      <c r="E61" s="3"/>
      <c r="F61" s="3">
        <v>50</v>
      </c>
      <c r="G61" s="3">
        <v>1</v>
      </c>
      <c r="H61" s="3">
        <v>10000</v>
      </c>
      <c r="I61" s="3" t="s">
        <v>357</v>
      </c>
      <c r="J61" s="28" t="s">
        <v>384</v>
      </c>
      <c r="K61" s="3">
        <v>10000</v>
      </c>
      <c r="L61" s="3" t="s">
        <v>20</v>
      </c>
      <c r="M61" s="13">
        <v>140</v>
      </c>
      <c r="N61" s="3" t="s">
        <v>21</v>
      </c>
      <c r="O61" s="3" t="s">
        <v>22</v>
      </c>
      <c r="P61" s="3" t="s">
        <v>23</v>
      </c>
      <c r="Q61" s="3" t="s">
        <v>358</v>
      </c>
      <c r="R61">
        <f t="shared" si="0"/>
        <v>100</v>
      </c>
    </row>
    <row r="62" spans="1:18">
      <c r="A62" s="3">
        <v>61</v>
      </c>
      <c r="B62" s="3" t="s">
        <v>244</v>
      </c>
      <c r="C62" s="3" t="s">
        <v>88</v>
      </c>
      <c r="D62" s="3" t="s">
        <v>245</v>
      </c>
      <c r="E62" s="3"/>
      <c r="F62" s="3">
        <v>50</v>
      </c>
      <c r="G62" s="3">
        <v>1</v>
      </c>
      <c r="H62" s="3">
        <v>15000</v>
      </c>
      <c r="I62" s="3" t="s">
        <v>357</v>
      </c>
      <c r="J62" s="41" t="s">
        <v>412</v>
      </c>
      <c r="K62" s="3">
        <v>15000</v>
      </c>
      <c r="L62" s="3" t="s">
        <v>20</v>
      </c>
      <c r="M62" s="13">
        <v>126</v>
      </c>
      <c r="N62" s="3" t="s">
        <v>21</v>
      </c>
      <c r="O62" s="3" t="s">
        <v>22</v>
      </c>
      <c r="P62" s="3" t="s">
        <v>23</v>
      </c>
      <c r="Q62" s="3" t="s">
        <v>358</v>
      </c>
      <c r="R62">
        <f t="shared" si="0"/>
        <v>150</v>
      </c>
    </row>
    <row r="63" spans="1:18">
      <c r="A63" s="3">
        <v>62</v>
      </c>
      <c r="B63" s="3" t="s">
        <v>246</v>
      </c>
      <c r="C63" s="3" t="s">
        <v>83</v>
      </c>
      <c r="D63" s="3" t="s">
        <v>247</v>
      </c>
      <c r="E63" s="3"/>
      <c r="F63" s="3">
        <v>50</v>
      </c>
      <c r="G63" s="3">
        <v>1</v>
      </c>
      <c r="H63" s="3">
        <v>10000</v>
      </c>
      <c r="I63" s="3" t="s">
        <v>376</v>
      </c>
      <c r="J63" s="55" t="s">
        <v>438</v>
      </c>
      <c r="K63" s="3">
        <v>10000</v>
      </c>
      <c r="L63" s="3" t="s">
        <v>20</v>
      </c>
      <c r="M63" s="13">
        <v>280</v>
      </c>
      <c r="N63" s="3" t="s">
        <v>21</v>
      </c>
      <c r="O63" s="3" t="s">
        <v>22</v>
      </c>
      <c r="P63" s="3" t="s">
        <v>23</v>
      </c>
      <c r="Q63" s="3" t="s">
        <v>358</v>
      </c>
      <c r="R63">
        <f t="shared" si="0"/>
        <v>200</v>
      </c>
    </row>
    <row r="64" spans="1:18">
      <c r="A64" s="3">
        <v>63</v>
      </c>
      <c r="B64" s="3" t="s">
        <v>250</v>
      </c>
      <c r="C64" s="3" t="s">
        <v>88</v>
      </c>
      <c r="D64" s="3" t="s">
        <v>251</v>
      </c>
      <c r="E64" s="3"/>
      <c r="F64" s="3">
        <v>50</v>
      </c>
      <c r="G64" s="3">
        <v>1</v>
      </c>
      <c r="H64" s="3">
        <v>10000</v>
      </c>
      <c r="I64" s="3" t="s">
        <v>357</v>
      </c>
      <c r="J64" s="28" t="s">
        <v>384</v>
      </c>
      <c r="K64" s="3">
        <v>10000</v>
      </c>
      <c r="L64" s="3" t="s">
        <v>20</v>
      </c>
      <c r="M64" s="13">
        <v>140</v>
      </c>
      <c r="N64" s="3" t="s">
        <v>21</v>
      </c>
      <c r="O64" s="3" t="s">
        <v>22</v>
      </c>
      <c r="P64" s="3" t="s">
        <v>23</v>
      </c>
      <c r="Q64" s="3" t="s">
        <v>358</v>
      </c>
      <c r="R64">
        <f t="shared" si="0"/>
        <v>100</v>
      </c>
    </row>
    <row r="65" spans="1:18">
      <c r="A65" s="3">
        <v>64</v>
      </c>
      <c r="B65" s="3" t="s">
        <v>252</v>
      </c>
      <c r="C65" s="3" t="s">
        <v>83</v>
      </c>
      <c r="D65" s="3" t="s">
        <v>253</v>
      </c>
      <c r="E65" s="3"/>
      <c r="F65" s="3">
        <v>50</v>
      </c>
      <c r="G65" s="3">
        <v>7</v>
      </c>
      <c r="H65" s="3">
        <v>50000</v>
      </c>
      <c r="I65" s="3" t="s">
        <v>357</v>
      </c>
      <c r="J65" s="38" t="s">
        <v>404</v>
      </c>
      <c r="K65" s="3">
        <v>50000</v>
      </c>
      <c r="L65" s="3" t="s">
        <v>20</v>
      </c>
      <c r="M65" s="13">
        <v>245</v>
      </c>
      <c r="N65" s="3" t="s">
        <v>21</v>
      </c>
      <c r="O65" s="3" t="s">
        <v>22</v>
      </c>
      <c r="P65" s="3" t="s">
        <v>23</v>
      </c>
      <c r="Q65" s="3" t="s">
        <v>358</v>
      </c>
      <c r="R65">
        <f t="shared" si="0"/>
        <v>500</v>
      </c>
    </row>
    <row r="66" spans="1:18">
      <c r="A66" s="3">
        <v>65</v>
      </c>
      <c r="B66" s="3" t="s">
        <v>255</v>
      </c>
      <c r="C66" s="3" t="s">
        <v>83</v>
      </c>
      <c r="D66" s="3" t="s">
        <v>256</v>
      </c>
      <c r="E66" s="3"/>
      <c r="F66" s="3">
        <v>50</v>
      </c>
      <c r="G66" s="3">
        <v>3</v>
      </c>
      <c r="H66" s="3">
        <v>10000</v>
      </c>
      <c r="I66" s="3" t="s">
        <v>393</v>
      </c>
      <c r="J66" s="56" t="s">
        <v>439</v>
      </c>
      <c r="K66" s="3">
        <v>10000</v>
      </c>
      <c r="L66" s="3" t="s">
        <v>20</v>
      </c>
      <c r="M66" s="13">
        <v>121</v>
      </c>
      <c r="N66" s="3" t="s">
        <v>21</v>
      </c>
      <c r="O66" s="3" t="s">
        <v>22</v>
      </c>
      <c r="P66" s="3" t="s">
        <v>23</v>
      </c>
      <c r="Q66" s="3" t="s">
        <v>358</v>
      </c>
      <c r="R66">
        <f t="shared" si="0"/>
        <v>4400</v>
      </c>
    </row>
    <row r="67" spans="1:18">
      <c r="A67" s="3">
        <v>66</v>
      </c>
      <c r="B67" s="3" t="s">
        <v>259</v>
      </c>
      <c r="C67" s="3" t="s">
        <v>260</v>
      </c>
      <c r="D67" s="3" t="s">
        <v>261</v>
      </c>
      <c r="E67" s="3"/>
      <c r="F67" s="3">
        <v>50</v>
      </c>
      <c r="G67" s="3">
        <v>1</v>
      </c>
      <c r="H67" s="3">
        <v>1000</v>
      </c>
      <c r="I67" s="3" t="s">
        <v>440</v>
      </c>
      <c r="J67" s="40" t="s">
        <v>441</v>
      </c>
      <c r="K67" s="3">
        <v>1000</v>
      </c>
      <c r="L67" s="3" t="s">
        <v>20</v>
      </c>
      <c r="M67" s="13">
        <v>641</v>
      </c>
      <c r="N67" s="3" t="s">
        <v>21</v>
      </c>
      <c r="O67" s="3" t="s">
        <v>22</v>
      </c>
      <c r="P67" s="3" t="s">
        <v>23</v>
      </c>
      <c r="Q67" s="3" t="s">
        <v>358</v>
      </c>
      <c r="R67">
        <f t="shared" si="0"/>
        <v>1720</v>
      </c>
    </row>
    <row r="68" spans="1:18">
      <c r="A68" s="3">
        <v>67</v>
      </c>
      <c r="B68" s="3" t="s">
        <v>264</v>
      </c>
      <c r="C68" s="3" t="s">
        <v>17</v>
      </c>
      <c r="D68" s="3" t="s">
        <v>265</v>
      </c>
      <c r="E68" s="3"/>
      <c r="F68" s="3">
        <v>50</v>
      </c>
      <c r="G68" s="3">
        <v>1</v>
      </c>
      <c r="H68" s="3">
        <v>15000</v>
      </c>
      <c r="I68" s="3" t="s">
        <v>402</v>
      </c>
      <c r="J68" s="40" t="s">
        <v>442</v>
      </c>
      <c r="K68" s="3">
        <v>15000</v>
      </c>
      <c r="L68" s="3" t="s">
        <v>20</v>
      </c>
      <c r="M68" s="13">
        <v>126</v>
      </c>
      <c r="N68" s="3" t="s">
        <v>21</v>
      </c>
      <c r="O68" s="3" t="s">
        <v>22</v>
      </c>
      <c r="P68" s="3" t="s">
        <v>23</v>
      </c>
      <c r="Q68" s="3" t="s">
        <v>358</v>
      </c>
      <c r="R68">
        <f t="shared" ref="R68:R83" si="1">H68*I68</f>
        <v>1500</v>
      </c>
    </row>
    <row r="69" spans="1:18">
      <c r="A69" s="3">
        <v>68</v>
      </c>
      <c r="B69" s="3">
        <v>434153017835</v>
      </c>
      <c r="C69" s="3" t="s">
        <v>268</v>
      </c>
      <c r="D69" s="3" t="s">
        <v>269</v>
      </c>
      <c r="E69" s="3"/>
      <c r="F69" s="3">
        <v>50</v>
      </c>
      <c r="G69" s="3">
        <v>1</v>
      </c>
      <c r="H69" s="3">
        <v>4000</v>
      </c>
      <c r="I69" s="3" t="s">
        <v>443</v>
      </c>
      <c r="J69" s="39" t="s">
        <v>444</v>
      </c>
      <c r="K69" s="3">
        <v>4000</v>
      </c>
      <c r="L69" s="3" t="s">
        <v>20</v>
      </c>
      <c r="M69" s="13">
        <v>175</v>
      </c>
      <c r="N69" s="3" t="s">
        <v>21</v>
      </c>
      <c r="O69" s="3" t="s">
        <v>22</v>
      </c>
      <c r="P69" s="3" t="s">
        <v>23</v>
      </c>
      <c r="Q69" s="3" t="s">
        <v>358</v>
      </c>
      <c r="R69">
        <f t="shared" si="1"/>
        <v>2400</v>
      </c>
    </row>
    <row r="70" spans="1:18">
      <c r="A70" s="3">
        <v>69</v>
      </c>
      <c r="B70" s="3" t="s">
        <v>272</v>
      </c>
      <c r="C70" s="3" t="s">
        <v>88</v>
      </c>
      <c r="D70" s="3" t="s">
        <v>273</v>
      </c>
      <c r="E70" s="3"/>
      <c r="F70" s="3">
        <v>50</v>
      </c>
      <c r="G70" s="3">
        <v>1</v>
      </c>
      <c r="H70" s="3">
        <v>5000</v>
      </c>
      <c r="I70" s="3" t="s">
        <v>445</v>
      </c>
      <c r="J70" s="25" t="s">
        <v>446</v>
      </c>
      <c r="K70" s="3">
        <v>5000</v>
      </c>
      <c r="L70" s="3" t="s">
        <v>20</v>
      </c>
      <c r="M70" s="13">
        <v>168</v>
      </c>
      <c r="N70" s="3" t="s">
        <v>21</v>
      </c>
      <c r="O70" s="3" t="s">
        <v>22</v>
      </c>
      <c r="P70" s="3" t="s">
        <v>23</v>
      </c>
      <c r="Q70" s="3" t="s">
        <v>358</v>
      </c>
      <c r="R70">
        <f t="shared" si="1"/>
        <v>3700</v>
      </c>
    </row>
    <row r="71" spans="1:18">
      <c r="A71" s="3">
        <v>70</v>
      </c>
      <c r="B71" s="3" t="s">
        <v>276</v>
      </c>
      <c r="C71" s="3" t="s">
        <v>26</v>
      </c>
      <c r="D71" s="3" t="s">
        <v>277</v>
      </c>
      <c r="E71" s="3"/>
      <c r="F71" s="3">
        <v>50</v>
      </c>
      <c r="G71" s="3">
        <v>1</v>
      </c>
      <c r="H71" s="3">
        <v>2000</v>
      </c>
      <c r="I71" s="3" t="s">
        <v>447</v>
      </c>
      <c r="J71" s="57" t="s">
        <v>448</v>
      </c>
      <c r="K71" s="3">
        <v>2000</v>
      </c>
      <c r="L71" s="3" t="s">
        <v>280</v>
      </c>
      <c r="M71" s="13">
        <v>168</v>
      </c>
      <c r="N71" s="3" t="s">
        <v>21</v>
      </c>
      <c r="O71" s="3" t="s">
        <v>22</v>
      </c>
      <c r="P71" s="3" t="s">
        <v>23</v>
      </c>
      <c r="Q71" s="3" t="s">
        <v>358</v>
      </c>
      <c r="R71">
        <f t="shared" si="1"/>
        <v>27940</v>
      </c>
    </row>
    <row r="72" spans="1:18">
      <c r="A72" s="3">
        <v>71</v>
      </c>
      <c r="B72" s="3" t="s">
        <v>282</v>
      </c>
      <c r="C72" s="3" t="s">
        <v>26</v>
      </c>
      <c r="D72" s="3" t="s">
        <v>283</v>
      </c>
      <c r="E72" s="3"/>
      <c r="F72" s="3">
        <v>50</v>
      </c>
      <c r="G72" s="3">
        <v>1</v>
      </c>
      <c r="H72" s="3">
        <v>490</v>
      </c>
      <c r="I72" s="3" t="s">
        <v>449</v>
      </c>
      <c r="J72" s="58" t="s">
        <v>450</v>
      </c>
      <c r="K72" s="3">
        <v>490</v>
      </c>
      <c r="L72" s="3" t="s">
        <v>20</v>
      </c>
      <c r="M72" s="13">
        <v>64</v>
      </c>
      <c r="N72" s="3" t="s">
        <v>21</v>
      </c>
      <c r="O72" s="3" t="s">
        <v>22</v>
      </c>
      <c r="P72" s="3" t="s">
        <v>23</v>
      </c>
      <c r="Q72" s="3" t="s">
        <v>358</v>
      </c>
      <c r="R72">
        <f t="shared" si="1"/>
        <v>2283.4</v>
      </c>
    </row>
    <row r="73" spans="1:18">
      <c r="A73" s="3">
        <v>72</v>
      </c>
      <c r="B73" s="3" t="s">
        <v>286</v>
      </c>
      <c r="C73" s="3" t="s">
        <v>287</v>
      </c>
      <c r="D73" s="3" t="s">
        <v>288</v>
      </c>
      <c r="E73" s="3"/>
      <c r="F73" s="3">
        <v>50</v>
      </c>
      <c r="G73" s="3">
        <v>1</v>
      </c>
      <c r="H73" s="3">
        <v>480</v>
      </c>
      <c r="I73" s="3" t="s">
        <v>451</v>
      </c>
      <c r="J73" s="59" t="s">
        <v>452</v>
      </c>
      <c r="K73" s="3">
        <v>480</v>
      </c>
      <c r="L73" s="3" t="s">
        <v>20</v>
      </c>
      <c r="M73" s="13">
        <v>72</v>
      </c>
      <c r="N73" s="3" t="s">
        <v>21</v>
      </c>
      <c r="O73" s="3" t="s">
        <v>22</v>
      </c>
      <c r="P73" s="3" t="s">
        <v>23</v>
      </c>
      <c r="Q73" s="3" t="s">
        <v>358</v>
      </c>
      <c r="R73">
        <f t="shared" si="1"/>
        <v>5260.8</v>
      </c>
    </row>
    <row r="74" spans="1:18">
      <c r="A74" s="3">
        <v>73</v>
      </c>
      <c r="B74" s="3" t="s">
        <v>291</v>
      </c>
      <c r="C74" s="3" t="s">
        <v>26</v>
      </c>
      <c r="D74" s="3" t="s">
        <v>292</v>
      </c>
      <c r="E74" s="3"/>
      <c r="F74" s="3">
        <v>50</v>
      </c>
      <c r="G74" s="3">
        <v>1</v>
      </c>
      <c r="H74" s="3">
        <v>348</v>
      </c>
      <c r="I74" s="3" t="s">
        <v>453</v>
      </c>
      <c r="J74" s="60" t="s">
        <v>454</v>
      </c>
      <c r="K74" s="3">
        <v>348</v>
      </c>
      <c r="L74" s="3" t="s">
        <v>20</v>
      </c>
      <c r="M74" s="13">
        <v>210</v>
      </c>
      <c r="N74" s="3" t="s">
        <v>21</v>
      </c>
      <c r="O74" s="3" t="s">
        <v>22</v>
      </c>
      <c r="P74" s="3" t="s">
        <v>23</v>
      </c>
      <c r="Q74" s="3" t="s">
        <v>358</v>
      </c>
      <c r="R74">
        <f t="shared" si="1"/>
        <v>5992.5599999999995</v>
      </c>
    </row>
    <row r="75" spans="1:18">
      <c r="A75" s="3">
        <v>74</v>
      </c>
      <c r="B75" s="3" t="s">
        <v>295</v>
      </c>
      <c r="C75" s="3" t="s">
        <v>26</v>
      </c>
      <c r="D75" s="3" t="s">
        <v>296</v>
      </c>
      <c r="E75" s="3"/>
      <c r="F75" s="3">
        <v>50</v>
      </c>
      <c r="G75" s="3">
        <v>2</v>
      </c>
      <c r="H75" s="3">
        <v>2500</v>
      </c>
      <c r="I75" s="3" t="s">
        <v>455</v>
      </c>
      <c r="J75" s="61" t="s">
        <v>456</v>
      </c>
      <c r="K75" s="3">
        <v>2500</v>
      </c>
      <c r="L75" s="3" t="s">
        <v>20</v>
      </c>
      <c r="M75" s="13">
        <v>18</v>
      </c>
      <c r="N75" s="3" t="s">
        <v>21</v>
      </c>
      <c r="O75" s="3" t="s">
        <v>22</v>
      </c>
      <c r="P75" s="3" t="s">
        <v>23</v>
      </c>
      <c r="Q75" s="3" t="s">
        <v>358</v>
      </c>
      <c r="R75">
        <f t="shared" si="1"/>
        <v>3900</v>
      </c>
    </row>
    <row r="76" spans="1:18">
      <c r="A76" s="3">
        <v>75</v>
      </c>
      <c r="B76" s="3" t="s">
        <v>299</v>
      </c>
      <c r="C76" s="3" t="s">
        <v>26</v>
      </c>
      <c r="D76" s="3" t="s">
        <v>300</v>
      </c>
      <c r="E76" s="3"/>
      <c r="F76" s="3">
        <v>50</v>
      </c>
      <c r="G76" s="3">
        <v>1</v>
      </c>
      <c r="H76" s="3">
        <v>2500</v>
      </c>
      <c r="I76" s="3" t="s">
        <v>457</v>
      </c>
      <c r="J76" s="25" t="s">
        <v>458</v>
      </c>
      <c r="K76" s="3">
        <v>2500</v>
      </c>
      <c r="L76" s="3" t="s">
        <v>20</v>
      </c>
      <c r="M76" s="13">
        <v>72</v>
      </c>
      <c r="N76" s="3" t="s">
        <v>21</v>
      </c>
      <c r="O76" s="3" t="s">
        <v>22</v>
      </c>
      <c r="P76" s="3" t="s">
        <v>23</v>
      </c>
      <c r="Q76" s="3" t="s">
        <v>358</v>
      </c>
      <c r="R76">
        <f t="shared" si="1"/>
        <v>3575</v>
      </c>
    </row>
    <row r="77" spans="1:18">
      <c r="A77" s="3">
        <v>76</v>
      </c>
      <c r="B77" s="3" t="s">
        <v>303</v>
      </c>
      <c r="C77" s="3" t="s">
        <v>26</v>
      </c>
      <c r="D77" s="3" t="s">
        <v>304</v>
      </c>
      <c r="E77" s="3"/>
      <c r="F77" s="3">
        <v>50</v>
      </c>
      <c r="G77" s="3">
        <v>2</v>
      </c>
      <c r="H77" s="3">
        <v>2500</v>
      </c>
      <c r="I77" s="3" t="s">
        <v>459</v>
      </c>
      <c r="J77" s="62" t="s">
        <v>460</v>
      </c>
      <c r="K77" s="3">
        <v>2500</v>
      </c>
      <c r="L77" s="3" t="s">
        <v>20</v>
      </c>
      <c r="M77" s="13">
        <v>84</v>
      </c>
      <c r="N77" s="3" t="s">
        <v>21</v>
      </c>
      <c r="O77" s="3" t="s">
        <v>22</v>
      </c>
      <c r="P77" s="3" t="s">
        <v>23</v>
      </c>
      <c r="Q77" s="3" t="s">
        <v>358</v>
      </c>
      <c r="R77">
        <f t="shared" si="1"/>
        <v>10925</v>
      </c>
    </row>
    <row r="78" spans="1:18">
      <c r="A78" s="3">
        <v>77</v>
      </c>
      <c r="B78" s="3" t="s">
        <v>307</v>
      </c>
      <c r="C78" s="3" t="s">
        <v>26</v>
      </c>
      <c r="D78" s="3" t="s">
        <v>308</v>
      </c>
      <c r="E78" s="3"/>
      <c r="F78" s="3">
        <v>50</v>
      </c>
      <c r="G78" s="3">
        <v>1</v>
      </c>
      <c r="H78" s="3">
        <v>2500</v>
      </c>
      <c r="I78" s="3" t="s">
        <v>461</v>
      </c>
      <c r="J78" s="63" t="s">
        <v>462</v>
      </c>
      <c r="K78" s="3">
        <v>2500</v>
      </c>
      <c r="L78" s="3" t="s">
        <v>20</v>
      </c>
      <c r="M78" s="13">
        <v>17</v>
      </c>
      <c r="N78" s="3" t="s">
        <v>21</v>
      </c>
      <c r="O78" s="3" t="s">
        <v>22</v>
      </c>
      <c r="P78" s="3" t="s">
        <v>23</v>
      </c>
      <c r="Q78" s="3" t="s">
        <v>358</v>
      </c>
      <c r="R78">
        <f t="shared" si="1"/>
        <v>6600</v>
      </c>
    </row>
    <row r="79" spans="1:18">
      <c r="A79" s="3">
        <v>78</v>
      </c>
      <c r="B79" s="3" t="s">
        <v>311</v>
      </c>
      <c r="C79" s="3" t="s">
        <v>312</v>
      </c>
      <c r="D79" s="3" t="s">
        <v>313</v>
      </c>
      <c r="E79" s="3"/>
      <c r="F79" s="3">
        <v>50</v>
      </c>
      <c r="G79" s="3">
        <v>1</v>
      </c>
      <c r="H79" s="3">
        <v>3000</v>
      </c>
      <c r="I79" s="3" t="s">
        <v>463</v>
      </c>
      <c r="J79" s="64" t="s">
        <v>464</v>
      </c>
      <c r="K79" s="3">
        <v>3000</v>
      </c>
      <c r="L79" s="3" t="s">
        <v>20</v>
      </c>
      <c r="M79" s="13">
        <v>126</v>
      </c>
      <c r="N79" s="3" t="s">
        <v>21</v>
      </c>
      <c r="O79" s="3" t="s">
        <v>22</v>
      </c>
      <c r="P79" s="3" t="s">
        <v>23</v>
      </c>
      <c r="Q79" s="3" t="s">
        <v>358</v>
      </c>
      <c r="R79">
        <f t="shared" si="1"/>
        <v>2040.0000000000002</v>
      </c>
    </row>
    <row r="80" spans="1:18">
      <c r="A80" s="3">
        <v>79</v>
      </c>
      <c r="B80" s="3" t="s">
        <v>316</v>
      </c>
      <c r="C80" s="3" t="s">
        <v>317</v>
      </c>
      <c r="D80" s="3" t="s">
        <v>318</v>
      </c>
      <c r="E80" s="3"/>
      <c r="F80" s="3">
        <v>50</v>
      </c>
      <c r="G80" s="3">
        <v>1</v>
      </c>
      <c r="H80" s="3">
        <v>250</v>
      </c>
      <c r="I80" s="3" t="s">
        <v>465</v>
      </c>
      <c r="J80" s="65" t="s">
        <v>466</v>
      </c>
      <c r="K80" s="3">
        <v>250</v>
      </c>
      <c r="L80" s="3" t="s">
        <v>20</v>
      </c>
      <c r="M80" s="13">
        <v>158</v>
      </c>
      <c r="N80" s="3" t="s">
        <v>21</v>
      </c>
      <c r="O80" s="3" t="s">
        <v>22</v>
      </c>
      <c r="P80" s="3" t="s">
        <v>23</v>
      </c>
      <c r="Q80" s="3" t="s">
        <v>358</v>
      </c>
      <c r="R80">
        <f t="shared" si="1"/>
        <v>412.5</v>
      </c>
    </row>
    <row r="81" spans="1:18">
      <c r="A81" s="3">
        <v>80</v>
      </c>
      <c r="B81" s="3" t="s">
        <v>321</v>
      </c>
      <c r="C81" s="3" t="s">
        <v>322</v>
      </c>
      <c r="D81" s="3" t="s">
        <v>313</v>
      </c>
      <c r="E81" s="3"/>
      <c r="F81" s="3">
        <v>50</v>
      </c>
      <c r="G81" s="3">
        <v>1</v>
      </c>
      <c r="H81" s="3">
        <v>5000</v>
      </c>
      <c r="I81" s="3" t="s">
        <v>467</v>
      </c>
      <c r="J81" s="37" t="s">
        <v>468</v>
      </c>
      <c r="K81" s="3">
        <v>5000</v>
      </c>
      <c r="L81" s="3" t="s">
        <v>20</v>
      </c>
      <c r="M81" s="13">
        <v>77</v>
      </c>
      <c r="N81" s="3" t="s">
        <v>21</v>
      </c>
      <c r="O81" s="3" t="s">
        <v>22</v>
      </c>
      <c r="P81" s="3" t="s">
        <v>23</v>
      </c>
      <c r="Q81" s="3" t="s">
        <v>358</v>
      </c>
      <c r="R81">
        <f t="shared" si="1"/>
        <v>5000</v>
      </c>
    </row>
    <row r="82" spans="1:18">
      <c r="A82" s="3">
        <v>81</v>
      </c>
      <c r="B82" s="3">
        <v>63048</v>
      </c>
      <c r="C82" s="3" t="s">
        <v>325</v>
      </c>
      <c r="D82" s="3" t="s">
        <v>326</v>
      </c>
      <c r="E82" s="7" t="s">
        <v>469</v>
      </c>
      <c r="F82" s="3">
        <v>50</v>
      </c>
      <c r="G82" s="3">
        <v>1</v>
      </c>
      <c r="H82" s="3">
        <v>50</v>
      </c>
      <c r="I82" s="3" t="s">
        <v>470</v>
      </c>
      <c r="J82" s="66" t="s">
        <v>471</v>
      </c>
      <c r="K82" s="3">
        <v>50</v>
      </c>
      <c r="L82" s="3" t="s">
        <v>20</v>
      </c>
      <c r="M82" s="13">
        <v>140</v>
      </c>
      <c r="N82" s="3" t="s">
        <v>329</v>
      </c>
      <c r="O82" s="3" t="s">
        <v>330</v>
      </c>
      <c r="P82" s="3" t="s">
        <v>23</v>
      </c>
      <c r="Q82" s="3" t="s">
        <v>358</v>
      </c>
      <c r="R82">
        <f t="shared" si="1"/>
        <v>131.5</v>
      </c>
    </row>
    <row r="83" spans="1:18">
      <c r="A83" s="3">
        <v>82</v>
      </c>
      <c r="B83" s="3">
        <v>150150225</v>
      </c>
      <c r="C83" s="3" t="s">
        <v>332</v>
      </c>
      <c r="D83" s="3" t="s">
        <v>333</v>
      </c>
      <c r="E83" s="3"/>
      <c r="F83" s="3">
        <v>50</v>
      </c>
      <c r="G83" s="3">
        <v>1</v>
      </c>
      <c r="H83" s="3">
        <v>1000</v>
      </c>
      <c r="I83" s="3" t="s">
        <v>472</v>
      </c>
      <c r="J83" s="64" t="s">
        <v>473</v>
      </c>
      <c r="K83" s="3">
        <v>1000</v>
      </c>
      <c r="L83" s="3" t="s">
        <v>20</v>
      </c>
      <c r="M83" s="13">
        <v>57</v>
      </c>
      <c r="N83" s="3" t="s">
        <v>21</v>
      </c>
      <c r="O83" s="3" t="s">
        <v>22</v>
      </c>
      <c r="P83" s="3" t="s">
        <v>23</v>
      </c>
      <c r="Q83" s="3" t="s">
        <v>358</v>
      </c>
      <c r="R83">
        <f t="shared" si="1"/>
        <v>2160</v>
      </c>
    </row>
    <row r="84" spans="1:1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3"/>
      <c r="N84" s="3"/>
      <c r="O84" s="3"/>
      <c r="P84" s="3"/>
      <c r="Q84" s="3"/>
    </row>
    <row r="85" spans="1:1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3"/>
      <c r="N85" s="3"/>
      <c r="O85" s="3"/>
      <c r="P85" s="3"/>
      <c r="Q85" s="3"/>
    </row>
    <row r="86" spans="1:18">
      <c r="A86" s="3"/>
      <c r="B86" s="3"/>
      <c r="C86" s="3"/>
      <c r="D86" s="3"/>
      <c r="E86" s="3"/>
      <c r="F86" s="3"/>
      <c r="G86" s="3"/>
      <c r="H86" s="3"/>
      <c r="I86" s="3"/>
      <c r="J86" s="3" t="s">
        <v>474</v>
      </c>
      <c r="K86" s="3"/>
      <c r="L86" s="3"/>
      <c r="M86" s="13"/>
      <c r="N86" s="3"/>
      <c r="O86" s="3"/>
      <c r="P86" s="3"/>
      <c r="Q86" s="3"/>
    </row>
    <row r="87" spans="1:1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3"/>
      <c r="N87" s="3"/>
      <c r="O87" s="3"/>
      <c r="P87" s="3"/>
      <c r="Q87" s="3"/>
    </row>
    <row r="88" spans="1:18">
      <c r="A88" s="3"/>
      <c r="B88" s="3"/>
      <c r="C88" s="3"/>
      <c r="D88" s="3"/>
      <c r="E88" s="3"/>
      <c r="F88" s="3"/>
      <c r="G88" s="3"/>
      <c r="H88" s="3"/>
      <c r="I88" s="3" t="s">
        <v>337</v>
      </c>
      <c r="J88" s="3" t="s">
        <v>475</v>
      </c>
      <c r="K88" s="3"/>
      <c r="L88" s="3"/>
      <c r="M88" s="13"/>
      <c r="N88" s="3"/>
      <c r="O88" s="3"/>
      <c r="P88" s="3"/>
      <c r="Q88" s="3"/>
    </row>
    <row r="89" spans="1:18">
      <c r="A89" s="3"/>
      <c r="B89" s="3"/>
      <c r="C89" s="3"/>
      <c r="D89" s="3"/>
      <c r="E89" s="3"/>
      <c r="F89" s="3"/>
      <c r="G89" s="3"/>
      <c r="H89" s="3"/>
      <c r="I89" s="3" t="s">
        <v>338</v>
      </c>
      <c r="J89" s="3" t="s">
        <v>476</v>
      </c>
      <c r="K89" s="3"/>
      <c r="L89" s="3"/>
      <c r="M89" s="13"/>
      <c r="N89" s="3"/>
      <c r="O89" s="3"/>
      <c r="P89" s="3"/>
      <c r="Q89" s="3"/>
    </row>
    <row r="90" spans="1:18">
      <c r="A90" s="3"/>
      <c r="B90" s="3"/>
      <c r="C90" s="3"/>
      <c r="D90" s="3"/>
      <c r="E90" s="3"/>
      <c r="F90" s="3"/>
      <c r="G90" s="3"/>
      <c r="H90" s="3"/>
      <c r="I90" s="3" t="s">
        <v>339</v>
      </c>
      <c r="J90" s="67">
        <v>31662.01</v>
      </c>
      <c r="K90" s="3"/>
      <c r="L90" s="3"/>
      <c r="M90" s="13"/>
      <c r="N90" s="3"/>
      <c r="O90" s="3"/>
      <c r="P90" s="3"/>
      <c r="Q9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S93"/>
  <sheetViews>
    <sheetView topLeftCell="D10" workbookViewId="0">
      <selection activeCell="E22" sqref="E22"/>
    </sheetView>
  </sheetViews>
  <sheetFormatPr defaultRowHeight="15"/>
  <cols>
    <col min="2" max="2" width="6.42578125" customWidth="1"/>
    <col min="3" max="3" width="24.42578125" customWidth="1"/>
    <col min="4" max="4" width="35.42578125" bestFit="1" customWidth="1"/>
    <col min="5" max="5" width="28.5703125" customWidth="1"/>
    <col min="6" max="6" width="19.85546875" customWidth="1"/>
    <col min="7" max="7" width="13.85546875" bestFit="1" customWidth="1"/>
    <col min="8" max="8" width="11.42578125" customWidth="1"/>
    <col min="9" max="9" width="15.7109375" bestFit="1" customWidth="1"/>
    <col min="10" max="10" width="15.140625" bestFit="1" customWidth="1"/>
    <col min="11" max="11" width="13.28515625" bestFit="1" customWidth="1"/>
    <col min="12" max="12" width="16.7109375" bestFit="1" customWidth="1"/>
    <col min="13" max="13" width="15.7109375" bestFit="1" customWidth="1"/>
    <col min="14" max="14" width="18.85546875" customWidth="1"/>
    <col min="15" max="15" width="15.42578125" style="10" bestFit="1" customWidth="1"/>
    <col min="16" max="16" width="20.42578125" style="10" bestFit="1" customWidth="1"/>
    <col min="17" max="17" width="18.85546875" style="10" customWidth="1"/>
    <col min="18" max="18" width="6.7109375" style="14" bestFit="1" customWidth="1"/>
    <col min="19" max="19" width="23.140625" customWidth="1"/>
  </cols>
  <sheetData>
    <row r="1" spans="1:19" ht="27.75" customHeight="1">
      <c r="B1" s="68" t="s">
        <v>0</v>
      </c>
      <c r="C1" s="68" t="s">
        <v>477</v>
      </c>
      <c r="D1" s="68" t="s">
        <v>2</v>
      </c>
      <c r="E1" s="68" t="s">
        <v>3</v>
      </c>
      <c r="F1" s="68" t="s">
        <v>478</v>
      </c>
      <c r="G1" s="68" t="s">
        <v>479</v>
      </c>
      <c r="H1" s="68" t="s">
        <v>480</v>
      </c>
      <c r="I1" s="68" t="s">
        <v>481</v>
      </c>
      <c r="J1" s="68" t="s">
        <v>482</v>
      </c>
      <c r="K1" s="68" t="s">
        <v>483</v>
      </c>
      <c r="L1" s="68" t="s">
        <v>7</v>
      </c>
      <c r="M1" s="68" t="s">
        <v>484</v>
      </c>
      <c r="N1" s="68" t="s">
        <v>485</v>
      </c>
      <c r="O1" s="69" t="s">
        <v>8</v>
      </c>
      <c r="P1" s="69" t="s">
        <v>486</v>
      </c>
      <c r="Q1" s="75" t="s">
        <v>487</v>
      </c>
      <c r="R1" s="68" t="s">
        <v>488</v>
      </c>
      <c r="S1" s="68" t="s">
        <v>489</v>
      </c>
    </row>
    <row r="2" spans="1:19">
      <c r="A2">
        <f>COUNTIF(C:C,C2)</f>
        <v>1</v>
      </c>
      <c r="B2">
        <v>1</v>
      </c>
      <c r="C2" t="s">
        <v>16</v>
      </c>
      <c r="D2" t="s">
        <v>17</v>
      </c>
      <c r="E2" t="s">
        <v>18</v>
      </c>
      <c r="F2" t="s">
        <v>490</v>
      </c>
      <c r="G2" t="s">
        <v>491</v>
      </c>
      <c r="H2" t="s">
        <v>492</v>
      </c>
      <c r="I2">
        <v>200</v>
      </c>
      <c r="K2">
        <v>1</v>
      </c>
      <c r="L2">
        <f>I2*K2</f>
        <v>200</v>
      </c>
      <c r="M2" t="s">
        <v>493</v>
      </c>
      <c r="N2" t="s">
        <v>494</v>
      </c>
      <c r="O2" s="10">
        <v>7.6800000000000002E-3</v>
      </c>
      <c r="P2" s="10">
        <f>I2*K2*O2</f>
        <v>1.536</v>
      </c>
      <c r="Q2" s="10">
        <v>115.2</v>
      </c>
      <c r="R2" s="14">
        <v>15000</v>
      </c>
      <c r="S2" t="s">
        <v>495</v>
      </c>
    </row>
    <row r="3" spans="1:19">
      <c r="A3">
        <f t="shared" ref="A3:A66" si="0">COUNTIF(C:C,C3)</f>
        <v>1</v>
      </c>
      <c r="B3">
        <v>2</v>
      </c>
      <c r="C3" t="s">
        <v>25</v>
      </c>
      <c r="D3" t="s">
        <v>26</v>
      </c>
      <c r="E3" t="s">
        <v>27</v>
      </c>
      <c r="F3" t="s">
        <v>496</v>
      </c>
      <c r="G3" t="s">
        <v>497</v>
      </c>
      <c r="H3" t="s">
        <v>492</v>
      </c>
      <c r="I3">
        <v>200</v>
      </c>
      <c r="K3">
        <v>1</v>
      </c>
      <c r="L3">
        <f t="shared" ref="L3:L66" si="1">I3*K3</f>
        <v>200</v>
      </c>
      <c r="N3" t="s">
        <v>498</v>
      </c>
      <c r="O3" s="10">
        <v>4.4400000000000004</v>
      </c>
      <c r="P3" s="10">
        <f>I3*K3*O3</f>
        <v>888.00000000000011</v>
      </c>
      <c r="Q3" s="70">
        <f>O3*K3*L3</f>
        <v>888.00000000000011</v>
      </c>
      <c r="S3" t="s">
        <v>499</v>
      </c>
    </row>
    <row r="4" spans="1:19">
      <c r="A4">
        <f t="shared" si="0"/>
        <v>1</v>
      </c>
      <c r="B4">
        <v>3</v>
      </c>
      <c r="C4" s="71" t="s">
        <v>31</v>
      </c>
      <c r="D4" s="71" t="s">
        <v>26</v>
      </c>
      <c r="E4" s="71" t="s">
        <v>32</v>
      </c>
      <c r="F4" s="71"/>
      <c r="G4" s="71" t="s">
        <v>497</v>
      </c>
      <c r="H4" s="71" t="s">
        <v>500</v>
      </c>
      <c r="I4">
        <v>200</v>
      </c>
      <c r="K4">
        <v>1</v>
      </c>
      <c r="L4">
        <f t="shared" si="1"/>
        <v>200</v>
      </c>
      <c r="N4" t="s">
        <v>501</v>
      </c>
      <c r="P4" s="10">
        <f>I4*K4*O4</f>
        <v>0</v>
      </c>
      <c r="Q4" s="72"/>
      <c r="S4" t="s">
        <v>32</v>
      </c>
    </row>
    <row r="5" spans="1:19">
      <c r="A5">
        <f t="shared" si="0"/>
        <v>2</v>
      </c>
      <c r="B5">
        <v>4</v>
      </c>
      <c r="C5" t="s">
        <v>34</v>
      </c>
      <c r="D5" t="s">
        <v>17</v>
      </c>
      <c r="E5" t="s">
        <v>35</v>
      </c>
      <c r="F5" t="s">
        <v>490</v>
      </c>
      <c r="G5" t="s">
        <v>502</v>
      </c>
      <c r="H5" t="s">
        <v>492</v>
      </c>
      <c r="I5">
        <v>200</v>
      </c>
      <c r="K5">
        <v>5</v>
      </c>
      <c r="L5">
        <f t="shared" si="1"/>
        <v>1000</v>
      </c>
      <c r="M5" t="s">
        <v>493</v>
      </c>
      <c r="N5" t="s">
        <v>503</v>
      </c>
      <c r="O5" s="10">
        <v>5.1429999999999997E-2</v>
      </c>
      <c r="P5" s="10">
        <f>I5*K5*O5</f>
        <v>51.43</v>
      </c>
      <c r="Q5" s="10">
        <v>514.29999999999995</v>
      </c>
      <c r="R5" s="14">
        <v>10000</v>
      </c>
      <c r="S5" t="s">
        <v>504</v>
      </c>
    </row>
    <row r="6" spans="1:19">
      <c r="A6">
        <f t="shared" si="0"/>
        <v>1</v>
      </c>
      <c r="B6">
        <v>5</v>
      </c>
      <c r="C6" t="s">
        <v>38</v>
      </c>
      <c r="D6" t="s">
        <v>17</v>
      </c>
      <c r="E6" t="s">
        <v>39</v>
      </c>
      <c r="F6" t="s">
        <v>490</v>
      </c>
      <c r="G6" t="s">
        <v>505</v>
      </c>
      <c r="H6" t="s">
        <v>492</v>
      </c>
      <c r="I6">
        <v>200</v>
      </c>
      <c r="K6">
        <v>3</v>
      </c>
      <c r="L6">
        <f t="shared" si="1"/>
        <v>600</v>
      </c>
      <c r="M6" t="s">
        <v>493</v>
      </c>
      <c r="N6" t="s">
        <v>506</v>
      </c>
      <c r="O6" s="10">
        <v>3.2820000000000002E-2</v>
      </c>
      <c r="P6" s="10">
        <f>I6*K6*O6</f>
        <v>19.692</v>
      </c>
      <c r="Q6" s="10">
        <v>328.2</v>
      </c>
      <c r="R6" s="14">
        <v>10000</v>
      </c>
      <c r="S6" t="s">
        <v>507</v>
      </c>
    </row>
    <row r="7" spans="1:19">
      <c r="A7">
        <f t="shared" si="0"/>
        <v>1</v>
      </c>
      <c r="B7">
        <v>6</v>
      </c>
      <c r="C7" s="73" t="s">
        <v>367</v>
      </c>
      <c r="D7" t="s">
        <v>17</v>
      </c>
      <c r="E7" t="s">
        <v>43</v>
      </c>
      <c r="F7" t="s">
        <v>490</v>
      </c>
      <c r="G7" t="s">
        <v>497</v>
      </c>
      <c r="H7" t="s">
        <v>492</v>
      </c>
      <c r="I7">
        <v>200</v>
      </c>
      <c r="K7">
        <v>3</v>
      </c>
      <c r="L7">
        <f t="shared" si="1"/>
        <v>600</v>
      </c>
      <c r="M7" t="s">
        <v>493</v>
      </c>
      <c r="N7" t="s">
        <v>508</v>
      </c>
      <c r="O7" s="10">
        <v>1.8180000000000002E-2</v>
      </c>
      <c r="P7" s="10">
        <f>I7*K7*O7</f>
        <v>10.908000000000001</v>
      </c>
      <c r="Q7" s="10">
        <v>727.2</v>
      </c>
      <c r="R7" s="14">
        <v>1</v>
      </c>
      <c r="S7" t="s">
        <v>509</v>
      </c>
    </row>
    <row r="8" spans="1:19">
      <c r="A8">
        <f t="shared" si="0"/>
        <v>1</v>
      </c>
      <c r="B8">
        <v>7</v>
      </c>
      <c r="C8" s="73" t="s">
        <v>370</v>
      </c>
      <c r="D8" t="s">
        <v>48</v>
      </c>
      <c r="E8" t="s">
        <v>49</v>
      </c>
      <c r="F8" t="s">
        <v>490</v>
      </c>
      <c r="G8" t="s">
        <v>510</v>
      </c>
      <c r="H8" t="s">
        <v>492</v>
      </c>
      <c r="I8">
        <v>200</v>
      </c>
      <c r="K8">
        <v>1</v>
      </c>
      <c r="L8">
        <f t="shared" si="1"/>
        <v>200</v>
      </c>
      <c r="M8" t="s">
        <v>511</v>
      </c>
      <c r="N8" t="s">
        <v>512</v>
      </c>
      <c r="O8" s="10">
        <v>0.27</v>
      </c>
      <c r="P8" s="10">
        <f>I8*K8*O8</f>
        <v>54</v>
      </c>
      <c r="Q8" s="10">
        <v>15.62</v>
      </c>
      <c r="R8" s="14">
        <v>1</v>
      </c>
      <c r="S8" t="s">
        <v>513</v>
      </c>
    </row>
    <row r="9" spans="1:19">
      <c r="A9">
        <f t="shared" si="0"/>
        <v>1</v>
      </c>
      <c r="B9">
        <v>8</v>
      </c>
      <c r="C9" t="s">
        <v>53</v>
      </c>
      <c r="D9" t="s">
        <v>17</v>
      </c>
      <c r="E9" t="s">
        <v>54</v>
      </c>
      <c r="F9" t="s">
        <v>496</v>
      </c>
      <c r="G9" t="s">
        <v>497</v>
      </c>
      <c r="H9" t="s">
        <v>492</v>
      </c>
      <c r="I9">
        <v>200</v>
      </c>
      <c r="K9">
        <v>1</v>
      </c>
      <c r="L9">
        <f t="shared" si="1"/>
        <v>200</v>
      </c>
      <c r="M9" t="s">
        <v>493</v>
      </c>
      <c r="N9" t="s">
        <v>514</v>
      </c>
      <c r="O9" s="10">
        <v>5.0000000000000001E-3</v>
      </c>
      <c r="P9" s="10">
        <f>I9*K9*O9</f>
        <v>1</v>
      </c>
      <c r="Q9" s="70">
        <f>O9*K9*L9</f>
        <v>1</v>
      </c>
      <c r="R9" s="14">
        <v>1</v>
      </c>
      <c r="S9" t="s">
        <v>515</v>
      </c>
    </row>
    <row r="10" spans="1:19">
      <c r="A10">
        <f t="shared" si="0"/>
        <v>1</v>
      </c>
      <c r="B10">
        <v>9</v>
      </c>
      <c r="C10" t="s">
        <v>57</v>
      </c>
      <c r="D10" t="s">
        <v>58</v>
      </c>
      <c r="E10" t="s">
        <v>59</v>
      </c>
      <c r="F10" t="s">
        <v>490</v>
      </c>
      <c r="G10" t="s">
        <v>516</v>
      </c>
      <c r="H10" t="s">
        <v>492</v>
      </c>
      <c r="I10">
        <v>200</v>
      </c>
      <c r="K10">
        <v>1</v>
      </c>
      <c r="L10">
        <f t="shared" si="1"/>
        <v>200</v>
      </c>
      <c r="M10" t="s">
        <v>493</v>
      </c>
      <c r="N10" t="s">
        <v>517</v>
      </c>
      <c r="O10" s="10">
        <v>7.7200000000000003E-3</v>
      </c>
      <c r="P10" s="10">
        <f>I10*K10*O10</f>
        <v>1.544</v>
      </c>
      <c r="Q10" s="10">
        <v>77.2</v>
      </c>
      <c r="R10" s="14">
        <v>10000</v>
      </c>
      <c r="S10" t="s">
        <v>518</v>
      </c>
    </row>
    <row r="11" spans="1:19">
      <c r="A11">
        <f t="shared" si="0"/>
        <v>1</v>
      </c>
      <c r="B11">
        <v>10</v>
      </c>
      <c r="C11" t="s">
        <v>62</v>
      </c>
      <c r="D11" t="s">
        <v>63</v>
      </c>
      <c r="E11" t="s">
        <v>64</v>
      </c>
      <c r="F11" t="s">
        <v>490</v>
      </c>
      <c r="G11" t="s">
        <v>519</v>
      </c>
      <c r="H11" t="s">
        <v>492</v>
      </c>
      <c r="I11">
        <v>200</v>
      </c>
      <c r="K11">
        <v>1</v>
      </c>
      <c r="L11">
        <f t="shared" si="1"/>
        <v>200</v>
      </c>
      <c r="M11" t="s">
        <v>511</v>
      </c>
      <c r="N11" t="s">
        <v>520</v>
      </c>
      <c r="O11" s="10">
        <v>3.4099999999999998E-2</v>
      </c>
      <c r="P11" s="10">
        <f>I11*K11*O11</f>
        <v>6.8199999999999994</v>
      </c>
      <c r="Q11" s="10">
        <v>5.12</v>
      </c>
      <c r="R11" s="14">
        <v>1</v>
      </c>
      <c r="S11" t="s">
        <v>521</v>
      </c>
    </row>
    <row r="12" spans="1:19">
      <c r="A12">
        <f t="shared" si="0"/>
        <v>1</v>
      </c>
      <c r="B12">
        <v>11</v>
      </c>
      <c r="C12" t="s">
        <v>66</v>
      </c>
      <c r="D12" t="s">
        <v>67</v>
      </c>
      <c r="E12" t="s">
        <v>68</v>
      </c>
      <c r="F12" t="s">
        <v>496</v>
      </c>
      <c r="G12" t="s">
        <v>497</v>
      </c>
      <c r="H12" t="s">
        <v>492</v>
      </c>
      <c r="I12">
        <v>200</v>
      </c>
      <c r="K12">
        <v>1</v>
      </c>
      <c r="L12">
        <f t="shared" si="1"/>
        <v>200</v>
      </c>
      <c r="N12" t="s">
        <v>522</v>
      </c>
      <c r="O12" s="10">
        <v>1.94</v>
      </c>
      <c r="P12" s="10">
        <f>I12*K12*O12</f>
        <v>388</v>
      </c>
      <c r="Q12" s="70">
        <f>O12*K12*L12</f>
        <v>388</v>
      </c>
      <c r="S12" t="s">
        <v>523</v>
      </c>
    </row>
    <row r="13" spans="1:19">
      <c r="A13">
        <f t="shared" si="0"/>
        <v>1</v>
      </c>
      <c r="B13">
        <v>12</v>
      </c>
      <c r="C13" t="s">
        <v>71</v>
      </c>
      <c r="D13" t="s">
        <v>72</v>
      </c>
      <c r="E13" t="s">
        <v>73</v>
      </c>
      <c r="F13" t="s">
        <v>490</v>
      </c>
      <c r="G13" t="s">
        <v>524</v>
      </c>
      <c r="H13" t="s">
        <v>492</v>
      </c>
      <c r="I13">
        <v>200</v>
      </c>
      <c r="K13">
        <v>1</v>
      </c>
      <c r="L13">
        <f t="shared" si="1"/>
        <v>200</v>
      </c>
      <c r="M13" t="s">
        <v>511</v>
      </c>
      <c r="N13" t="s">
        <v>525</v>
      </c>
      <c r="O13" s="10">
        <v>2.2879999999999998</v>
      </c>
      <c r="P13" s="10">
        <f>I13*K13*O13</f>
        <v>457.59999999999997</v>
      </c>
      <c r="Q13" s="10">
        <v>343.2</v>
      </c>
      <c r="R13" s="14">
        <v>1</v>
      </c>
      <c r="S13" t="s">
        <v>526</v>
      </c>
    </row>
    <row r="14" spans="1:19">
      <c r="A14">
        <f t="shared" si="0"/>
        <v>1</v>
      </c>
      <c r="B14">
        <v>13</v>
      </c>
      <c r="C14" t="s">
        <v>76</v>
      </c>
      <c r="D14" t="s">
        <v>77</v>
      </c>
      <c r="E14" t="s">
        <v>78</v>
      </c>
      <c r="F14" t="s">
        <v>490</v>
      </c>
      <c r="G14" t="s">
        <v>527</v>
      </c>
      <c r="H14" t="s">
        <v>492</v>
      </c>
      <c r="I14">
        <v>200</v>
      </c>
      <c r="K14">
        <v>1</v>
      </c>
      <c r="L14">
        <f t="shared" si="1"/>
        <v>200</v>
      </c>
      <c r="M14" t="s">
        <v>511</v>
      </c>
      <c r="N14" t="s">
        <v>528</v>
      </c>
      <c r="O14" s="10">
        <v>0.34449999999999997</v>
      </c>
      <c r="P14" s="10">
        <f>I14*K14*O14</f>
        <v>68.899999999999991</v>
      </c>
      <c r="Q14" s="10">
        <v>51.68</v>
      </c>
      <c r="R14" s="14">
        <v>1</v>
      </c>
      <c r="S14" t="s">
        <v>529</v>
      </c>
    </row>
    <row r="15" spans="1:19">
      <c r="A15">
        <f t="shared" si="0"/>
        <v>1</v>
      </c>
      <c r="B15">
        <v>14</v>
      </c>
      <c r="C15" t="s">
        <v>82</v>
      </c>
      <c r="D15" t="s">
        <v>83</v>
      </c>
      <c r="E15" t="s">
        <v>84</v>
      </c>
      <c r="F15" t="s">
        <v>490</v>
      </c>
      <c r="G15" t="s">
        <v>530</v>
      </c>
      <c r="H15" t="s">
        <v>492</v>
      </c>
      <c r="I15">
        <v>200</v>
      </c>
      <c r="K15">
        <v>5</v>
      </c>
      <c r="L15">
        <f t="shared" si="1"/>
        <v>1000</v>
      </c>
      <c r="M15" t="s">
        <v>511</v>
      </c>
      <c r="N15" t="s">
        <v>531</v>
      </c>
      <c r="O15" s="10">
        <v>8.7200000000000003E-3</v>
      </c>
      <c r="P15" s="10">
        <f>I15*K15*O15</f>
        <v>8.7200000000000006</v>
      </c>
      <c r="Q15" s="10">
        <v>6.54</v>
      </c>
      <c r="R15" s="14">
        <v>1</v>
      </c>
      <c r="S15" t="s">
        <v>532</v>
      </c>
    </row>
    <row r="16" spans="1:19">
      <c r="A16">
        <f t="shared" si="0"/>
        <v>2</v>
      </c>
      <c r="B16">
        <v>15</v>
      </c>
      <c r="C16" t="s">
        <v>87</v>
      </c>
      <c r="D16" t="s">
        <v>88</v>
      </c>
      <c r="E16" t="s">
        <v>89</v>
      </c>
      <c r="F16" t="s">
        <v>490</v>
      </c>
      <c r="G16" t="s">
        <v>533</v>
      </c>
      <c r="H16" t="s">
        <v>492</v>
      </c>
      <c r="I16">
        <v>200</v>
      </c>
      <c r="K16">
        <v>5</v>
      </c>
      <c r="L16">
        <f t="shared" si="1"/>
        <v>1000</v>
      </c>
      <c r="M16" t="s">
        <v>511</v>
      </c>
      <c r="N16" t="s">
        <v>534</v>
      </c>
      <c r="O16" s="10">
        <v>6.1799999999999997E-3</v>
      </c>
      <c r="P16" s="10">
        <f>I16*K16*O16</f>
        <v>6.18</v>
      </c>
      <c r="Q16" s="10">
        <v>4.6399999999999997</v>
      </c>
      <c r="R16" s="14">
        <v>1</v>
      </c>
      <c r="S16" t="s">
        <v>535</v>
      </c>
    </row>
    <row r="17" spans="1:19">
      <c r="A17">
        <f t="shared" si="0"/>
        <v>1</v>
      </c>
      <c r="B17">
        <v>16</v>
      </c>
      <c r="C17" t="s">
        <v>92</v>
      </c>
      <c r="D17" t="s">
        <v>88</v>
      </c>
      <c r="E17" t="s">
        <v>93</v>
      </c>
      <c r="F17" t="s">
        <v>490</v>
      </c>
      <c r="G17" t="s">
        <v>536</v>
      </c>
      <c r="H17" t="s">
        <v>492</v>
      </c>
      <c r="I17">
        <v>200</v>
      </c>
      <c r="K17">
        <v>2</v>
      </c>
      <c r="L17">
        <f t="shared" si="1"/>
        <v>400</v>
      </c>
      <c r="M17" t="s">
        <v>511</v>
      </c>
      <c r="N17" t="s">
        <v>537</v>
      </c>
      <c r="O17" s="10">
        <v>1.1900000000000001E-2</v>
      </c>
      <c r="P17" s="10">
        <f>I17*K17*O17</f>
        <v>4.7600000000000007</v>
      </c>
      <c r="Q17" s="10">
        <v>3.57</v>
      </c>
      <c r="R17" s="14">
        <v>1</v>
      </c>
      <c r="S17" t="s">
        <v>538</v>
      </c>
    </row>
    <row r="18" spans="1:19">
      <c r="A18">
        <f t="shared" si="0"/>
        <v>1</v>
      </c>
      <c r="B18">
        <v>17</v>
      </c>
      <c r="C18" t="s">
        <v>95</v>
      </c>
      <c r="D18" t="s">
        <v>88</v>
      </c>
      <c r="E18" t="s">
        <v>96</v>
      </c>
      <c r="F18" t="s">
        <v>490</v>
      </c>
      <c r="G18" t="s">
        <v>539</v>
      </c>
      <c r="H18" t="s">
        <v>492</v>
      </c>
      <c r="I18">
        <v>200</v>
      </c>
      <c r="K18">
        <v>1</v>
      </c>
      <c r="L18">
        <f t="shared" si="1"/>
        <v>200</v>
      </c>
      <c r="M18" t="s">
        <v>511</v>
      </c>
      <c r="N18" t="s">
        <v>540</v>
      </c>
      <c r="O18" s="10">
        <v>1.1900000000000001E-2</v>
      </c>
      <c r="P18" s="10">
        <f>I18*K18*O18</f>
        <v>2.3800000000000003</v>
      </c>
      <c r="Q18" s="10">
        <v>1.78</v>
      </c>
      <c r="R18" s="14">
        <v>1</v>
      </c>
      <c r="S18" t="s">
        <v>541</v>
      </c>
    </row>
    <row r="19" spans="1:19">
      <c r="A19">
        <f t="shared" si="0"/>
        <v>1</v>
      </c>
      <c r="B19">
        <v>18</v>
      </c>
      <c r="C19" s="29" t="s">
        <v>98</v>
      </c>
      <c r="D19" t="s">
        <v>26</v>
      </c>
      <c r="E19" t="s">
        <v>99</v>
      </c>
      <c r="F19" t="s">
        <v>496</v>
      </c>
      <c r="G19" t="s">
        <v>497</v>
      </c>
      <c r="H19" t="s">
        <v>492</v>
      </c>
      <c r="I19">
        <v>200</v>
      </c>
      <c r="K19">
        <v>1</v>
      </c>
      <c r="L19">
        <f t="shared" si="1"/>
        <v>200</v>
      </c>
      <c r="N19" t="s">
        <v>101</v>
      </c>
      <c r="O19" s="10">
        <v>11.75</v>
      </c>
      <c r="P19" s="10">
        <f>I19*K19*O19</f>
        <v>2350</v>
      </c>
      <c r="Q19" s="70">
        <f>O19*K19*L19</f>
        <v>2350</v>
      </c>
      <c r="S19" t="s">
        <v>542</v>
      </c>
    </row>
    <row r="20" spans="1:19">
      <c r="A20">
        <f t="shared" si="0"/>
        <v>1</v>
      </c>
      <c r="B20">
        <v>19</v>
      </c>
      <c r="C20" t="s">
        <v>102</v>
      </c>
      <c r="D20" t="s">
        <v>103</v>
      </c>
      <c r="E20" t="s">
        <v>104</v>
      </c>
      <c r="F20" t="s">
        <v>490</v>
      </c>
      <c r="G20" t="s">
        <v>543</v>
      </c>
      <c r="H20" t="s">
        <v>492</v>
      </c>
      <c r="I20">
        <v>200</v>
      </c>
      <c r="K20">
        <v>3</v>
      </c>
      <c r="L20">
        <f t="shared" si="1"/>
        <v>600</v>
      </c>
      <c r="M20" t="s">
        <v>511</v>
      </c>
      <c r="N20" t="s">
        <v>544</v>
      </c>
      <c r="O20" s="10">
        <v>1.1832</v>
      </c>
      <c r="P20" s="10">
        <f>I20*K20*O20</f>
        <v>709.92000000000007</v>
      </c>
      <c r="Q20" s="10">
        <v>532.44000000000005</v>
      </c>
      <c r="R20" s="14">
        <v>1</v>
      </c>
      <c r="S20" t="s">
        <v>545</v>
      </c>
    </row>
    <row r="21" spans="1:19">
      <c r="A21">
        <f t="shared" si="0"/>
        <v>1</v>
      </c>
      <c r="B21">
        <v>20</v>
      </c>
      <c r="C21" t="s">
        <v>107</v>
      </c>
      <c r="D21" t="s">
        <v>108</v>
      </c>
      <c r="E21" t="s">
        <v>109</v>
      </c>
      <c r="F21" t="s">
        <v>490</v>
      </c>
      <c r="G21" t="s">
        <v>546</v>
      </c>
      <c r="H21" t="s">
        <v>492</v>
      </c>
      <c r="I21">
        <v>200</v>
      </c>
      <c r="K21">
        <v>1</v>
      </c>
      <c r="L21">
        <f t="shared" si="1"/>
        <v>200</v>
      </c>
      <c r="M21" t="s">
        <v>511</v>
      </c>
      <c r="N21" t="s">
        <v>547</v>
      </c>
      <c r="O21" s="10">
        <v>0.97099999999999997</v>
      </c>
      <c r="P21" s="10">
        <f>I21*K21*O21</f>
        <v>194.2</v>
      </c>
      <c r="Q21" s="10">
        <v>145.65</v>
      </c>
      <c r="R21" s="14">
        <v>1</v>
      </c>
      <c r="S21" t="s">
        <v>548</v>
      </c>
    </row>
    <row r="22" spans="1:19">
      <c r="A22">
        <f t="shared" si="0"/>
        <v>1</v>
      </c>
      <c r="B22">
        <v>21</v>
      </c>
      <c r="C22" t="s">
        <v>112</v>
      </c>
      <c r="D22" t="s">
        <v>113</v>
      </c>
      <c r="E22" t="s">
        <v>114</v>
      </c>
      <c r="F22" t="s">
        <v>490</v>
      </c>
      <c r="G22" t="s">
        <v>549</v>
      </c>
      <c r="H22" t="s">
        <v>492</v>
      </c>
      <c r="I22">
        <v>200</v>
      </c>
      <c r="K22">
        <v>1</v>
      </c>
      <c r="L22">
        <f t="shared" si="1"/>
        <v>200</v>
      </c>
      <c r="M22" t="s">
        <v>511</v>
      </c>
      <c r="N22" t="s">
        <v>550</v>
      </c>
      <c r="O22" s="10">
        <v>1.4435</v>
      </c>
      <c r="P22" s="10">
        <f>I22*K22*O22</f>
        <v>288.7</v>
      </c>
      <c r="Q22" s="10">
        <v>216.52</v>
      </c>
      <c r="R22" s="14">
        <v>1</v>
      </c>
      <c r="S22" t="s">
        <v>551</v>
      </c>
    </row>
    <row r="23" spans="1:19">
      <c r="A23">
        <f t="shared" si="0"/>
        <v>1</v>
      </c>
      <c r="B23">
        <v>22</v>
      </c>
      <c r="C23" t="s">
        <v>117</v>
      </c>
      <c r="D23" t="s">
        <v>118</v>
      </c>
      <c r="E23" t="s">
        <v>119</v>
      </c>
      <c r="F23" t="s">
        <v>490</v>
      </c>
      <c r="G23" t="s">
        <v>552</v>
      </c>
      <c r="H23" t="s">
        <v>492</v>
      </c>
      <c r="I23">
        <v>200</v>
      </c>
      <c r="K23">
        <v>1</v>
      </c>
      <c r="L23">
        <f t="shared" si="1"/>
        <v>200</v>
      </c>
      <c r="M23" t="s">
        <v>511</v>
      </c>
      <c r="N23" t="s">
        <v>553</v>
      </c>
      <c r="O23" s="10">
        <v>0.43319999999999997</v>
      </c>
      <c r="P23" s="10">
        <f>I23*K23*O23</f>
        <v>86.64</v>
      </c>
      <c r="Q23" s="10">
        <v>64.98</v>
      </c>
      <c r="R23" s="14">
        <v>1</v>
      </c>
      <c r="S23" t="s">
        <v>554</v>
      </c>
    </row>
    <row r="24" spans="1:19">
      <c r="A24">
        <f t="shared" si="0"/>
        <v>1</v>
      </c>
      <c r="B24">
        <v>23</v>
      </c>
      <c r="C24" t="s">
        <v>122</v>
      </c>
      <c r="D24" t="s">
        <v>63</v>
      </c>
      <c r="E24" t="s">
        <v>123</v>
      </c>
      <c r="F24" t="s">
        <v>490</v>
      </c>
      <c r="G24" t="s">
        <v>555</v>
      </c>
      <c r="H24" t="s">
        <v>492</v>
      </c>
      <c r="I24">
        <v>200</v>
      </c>
      <c r="K24">
        <v>1</v>
      </c>
      <c r="L24">
        <f t="shared" si="1"/>
        <v>200</v>
      </c>
      <c r="M24" t="s">
        <v>511</v>
      </c>
      <c r="N24" t="s">
        <v>556</v>
      </c>
      <c r="O24" s="10">
        <v>3.5099999999999999E-2</v>
      </c>
      <c r="P24" s="10">
        <f>I24*K24*O24</f>
        <v>7.02</v>
      </c>
      <c r="Q24" s="10">
        <v>5.26</v>
      </c>
      <c r="R24" s="14">
        <v>1</v>
      </c>
      <c r="S24" t="s">
        <v>557</v>
      </c>
    </row>
    <row r="25" spans="1:19">
      <c r="A25">
        <f t="shared" si="0"/>
        <v>1</v>
      </c>
      <c r="B25">
        <v>24</v>
      </c>
      <c r="C25" t="s">
        <v>124</v>
      </c>
      <c r="D25" t="s">
        <v>63</v>
      </c>
      <c r="E25" t="s">
        <v>125</v>
      </c>
      <c r="F25" t="s">
        <v>490</v>
      </c>
      <c r="G25" t="s">
        <v>558</v>
      </c>
      <c r="H25" t="s">
        <v>492</v>
      </c>
      <c r="I25">
        <v>200</v>
      </c>
      <c r="K25">
        <v>1</v>
      </c>
      <c r="L25">
        <f t="shared" si="1"/>
        <v>200</v>
      </c>
      <c r="M25" t="s">
        <v>511</v>
      </c>
      <c r="N25" t="s">
        <v>559</v>
      </c>
      <c r="O25" s="10">
        <v>0.1226</v>
      </c>
      <c r="P25" s="10">
        <f>I25*K25*O25</f>
        <v>24.52</v>
      </c>
      <c r="Q25" s="10">
        <v>18.39</v>
      </c>
      <c r="R25" s="14">
        <v>1</v>
      </c>
      <c r="S25" t="s">
        <v>560</v>
      </c>
    </row>
    <row r="26" spans="1:19">
      <c r="A26">
        <f t="shared" si="0"/>
        <v>1</v>
      </c>
      <c r="B26">
        <v>25</v>
      </c>
      <c r="C26" t="s">
        <v>127</v>
      </c>
      <c r="D26" t="s">
        <v>63</v>
      </c>
      <c r="E26" t="s">
        <v>128</v>
      </c>
      <c r="F26" t="s">
        <v>490</v>
      </c>
      <c r="G26" t="s">
        <v>561</v>
      </c>
      <c r="H26" t="s">
        <v>492</v>
      </c>
      <c r="I26">
        <v>200</v>
      </c>
      <c r="K26">
        <v>4</v>
      </c>
      <c r="L26">
        <f t="shared" si="1"/>
        <v>800</v>
      </c>
      <c r="M26" t="s">
        <v>511</v>
      </c>
      <c r="N26" t="s">
        <v>562</v>
      </c>
      <c r="O26" s="10">
        <v>0.11362</v>
      </c>
      <c r="P26" s="10">
        <f>I26*K26*O26</f>
        <v>90.896000000000001</v>
      </c>
      <c r="Q26" s="10">
        <v>68.17</v>
      </c>
      <c r="R26" s="14">
        <v>1</v>
      </c>
      <c r="S26" t="s">
        <v>563</v>
      </c>
    </row>
    <row r="27" spans="1:19">
      <c r="A27">
        <f t="shared" si="0"/>
        <v>1</v>
      </c>
      <c r="B27">
        <v>26</v>
      </c>
      <c r="C27" t="s">
        <v>129</v>
      </c>
      <c r="D27" t="s">
        <v>63</v>
      </c>
      <c r="E27" t="s">
        <v>130</v>
      </c>
      <c r="F27" t="s">
        <v>490</v>
      </c>
      <c r="G27" t="s">
        <v>564</v>
      </c>
      <c r="H27" t="s">
        <v>492</v>
      </c>
      <c r="I27">
        <v>200</v>
      </c>
      <c r="K27">
        <v>1</v>
      </c>
      <c r="L27">
        <f t="shared" si="1"/>
        <v>200</v>
      </c>
      <c r="M27" t="s">
        <v>511</v>
      </c>
      <c r="N27" t="s">
        <v>565</v>
      </c>
      <c r="O27" s="10">
        <v>6.4100000000000004E-2</v>
      </c>
      <c r="P27" s="10">
        <f>I27*K27*O27</f>
        <v>12.82</v>
      </c>
      <c r="Q27" s="10">
        <v>9.6199999999999992</v>
      </c>
      <c r="R27" s="14">
        <v>1</v>
      </c>
      <c r="S27" t="s">
        <v>566</v>
      </c>
    </row>
    <row r="28" spans="1:19">
      <c r="A28">
        <f t="shared" si="0"/>
        <v>1</v>
      </c>
      <c r="B28">
        <v>27</v>
      </c>
      <c r="C28" t="s">
        <v>132</v>
      </c>
      <c r="D28" t="s">
        <v>17</v>
      </c>
      <c r="E28" t="s">
        <v>133</v>
      </c>
      <c r="F28" t="s">
        <v>496</v>
      </c>
      <c r="G28" t="s">
        <v>497</v>
      </c>
      <c r="H28" t="s">
        <v>492</v>
      </c>
      <c r="I28">
        <v>200</v>
      </c>
      <c r="K28">
        <v>2</v>
      </c>
      <c r="L28">
        <f t="shared" si="1"/>
        <v>400</v>
      </c>
      <c r="M28" t="s">
        <v>493</v>
      </c>
      <c r="N28" t="s">
        <v>567</v>
      </c>
      <c r="O28" s="10">
        <v>5.0000000000000001E-3</v>
      </c>
      <c r="P28" s="10">
        <f>I28*K28*O28</f>
        <v>2</v>
      </c>
      <c r="Q28" s="70">
        <f>O28*K28*L28</f>
        <v>4</v>
      </c>
      <c r="R28" s="14">
        <v>1</v>
      </c>
      <c r="S28" t="s">
        <v>568</v>
      </c>
    </row>
    <row r="29" spans="1:19">
      <c r="A29">
        <f t="shared" si="0"/>
        <v>2</v>
      </c>
      <c r="B29">
        <v>28</v>
      </c>
      <c r="C29" t="s">
        <v>34</v>
      </c>
      <c r="D29" t="s">
        <v>17</v>
      </c>
      <c r="E29" t="s">
        <v>35</v>
      </c>
      <c r="F29" t="s">
        <v>490</v>
      </c>
      <c r="G29" t="s">
        <v>502</v>
      </c>
      <c r="H29" t="s">
        <v>492</v>
      </c>
      <c r="I29">
        <v>200</v>
      </c>
      <c r="K29">
        <v>7</v>
      </c>
      <c r="L29">
        <f t="shared" si="1"/>
        <v>1400</v>
      </c>
      <c r="M29" t="s">
        <v>493</v>
      </c>
      <c r="N29" t="s">
        <v>503</v>
      </c>
      <c r="O29" s="10">
        <v>5.1429999999999997E-2</v>
      </c>
      <c r="P29" s="10">
        <f>I29*K29*O29</f>
        <v>72.001999999999995</v>
      </c>
      <c r="Q29" s="10">
        <v>514.29999999999995</v>
      </c>
      <c r="R29" s="14">
        <v>10000</v>
      </c>
      <c r="S29" t="s">
        <v>569</v>
      </c>
    </row>
    <row r="30" spans="1:19">
      <c r="A30">
        <f t="shared" si="0"/>
        <v>1</v>
      </c>
      <c r="B30">
        <v>29</v>
      </c>
      <c r="C30" t="s">
        <v>136</v>
      </c>
      <c r="D30" t="s">
        <v>17</v>
      </c>
      <c r="E30" t="s">
        <v>137</v>
      </c>
      <c r="F30" t="s">
        <v>490</v>
      </c>
      <c r="G30" t="s">
        <v>570</v>
      </c>
      <c r="H30" t="s">
        <v>492</v>
      </c>
      <c r="I30">
        <v>200</v>
      </c>
      <c r="K30">
        <v>3</v>
      </c>
      <c r="L30">
        <f t="shared" si="1"/>
        <v>600</v>
      </c>
      <c r="M30" t="s">
        <v>493</v>
      </c>
      <c r="N30" t="s">
        <v>571</v>
      </c>
      <c r="O30" s="10">
        <v>5.8959999999999999E-2</v>
      </c>
      <c r="P30" s="10">
        <f>I30*K30*O30</f>
        <v>35.375999999999998</v>
      </c>
      <c r="Q30" s="10">
        <v>2948</v>
      </c>
      <c r="R30" s="14">
        <v>50000</v>
      </c>
      <c r="S30" t="s">
        <v>572</v>
      </c>
    </row>
    <row r="31" spans="1:19">
      <c r="A31">
        <f t="shared" si="0"/>
        <v>1</v>
      </c>
      <c r="B31">
        <v>30</v>
      </c>
      <c r="C31" t="s">
        <v>138</v>
      </c>
      <c r="D31" t="s">
        <v>17</v>
      </c>
      <c r="E31" t="s">
        <v>139</v>
      </c>
      <c r="F31" t="s">
        <v>490</v>
      </c>
      <c r="G31" t="s">
        <v>573</v>
      </c>
      <c r="H31" t="s">
        <v>492</v>
      </c>
      <c r="I31">
        <v>200</v>
      </c>
      <c r="K31">
        <v>7</v>
      </c>
      <c r="L31">
        <f t="shared" si="1"/>
        <v>1400</v>
      </c>
      <c r="M31" t="s">
        <v>493</v>
      </c>
      <c r="N31" t="s">
        <v>574</v>
      </c>
      <c r="O31" s="10">
        <v>4.1599999999999996E-3</v>
      </c>
      <c r="P31" s="10">
        <f>I31*K31*O31</f>
        <v>5.8239999999999998</v>
      </c>
      <c r="Q31" s="10">
        <v>208</v>
      </c>
      <c r="R31" s="14">
        <v>50000</v>
      </c>
      <c r="S31" t="s">
        <v>575</v>
      </c>
    </row>
    <row r="32" spans="1:19">
      <c r="A32">
        <f t="shared" si="0"/>
        <v>1</v>
      </c>
      <c r="B32">
        <v>31</v>
      </c>
      <c r="C32" t="s">
        <v>141</v>
      </c>
      <c r="D32" t="s">
        <v>17</v>
      </c>
      <c r="E32" t="s">
        <v>142</v>
      </c>
      <c r="F32" t="s">
        <v>490</v>
      </c>
      <c r="G32" t="s">
        <v>576</v>
      </c>
      <c r="H32" t="s">
        <v>492</v>
      </c>
      <c r="I32">
        <v>200</v>
      </c>
      <c r="K32">
        <v>1</v>
      </c>
      <c r="L32">
        <f t="shared" si="1"/>
        <v>200</v>
      </c>
      <c r="M32" t="s">
        <v>493</v>
      </c>
      <c r="N32" t="s">
        <v>577</v>
      </c>
      <c r="O32" s="10">
        <v>0.15059</v>
      </c>
      <c r="P32" s="10">
        <f>I32*K32*O32</f>
        <v>30.118000000000002</v>
      </c>
      <c r="Q32" s="10">
        <v>1505.9</v>
      </c>
      <c r="R32" s="14">
        <v>10000</v>
      </c>
      <c r="S32" t="s">
        <v>578</v>
      </c>
    </row>
    <row r="33" spans="1:19">
      <c r="A33">
        <f t="shared" si="0"/>
        <v>1</v>
      </c>
      <c r="B33">
        <v>32</v>
      </c>
      <c r="C33" t="s">
        <v>145</v>
      </c>
      <c r="D33" t="s">
        <v>17</v>
      </c>
      <c r="E33" t="s">
        <v>146</v>
      </c>
      <c r="F33" t="s">
        <v>490</v>
      </c>
      <c r="G33" t="s">
        <v>579</v>
      </c>
      <c r="H33" t="s">
        <v>492</v>
      </c>
      <c r="I33">
        <v>200</v>
      </c>
      <c r="K33">
        <v>1</v>
      </c>
      <c r="L33">
        <f t="shared" si="1"/>
        <v>200</v>
      </c>
      <c r="M33" t="s">
        <v>493</v>
      </c>
      <c r="N33" t="s">
        <v>580</v>
      </c>
      <c r="O33" s="10">
        <v>2.0200000000000001E-3</v>
      </c>
      <c r="P33" s="10">
        <f>I33*K33*O33</f>
        <v>0.40400000000000003</v>
      </c>
      <c r="Q33" s="10">
        <v>30.3</v>
      </c>
      <c r="R33" s="14">
        <v>15000</v>
      </c>
      <c r="S33" t="s">
        <v>581</v>
      </c>
    </row>
    <row r="34" spans="1:19">
      <c r="A34">
        <f t="shared" si="0"/>
        <v>1</v>
      </c>
      <c r="B34">
        <v>33</v>
      </c>
      <c r="C34" s="7" t="s">
        <v>407</v>
      </c>
      <c r="D34" t="s">
        <v>48</v>
      </c>
      <c r="E34" t="s">
        <v>149</v>
      </c>
      <c r="F34" t="s">
        <v>490</v>
      </c>
      <c r="G34" t="s">
        <v>582</v>
      </c>
      <c r="H34" t="s">
        <v>492</v>
      </c>
      <c r="I34">
        <v>200</v>
      </c>
      <c r="K34">
        <v>14</v>
      </c>
      <c r="L34">
        <f t="shared" si="1"/>
        <v>2800</v>
      </c>
      <c r="M34" t="s">
        <v>511</v>
      </c>
      <c r="N34" t="s">
        <v>583</v>
      </c>
      <c r="O34" s="10">
        <v>0.11</v>
      </c>
      <c r="P34" s="10">
        <f>I34*K34*O34</f>
        <v>308</v>
      </c>
      <c r="Q34" s="10">
        <v>43.39</v>
      </c>
      <c r="R34" s="14">
        <v>1</v>
      </c>
      <c r="S34" t="s">
        <v>584</v>
      </c>
    </row>
    <row r="35" spans="1:19">
      <c r="A35">
        <f t="shared" si="0"/>
        <v>1</v>
      </c>
      <c r="B35">
        <v>34</v>
      </c>
      <c r="C35" t="s">
        <v>153</v>
      </c>
      <c r="D35" t="s">
        <v>58</v>
      </c>
      <c r="E35" t="s">
        <v>154</v>
      </c>
      <c r="F35" t="s">
        <v>490</v>
      </c>
      <c r="G35" t="s">
        <v>585</v>
      </c>
      <c r="H35" t="s">
        <v>492</v>
      </c>
      <c r="I35">
        <v>200</v>
      </c>
      <c r="K35">
        <v>7</v>
      </c>
      <c r="L35">
        <f t="shared" si="1"/>
        <v>1400</v>
      </c>
      <c r="M35" t="s">
        <v>511</v>
      </c>
      <c r="N35" t="s">
        <v>586</v>
      </c>
      <c r="O35" s="10">
        <v>0.17355000000000001</v>
      </c>
      <c r="P35" s="10">
        <f>I35*K35*O35</f>
        <v>242.97000000000003</v>
      </c>
      <c r="Q35" s="10">
        <v>182.23</v>
      </c>
      <c r="R35" s="14">
        <v>1</v>
      </c>
      <c r="S35" t="s">
        <v>587</v>
      </c>
    </row>
    <row r="36" spans="1:19">
      <c r="A36">
        <f t="shared" si="0"/>
        <v>1</v>
      </c>
      <c r="B36">
        <v>35</v>
      </c>
      <c r="C36" t="s">
        <v>157</v>
      </c>
      <c r="D36" t="s">
        <v>17</v>
      </c>
      <c r="E36" t="s">
        <v>158</v>
      </c>
      <c r="F36" t="s">
        <v>490</v>
      </c>
      <c r="G36" t="s">
        <v>588</v>
      </c>
      <c r="H36" t="s">
        <v>492</v>
      </c>
      <c r="I36">
        <v>200</v>
      </c>
      <c r="K36">
        <v>3</v>
      </c>
      <c r="L36">
        <f t="shared" si="1"/>
        <v>600</v>
      </c>
      <c r="M36" t="s">
        <v>493</v>
      </c>
      <c r="N36" t="s">
        <v>589</v>
      </c>
      <c r="O36" s="10">
        <v>7.2480000000000003E-2</v>
      </c>
      <c r="P36" s="10">
        <f>I36*K36*O36</f>
        <v>43.488</v>
      </c>
      <c r="Q36" s="10">
        <v>1087.2</v>
      </c>
      <c r="R36" s="14">
        <v>15000</v>
      </c>
      <c r="S36" t="s">
        <v>590</v>
      </c>
    </row>
    <row r="37" spans="1:19">
      <c r="A37">
        <f t="shared" si="0"/>
        <v>1</v>
      </c>
      <c r="B37">
        <v>36</v>
      </c>
      <c r="C37" t="s">
        <v>160</v>
      </c>
      <c r="D37" t="s">
        <v>17</v>
      </c>
      <c r="E37" t="s">
        <v>161</v>
      </c>
      <c r="F37" t="s">
        <v>490</v>
      </c>
      <c r="G37" t="s">
        <v>591</v>
      </c>
      <c r="H37" t="s">
        <v>492</v>
      </c>
      <c r="I37">
        <v>200</v>
      </c>
      <c r="K37">
        <v>1</v>
      </c>
      <c r="L37">
        <f t="shared" si="1"/>
        <v>200</v>
      </c>
      <c r="M37" t="s">
        <v>511</v>
      </c>
      <c r="N37" t="s">
        <v>592</v>
      </c>
      <c r="O37" s="10">
        <v>4.4999999999999997E-3</v>
      </c>
      <c r="P37" s="10">
        <f>I37*K37*O37</f>
        <v>0.89999999999999991</v>
      </c>
      <c r="Q37" s="10">
        <v>0.68</v>
      </c>
      <c r="R37" s="14">
        <v>1</v>
      </c>
      <c r="S37" t="s">
        <v>593</v>
      </c>
    </row>
    <row r="38" spans="1:19">
      <c r="A38">
        <f t="shared" si="0"/>
        <v>1</v>
      </c>
      <c r="B38">
        <v>37</v>
      </c>
      <c r="C38" t="s">
        <v>163</v>
      </c>
      <c r="D38" t="s">
        <v>17</v>
      </c>
      <c r="E38" t="s">
        <v>164</v>
      </c>
      <c r="F38" t="s">
        <v>490</v>
      </c>
      <c r="G38" t="s">
        <v>594</v>
      </c>
      <c r="H38" t="s">
        <v>492</v>
      </c>
      <c r="I38">
        <v>200</v>
      </c>
      <c r="K38">
        <v>5</v>
      </c>
      <c r="L38">
        <f t="shared" si="1"/>
        <v>1000</v>
      </c>
      <c r="M38" t="s">
        <v>493</v>
      </c>
      <c r="N38" t="s">
        <v>595</v>
      </c>
      <c r="O38" s="10">
        <v>6.0600000000000003E-3</v>
      </c>
      <c r="P38" s="10">
        <f>I38*K38*O38</f>
        <v>6.0600000000000005</v>
      </c>
      <c r="Q38" s="10">
        <v>90.9</v>
      </c>
      <c r="R38" s="14">
        <v>15000</v>
      </c>
      <c r="S38" t="s">
        <v>596</v>
      </c>
    </row>
    <row r="39" spans="1:19">
      <c r="A39">
        <f t="shared" si="0"/>
        <v>1</v>
      </c>
      <c r="B39">
        <v>38</v>
      </c>
      <c r="C39" t="s">
        <v>166</v>
      </c>
      <c r="D39" t="s">
        <v>63</v>
      </c>
      <c r="E39" t="s">
        <v>167</v>
      </c>
      <c r="F39" t="s">
        <v>490</v>
      </c>
      <c r="G39" t="s">
        <v>597</v>
      </c>
      <c r="H39" t="s">
        <v>492</v>
      </c>
      <c r="I39">
        <v>200</v>
      </c>
      <c r="K39">
        <v>1</v>
      </c>
      <c r="L39">
        <f t="shared" si="1"/>
        <v>200</v>
      </c>
      <c r="M39" t="s">
        <v>511</v>
      </c>
      <c r="N39" t="s">
        <v>598</v>
      </c>
      <c r="O39" s="10">
        <v>5.7599999999999998E-2</v>
      </c>
      <c r="P39" s="10">
        <f>I39*K39*O39</f>
        <v>11.52</v>
      </c>
      <c r="Q39" s="10">
        <v>8.64</v>
      </c>
      <c r="R39" s="14">
        <v>1</v>
      </c>
      <c r="S39" t="s">
        <v>599</v>
      </c>
    </row>
    <row r="40" spans="1:19">
      <c r="A40">
        <f t="shared" si="0"/>
        <v>1</v>
      </c>
      <c r="B40">
        <v>39</v>
      </c>
      <c r="C40" t="s">
        <v>169</v>
      </c>
      <c r="D40" t="s">
        <v>63</v>
      </c>
      <c r="E40" t="s">
        <v>170</v>
      </c>
      <c r="F40" t="s">
        <v>490</v>
      </c>
      <c r="G40" t="s">
        <v>600</v>
      </c>
      <c r="H40" t="s">
        <v>492</v>
      </c>
      <c r="I40">
        <v>200</v>
      </c>
      <c r="K40">
        <v>1</v>
      </c>
      <c r="L40">
        <f t="shared" si="1"/>
        <v>200</v>
      </c>
      <c r="M40" t="s">
        <v>511</v>
      </c>
      <c r="N40" t="s">
        <v>601</v>
      </c>
      <c r="O40" s="10">
        <v>3.0700000000000002E-2</v>
      </c>
      <c r="P40" s="10">
        <f>I40*K40*O40</f>
        <v>6.1400000000000006</v>
      </c>
      <c r="Q40" s="10">
        <v>4.5999999999999996</v>
      </c>
      <c r="R40" s="14">
        <v>1</v>
      </c>
      <c r="S40" t="s">
        <v>602</v>
      </c>
    </row>
    <row r="41" spans="1:19">
      <c r="A41">
        <f t="shared" si="0"/>
        <v>1</v>
      </c>
      <c r="B41">
        <v>40</v>
      </c>
      <c r="C41" t="s">
        <v>172</v>
      </c>
      <c r="D41" t="s">
        <v>173</v>
      </c>
      <c r="E41" t="s">
        <v>174</v>
      </c>
      <c r="F41" t="s">
        <v>490</v>
      </c>
      <c r="G41" t="s">
        <v>603</v>
      </c>
      <c r="H41" t="s">
        <v>492</v>
      </c>
      <c r="I41">
        <v>200</v>
      </c>
      <c r="K41">
        <v>1</v>
      </c>
      <c r="L41">
        <f t="shared" si="1"/>
        <v>200</v>
      </c>
      <c r="M41" t="s">
        <v>511</v>
      </c>
      <c r="N41" t="s">
        <v>604</v>
      </c>
      <c r="O41" s="10">
        <v>0.10299999999999999</v>
      </c>
      <c r="P41" s="10">
        <f>I41*K41*O41</f>
        <v>20.599999999999998</v>
      </c>
      <c r="Q41" s="10">
        <v>15.45</v>
      </c>
      <c r="R41" s="14">
        <v>1</v>
      </c>
      <c r="S41" t="s">
        <v>605</v>
      </c>
    </row>
    <row r="42" spans="1:19">
      <c r="A42">
        <f t="shared" si="0"/>
        <v>1</v>
      </c>
      <c r="B42">
        <v>41</v>
      </c>
      <c r="C42" t="s">
        <v>177</v>
      </c>
      <c r="D42" t="s">
        <v>63</v>
      </c>
      <c r="E42" t="s">
        <v>54</v>
      </c>
      <c r="F42" t="s">
        <v>490</v>
      </c>
      <c r="G42" t="s">
        <v>606</v>
      </c>
      <c r="H42" t="s">
        <v>492</v>
      </c>
      <c r="I42">
        <v>200</v>
      </c>
      <c r="K42">
        <v>1</v>
      </c>
      <c r="L42">
        <f t="shared" si="1"/>
        <v>200</v>
      </c>
      <c r="M42" t="s">
        <v>511</v>
      </c>
      <c r="N42" t="s">
        <v>607</v>
      </c>
      <c r="O42" s="10">
        <v>2.47E-2</v>
      </c>
      <c r="P42" s="10">
        <f>I42*K42*O42</f>
        <v>4.9399999999999995</v>
      </c>
      <c r="Q42" s="10">
        <v>3.7</v>
      </c>
      <c r="R42" s="14">
        <v>1</v>
      </c>
      <c r="S42" t="s">
        <v>608</v>
      </c>
    </row>
    <row r="43" spans="1:19">
      <c r="A43">
        <f t="shared" si="0"/>
        <v>1</v>
      </c>
      <c r="B43">
        <v>42</v>
      </c>
      <c r="C43" t="s">
        <v>179</v>
      </c>
      <c r="D43" t="s">
        <v>180</v>
      </c>
      <c r="E43" t="s">
        <v>181</v>
      </c>
      <c r="F43" t="s">
        <v>490</v>
      </c>
      <c r="G43" t="s">
        <v>609</v>
      </c>
      <c r="H43" t="s">
        <v>492</v>
      </c>
      <c r="I43">
        <v>200</v>
      </c>
      <c r="K43">
        <v>1</v>
      </c>
      <c r="L43">
        <f t="shared" si="1"/>
        <v>200</v>
      </c>
      <c r="M43" t="s">
        <v>511</v>
      </c>
      <c r="N43" t="s">
        <v>610</v>
      </c>
      <c r="O43" s="10">
        <v>0.46239999999999998</v>
      </c>
      <c r="P43" s="10">
        <f>I43*K43*O43</f>
        <v>92.47999999999999</v>
      </c>
      <c r="Q43" s="10">
        <v>69.36</v>
      </c>
      <c r="R43" s="14">
        <v>1</v>
      </c>
      <c r="S43" t="s">
        <v>611</v>
      </c>
    </row>
    <row r="44" spans="1:19">
      <c r="A44">
        <f t="shared" si="0"/>
        <v>1</v>
      </c>
      <c r="B44">
        <v>43</v>
      </c>
      <c r="C44" t="s">
        <v>184</v>
      </c>
      <c r="D44" t="s">
        <v>185</v>
      </c>
      <c r="E44" t="s">
        <v>186</v>
      </c>
      <c r="F44" t="s">
        <v>490</v>
      </c>
      <c r="G44" t="s">
        <v>612</v>
      </c>
      <c r="H44" t="s">
        <v>492</v>
      </c>
      <c r="I44">
        <v>200</v>
      </c>
      <c r="K44">
        <v>1</v>
      </c>
      <c r="L44">
        <f t="shared" si="1"/>
        <v>200</v>
      </c>
      <c r="M44" t="s">
        <v>511</v>
      </c>
      <c r="N44" t="s">
        <v>613</v>
      </c>
      <c r="O44" s="10">
        <v>0.58689999999999998</v>
      </c>
      <c r="P44" s="10">
        <f>I44*K44*O44</f>
        <v>117.38</v>
      </c>
      <c r="Q44" s="10">
        <v>88.04</v>
      </c>
      <c r="R44" s="14">
        <v>1</v>
      </c>
      <c r="S44" t="s">
        <v>614</v>
      </c>
    </row>
    <row r="45" spans="1:19">
      <c r="A45">
        <f t="shared" si="0"/>
        <v>1</v>
      </c>
      <c r="B45">
        <v>44</v>
      </c>
      <c r="C45" t="s">
        <v>189</v>
      </c>
      <c r="D45" t="s">
        <v>190</v>
      </c>
      <c r="E45" t="s">
        <v>191</v>
      </c>
      <c r="F45" t="s">
        <v>490</v>
      </c>
      <c r="G45" t="s">
        <v>615</v>
      </c>
      <c r="H45" t="s">
        <v>492</v>
      </c>
      <c r="I45">
        <v>200</v>
      </c>
      <c r="K45" s="73">
        <v>2</v>
      </c>
      <c r="L45">
        <f t="shared" si="1"/>
        <v>400</v>
      </c>
      <c r="M45" t="s">
        <v>511</v>
      </c>
      <c r="N45" t="s">
        <v>616</v>
      </c>
      <c r="O45" s="10">
        <v>0.84440000000000004</v>
      </c>
      <c r="P45" s="10">
        <f>I45*K45*O45</f>
        <v>337.76</v>
      </c>
      <c r="Q45" s="10">
        <v>337.76</v>
      </c>
      <c r="R45" s="14">
        <v>1</v>
      </c>
      <c r="S45" t="s">
        <v>617</v>
      </c>
    </row>
    <row r="46" spans="1:19">
      <c r="A46">
        <f t="shared" si="0"/>
        <v>1</v>
      </c>
      <c r="B46">
        <v>45</v>
      </c>
      <c r="C46" t="s">
        <v>194</v>
      </c>
      <c r="D46" t="s">
        <v>190</v>
      </c>
      <c r="E46" t="s">
        <v>78</v>
      </c>
      <c r="F46" t="s">
        <v>490</v>
      </c>
      <c r="G46" t="s">
        <v>618</v>
      </c>
      <c r="H46" t="s">
        <v>492</v>
      </c>
      <c r="I46">
        <v>200</v>
      </c>
      <c r="K46">
        <v>1</v>
      </c>
      <c r="L46">
        <f t="shared" si="1"/>
        <v>200</v>
      </c>
      <c r="M46" t="s">
        <v>511</v>
      </c>
      <c r="N46" t="s">
        <v>619</v>
      </c>
      <c r="O46" s="10">
        <v>1.3998999999999999</v>
      </c>
      <c r="P46" s="10">
        <f>I46*K46*O46</f>
        <v>279.97999999999996</v>
      </c>
      <c r="Q46" s="10">
        <v>209.98</v>
      </c>
      <c r="R46" s="14">
        <v>1</v>
      </c>
      <c r="S46" t="s">
        <v>620</v>
      </c>
    </row>
    <row r="47" spans="1:19">
      <c r="A47">
        <f t="shared" si="0"/>
        <v>1</v>
      </c>
      <c r="B47">
        <v>46</v>
      </c>
      <c r="C47" t="s">
        <v>197</v>
      </c>
      <c r="D47" t="s">
        <v>198</v>
      </c>
      <c r="E47" t="s">
        <v>199</v>
      </c>
      <c r="F47" t="s">
        <v>490</v>
      </c>
      <c r="G47" t="s">
        <v>621</v>
      </c>
      <c r="H47" t="s">
        <v>492</v>
      </c>
      <c r="I47">
        <v>200</v>
      </c>
      <c r="K47">
        <v>1</v>
      </c>
      <c r="L47">
        <f t="shared" si="1"/>
        <v>200</v>
      </c>
      <c r="M47" t="s">
        <v>511</v>
      </c>
      <c r="N47" t="s">
        <v>622</v>
      </c>
      <c r="O47" s="10">
        <v>2.0207000000000002</v>
      </c>
      <c r="P47" s="10">
        <f>I47*K47*O47</f>
        <v>404.14000000000004</v>
      </c>
      <c r="Q47" s="10">
        <v>303.10000000000002</v>
      </c>
      <c r="R47" s="14">
        <v>1</v>
      </c>
      <c r="S47" t="s">
        <v>623</v>
      </c>
    </row>
    <row r="48" spans="1:19">
      <c r="A48">
        <f t="shared" si="0"/>
        <v>1</v>
      </c>
      <c r="B48">
        <v>47</v>
      </c>
      <c r="C48" t="s">
        <v>202</v>
      </c>
      <c r="D48" t="s">
        <v>17</v>
      </c>
      <c r="E48" t="s">
        <v>203</v>
      </c>
      <c r="F48" t="s">
        <v>490</v>
      </c>
      <c r="G48" t="s">
        <v>624</v>
      </c>
      <c r="H48" t="s">
        <v>492</v>
      </c>
      <c r="I48">
        <v>200</v>
      </c>
      <c r="K48">
        <v>4</v>
      </c>
      <c r="L48">
        <f t="shared" si="1"/>
        <v>800</v>
      </c>
      <c r="M48" t="s">
        <v>511</v>
      </c>
      <c r="N48" t="s">
        <v>625</v>
      </c>
      <c r="O48" s="10">
        <v>0.18514</v>
      </c>
      <c r="P48" s="10">
        <f>I48*K48*O48</f>
        <v>148.11199999999999</v>
      </c>
      <c r="Q48" s="10">
        <v>111.08</v>
      </c>
      <c r="R48" s="14">
        <v>1</v>
      </c>
      <c r="S48" t="s">
        <v>626</v>
      </c>
    </row>
    <row r="49" spans="1:19">
      <c r="A49">
        <f t="shared" si="0"/>
        <v>1</v>
      </c>
      <c r="B49">
        <v>48</v>
      </c>
      <c r="C49" t="s">
        <v>206</v>
      </c>
      <c r="D49" t="s">
        <v>63</v>
      </c>
      <c r="E49" t="s">
        <v>207</v>
      </c>
      <c r="F49" t="s">
        <v>490</v>
      </c>
      <c r="G49" t="s">
        <v>627</v>
      </c>
      <c r="H49" t="s">
        <v>492</v>
      </c>
      <c r="I49">
        <v>200</v>
      </c>
      <c r="K49">
        <v>1</v>
      </c>
      <c r="L49">
        <f t="shared" si="1"/>
        <v>200</v>
      </c>
      <c r="M49" t="s">
        <v>511</v>
      </c>
      <c r="N49" t="s">
        <v>628</v>
      </c>
      <c r="O49" s="10">
        <v>0.20219999999999999</v>
      </c>
      <c r="P49" s="10">
        <f>I49*K49*O49</f>
        <v>40.44</v>
      </c>
      <c r="Q49" s="10">
        <v>30.33</v>
      </c>
      <c r="R49" s="14">
        <v>1</v>
      </c>
      <c r="S49" t="s">
        <v>629</v>
      </c>
    </row>
    <row r="50" spans="1:19">
      <c r="A50">
        <f t="shared" si="0"/>
        <v>1</v>
      </c>
      <c r="B50">
        <v>49</v>
      </c>
      <c r="C50" t="s">
        <v>210</v>
      </c>
      <c r="D50" t="s">
        <v>17</v>
      </c>
      <c r="E50" t="s">
        <v>211</v>
      </c>
      <c r="F50" t="s">
        <v>490</v>
      </c>
      <c r="G50" t="s">
        <v>630</v>
      </c>
      <c r="H50" t="s">
        <v>492</v>
      </c>
      <c r="I50">
        <v>200</v>
      </c>
      <c r="K50">
        <v>1</v>
      </c>
      <c r="L50">
        <f t="shared" si="1"/>
        <v>200</v>
      </c>
      <c r="M50" t="s">
        <v>511</v>
      </c>
      <c r="N50" t="s">
        <v>631</v>
      </c>
      <c r="O50" s="10">
        <v>5.4100000000000002E-2</v>
      </c>
      <c r="P50" s="10">
        <f>I50*K50*O50</f>
        <v>10.82</v>
      </c>
      <c r="Q50" s="10">
        <v>8.1199999999999992</v>
      </c>
      <c r="R50" s="14">
        <v>1</v>
      </c>
      <c r="S50" t="s">
        <v>632</v>
      </c>
    </row>
    <row r="51" spans="1:19">
      <c r="A51">
        <f t="shared" si="0"/>
        <v>1</v>
      </c>
      <c r="B51">
        <v>50</v>
      </c>
      <c r="C51" t="s">
        <v>214</v>
      </c>
      <c r="D51" t="s">
        <v>215</v>
      </c>
      <c r="E51" t="s">
        <v>216</v>
      </c>
      <c r="F51" t="s">
        <v>490</v>
      </c>
      <c r="G51" t="s">
        <v>633</v>
      </c>
      <c r="H51" t="s">
        <v>492</v>
      </c>
      <c r="I51">
        <v>200</v>
      </c>
      <c r="K51">
        <v>1</v>
      </c>
      <c r="L51">
        <f t="shared" si="1"/>
        <v>200</v>
      </c>
      <c r="M51" t="s">
        <v>511</v>
      </c>
      <c r="N51" t="s">
        <v>634</v>
      </c>
      <c r="O51" s="10">
        <v>0.1123</v>
      </c>
      <c r="P51" s="10">
        <f>I51*K51*O51</f>
        <v>22.46</v>
      </c>
      <c r="Q51" s="10">
        <v>16.84</v>
      </c>
      <c r="R51" s="14">
        <v>1</v>
      </c>
      <c r="S51" t="s">
        <v>635</v>
      </c>
    </row>
    <row r="52" spans="1:19">
      <c r="A52">
        <f t="shared" si="0"/>
        <v>2</v>
      </c>
      <c r="B52">
        <v>51</v>
      </c>
      <c r="C52" t="s">
        <v>87</v>
      </c>
      <c r="D52" t="s">
        <v>88</v>
      </c>
      <c r="E52" t="s">
        <v>89</v>
      </c>
      <c r="F52" t="s">
        <v>490</v>
      </c>
      <c r="G52" t="s">
        <v>533</v>
      </c>
      <c r="H52" t="s">
        <v>492</v>
      </c>
      <c r="I52">
        <v>200</v>
      </c>
      <c r="K52">
        <v>1</v>
      </c>
      <c r="L52">
        <f t="shared" si="1"/>
        <v>200</v>
      </c>
      <c r="M52" t="s">
        <v>511</v>
      </c>
      <c r="N52" t="s">
        <v>534</v>
      </c>
      <c r="O52" s="10">
        <v>1.01E-2</v>
      </c>
      <c r="P52" s="10">
        <f>I52*K52*O52</f>
        <v>2.02</v>
      </c>
      <c r="Q52" s="10">
        <v>1.52</v>
      </c>
      <c r="R52" s="14">
        <v>1</v>
      </c>
      <c r="S52" t="s">
        <v>636</v>
      </c>
    </row>
    <row r="53" spans="1:19">
      <c r="A53">
        <f t="shared" si="0"/>
        <v>1</v>
      </c>
      <c r="B53">
        <v>52</v>
      </c>
      <c r="C53" t="s">
        <v>219</v>
      </c>
      <c r="D53" t="s">
        <v>88</v>
      </c>
      <c r="E53" t="s">
        <v>220</v>
      </c>
      <c r="F53" t="s">
        <v>490</v>
      </c>
      <c r="G53" t="s">
        <v>637</v>
      </c>
      <c r="H53" t="s">
        <v>492</v>
      </c>
      <c r="I53">
        <v>200</v>
      </c>
      <c r="K53">
        <v>2</v>
      </c>
      <c r="L53">
        <f t="shared" si="1"/>
        <v>400</v>
      </c>
      <c r="M53" t="s">
        <v>511</v>
      </c>
      <c r="N53" t="s">
        <v>638</v>
      </c>
      <c r="O53" s="10">
        <v>2.1999999999999999E-2</v>
      </c>
      <c r="P53" s="10">
        <f>I53*K53*O53</f>
        <v>8.7999999999999989</v>
      </c>
      <c r="Q53" s="10">
        <v>6.6</v>
      </c>
      <c r="R53" s="14">
        <v>1</v>
      </c>
      <c r="S53" t="s">
        <v>639</v>
      </c>
    </row>
    <row r="54" spans="1:19">
      <c r="A54">
        <f t="shared" si="0"/>
        <v>1</v>
      </c>
      <c r="B54">
        <v>53</v>
      </c>
      <c r="C54" t="s">
        <v>221</v>
      </c>
      <c r="D54" t="s">
        <v>88</v>
      </c>
      <c r="E54" t="s">
        <v>222</v>
      </c>
      <c r="F54" t="s">
        <v>490</v>
      </c>
      <c r="G54" t="s">
        <v>640</v>
      </c>
      <c r="H54" t="s">
        <v>492</v>
      </c>
      <c r="I54">
        <v>200</v>
      </c>
      <c r="K54">
        <v>2</v>
      </c>
      <c r="L54">
        <f t="shared" si="1"/>
        <v>400</v>
      </c>
      <c r="M54" t="s">
        <v>511</v>
      </c>
      <c r="N54" t="s">
        <v>641</v>
      </c>
      <c r="O54" s="10">
        <v>2.1999999999999999E-2</v>
      </c>
      <c r="P54" s="10">
        <f>I54*K54*O54</f>
        <v>8.7999999999999989</v>
      </c>
      <c r="Q54" s="10">
        <v>6.6</v>
      </c>
      <c r="R54" s="14">
        <v>1</v>
      </c>
      <c r="S54" t="s">
        <v>642</v>
      </c>
    </row>
    <row r="55" spans="1:19">
      <c r="A55">
        <f t="shared" si="0"/>
        <v>1</v>
      </c>
      <c r="B55">
        <v>54</v>
      </c>
      <c r="C55" t="s">
        <v>223</v>
      </c>
      <c r="D55" t="s">
        <v>88</v>
      </c>
      <c r="E55" t="s">
        <v>224</v>
      </c>
      <c r="F55" t="s">
        <v>490</v>
      </c>
      <c r="G55" t="s">
        <v>643</v>
      </c>
      <c r="H55" t="s">
        <v>492</v>
      </c>
      <c r="I55">
        <v>200</v>
      </c>
      <c r="K55">
        <v>3</v>
      </c>
      <c r="L55">
        <f t="shared" si="1"/>
        <v>600</v>
      </c>
      <c r="M55" t="s">
        <v>511</v>
      </c>
      <c r="N55" t="s">
        <v>644</v>
      </c>
      <c r="O55" s="10">
        <v>2.1999999999999999E-2</v>
      </c>
      <c r="P55" s="10">
        <f>I55*K55*O55</f>
        <v>13.2</v>
      </c>
      <c r="Q55" s="10">
        <v>9.9</v>
      </c>
      <c r="R55" s="14">
        <v>1</v>
      </c>
      <c r="S55" t="s">
        <v>645</v>
      </c>
    </row>
    <row r="56" spans="1:19">
      <c r="A56">
        <f t="shared" si="0"/>
        <v>1</v>
      </c>
      <c r="B56">
        <v>55</v>
      </c>
      <c r="C56" t="s">
        <v>226</v>
      </c>
      <c r="D56" t="s">
        <v>88</v>
      </c>
      <c r="E56" t="s">
        <v>227</v>
      </c>
      <c r="F56" t="s">
        <v>490</v>
      </c>
      <c r="G56" t="s">
        <v>646</v>
      </c>
      <c r="H56" t="s">
        <v>492</v>
      </c>
      <c r="I56">
        <v>200</v>
      </c>
      <c r="K56">
        <v>1</v>
      </c>
      <c r="L56">
        <f t="shared" si="1"/>
        <v>200</v>
      </c>
      <c r="M56" t="s">
        <v>511</v>
      </c>
      <c r="N56" t="s">
        <v>647</v>
      </c>
      <c r="O56" s="10">
        <v>1.01E-2</v>
      </c>
      <c r="P56" s="10">
        <f>I56*K56*O56</f>
        <v>2.02</v>
      </c>
      <c r="Q56" s="10">
        <v>1.52</v>
      </c>
      <c r="R56" s="14">
        <v>1</v>
      </c>
      <c r="S56" t="s">
        <v>648</v>
      </c>
    </row>
    <row r="57" spans="1:19">
      <c r="A57">
        <f t="shared" si="0"/>
        <v>1</v>
      </c>
      <c r="B57">
        <v>56</v>
      </c>
      <c r="C57" t="s">
        <v>229</v>
      </c>
      <c r="D57" t="s">
        <v>88</v>
      </c>
      <c r="E57" t="s">
        <v>230</v>
      </c>
      <c r="F57" t="s">
        <v>490</v>
      </c>
      <c r="G57" t="s">
        <v>649</v>
      </c>
      <c r="H57" t="s">
        <v>492</v>
      </c>
      <c r="I57">
        <v>200</v>
      </c>
      <c r="K57">
        <v>1</v>
      </c>
      <c r="L57">
        <f t="shared" si="1"/>
        <v>200</v>
      </c>
      <c r="M57" t="s">
        <v>511</v>
      </c>
      <c r="N57" t="s">
        <v>650</v>
      </c>
      <c r="O57" s="10">
        <v>0.12959999999999999</v>
      </c>
      <c r="P57" s="10">
        <f>I57*K57*O57</f>
        <v>25.919999999999998</v>
      </c>
      <c r="Q57" s="10">
        <v>19.440000000000001</v>
      </c>
      <c r="R57" s="14">
        <v>1</v>
      </c>
      <c r="S57" t="s">
        <v>651</v>
      </c>
    </row>
    <row r="58" spans="1:19">
      <c r="A58">
        <f t="shared" si="0"/>
        <v>1</v>
      </c>
      <c r="B58">
        <v>57</v>
      </c>
      <c r="C58" t="s">
        <v>233</v>
      </c>
      <c r="D58" t="s">
        <v>88</v>
      </c>
      <c r="E58" t="s">
        <v>234</v>
      </c>
      <c r="F58" t="s">
        <v>490</v>
      </c>
      <c r="G58" t="s">
        <v>652</v>
      </c>
      <c r="H58" t="s">
        <v>492</v>
      </c>
      <c r="I58">
        <v>200</v>
      </c>
      <c r="K58">
        <v>4</v>
      </c>
      <c r="L58">
        <f t="shared" si="1"/>
        <v>800</v>
      </c>
      <c r="M58" t="s">
        <v>511</v>
      </c>
      <c r="N58" t="s">
        <v>653</v>
      </c>
      <c r="O58" s="10">
        <v>1.346E-2</v>
      </c>
      <c r="P58" s="10">
        <f>I58*K58*O58</f>
        <v>10.768000000000001</v>
      </c>
      <c r="Q58" s="10">
        <v>8.08</v>
      </c>
      <c r="R58" s="14">
        <v>1</v>
      </c>
      <c r="S58" t="s">
        <v>654</v>
      </c>
    </row>
    <row r="59" spans="1:19">
      <c r="A59">
        <f t="shared" si="0"/>
        <v>1</v>
      </c>
      <c r="B59">
        <v>58</v>
      </c>
      <c r="C59" t="s">
        <v>236</v>
      </c>
      <c r="D59" t="s">
        <v>88</v>
      </c>
      <c r="E59" t="s">
        <v>237</v>
      </c>
      <c r="F59" t="s">
        <v>490</v>
      </c>
      <c r="G59" t="s">
        <v>655</v>
      </c>
      <c r="H59" t="s">
        <v>492</v>
      </c>
      <c r="I59">
        <v>200</v>
      </c>
      <c r="K59">
        <v>3</v>
      </c>
      <c r="L59">
        <f t="shared" si="1"/>
        <v>600</v>
      </c>
      <c r="M59" t="s">
        <v>493</v>
      </c>
      <c r="N59" t="s">
        <v>656</v>
      </c>
      <c r="O59" s="10">
        <v>3.3300000000000001E-3</v>
      </c>
      <c r="P59" s="10">
        <f>I59*K59*O59</f>
        <v>1.998</v>
      </c>
      <c r="Q59" s="10">
        <v>49.95</v>
      </c>
      <c r="R59" s="14">
        <v>15000</v>
      </c>
      <c r="S59" t="s">
        <v>657</v>
      </c>
    </row>
    <row r="60" spans="1:19">
      <c r="A60">
        <f t="shared" si="0"/>
        <v>1</v>
      </c>
      <c r="B60">
        <v>59</v>
      </c>
      <c r="C60" t="s">
        <v>238</v>
      </c>
      <c r="D60" t="s">
        <v>88</v>
      </c>
      <c r="E60" t="s">
        <v>84</v>
      </c>
      <c r="F60" t="s">
        <v>490</v>
      </c>
      <c r="G60" t="s">
        <v>658</v>
      </c>
      <c r="H60" t="s">
        <v>492</v>
      </c>
      <c r="I60">
        <v>200</v>
      </c>
      <c r="K60">
        <v>27</v>
      </c>
      <c r="L60">
        <f t="shared" si="1"/>
        <v>5400</v>
      </c>
      <c r="M60" t="s">
        <v>511</v>
      </c>
      <c r="N60" t="s">
        <v>659</v>
      </c>
      <c r="O60" s="10">
        <v>5.3499999999999997E-3</v>
      </c>
      <c r="P60" s="10">
        <f>I60*K60*O60</f>
        <v>28.889999999999997</v>
      </c>
      <c r="Q60" s="10">
        <v>21.67</v>
      </c>
      <c r="R60" s="14">
        <v>1</v>
      </c>
      <c r="S60" t="s">
        <v>660</v>
      </c>
    </row>
    <row r="61" spans="1:19">
      <c r="A61">
        <f t="shared" si="0"/>
        <v>1</v>
      </c>
      <c r="B61">
        <v>60</v>
      </c>
      <c r="C61" t="s">
        <v>241</v>
      </c>
      <c r="D61" t="s">
        <v>88</v>
      </c>
      <c r="E61" t="s">
        <v>242</v>
      </c>
      <c r="F61" t="s">
        <v>490</v>
      </c>
      <c r="G61" t="s">
        <v>661</v>
      </c>
      <c r="H61" t="s">
        <v>492</v>
      </c>
      <c r="I61">
        <v>200</v>
      </c>
      <c r="K61">
        <v>1</v>
      </c>
      <c r="L61">
        <f t="shared" si="1"/>
        <v>200</v>
      </c>
      <c r="M61" t="s">
        <v>511</v>
      </c>
      <c r="N61" t="s">
        <v>662</v>
      </c>
      <c r="O61" s="10">
        <v>1.1900000000000001E-2</v>
      </c>
      <c r="P61" s="10">
        <f>I61*K61*O61</f>
        <v>2.3800000000000003</v>
      </c>
      <c r="Q61" s="10">
        <v>1.78</v>
      </c>
      <c r="R61" s="14">
        <v>1</v>
      </c>
      <c r="S61" t="s">
        <v>663</v>
      </c>
    </row>
    <row r="62" spans="1:19">
      <c r="A62">
        <f t="shared" si="0"/>
        <v>1</v>
      </c>
      <c r="B62">
        <v>61</v>
      </c>
      <c r="C62" t="s">
        <v>244</v>
      </c>
      <c r="D62" t="s">
        <v>88</v>
      </c>
      <c r="E62" t="s">
        <v>245</v>
      </c>
      <c r="F62" t="s">
        <v>490</v>
      </c>
      <c r="G62" t="s">
        <v>664</v>
      </c>
      <c r="H62" t="s">
        <v>492</v>
      </c>
      <c r="I62">
        <v>200</v>
      </c>
      <c r="K62">
        <v>1</v>
      </c>
      <c r="L62">
        <f t="shared" si="1"/>
        <v>200</v>
      </c>
      <c r="M62" t="s">
        <v>511</v>
      </c>
      <c r="N62" t="s">
        <v>665</v>
      </c>
      <c r="O62" s="10">
        <v>2.1999999999999999E-2</v>
      </c>
      <c r="P62" s="10">
        <f>I62*K62*O62</f>
        <v>4.3999999999999995</v>
      </c>
      <c r="Q62" s="10">
        <v>3.3</v>
      </c>
      <c r="R62" s="14">
        <v>1</v>
      </c>
      <c r="S62" t="s">
        <v>666</v>
      </c>
    </row>
    <row r="63" spans="1:19">
      <c r="A63">
        <f t="shared" si="0"/>
        <v>1</v>
      </c>
      <c r="B63">
        <v>62</v>
      </c>
      <c r="C63" t="s">
        <v>246</v>
      </c>
      <c r="D63" t="s">
        <v>83</v>
      </c>
      <c r="E63" t="s">
        <v>247</v>
      </c>
      <c r="F63" t="s">
        <v>490</v>
      </c>
      <c r="G63" t="s">
        <v>667</v>
      </c>
      <c r="H63" t="s">
        <v>492</v>
      </c>
      <c r="I63">
        <v>200</v>
      </c>
      <c r="K63">
        <v>1</v>
      </c>
      <c r="L63">
        <f t="shared" si="1"/>
        <v>200</v>
      </c>
      <c r="M63" t="s">
        <v>493</v>
      </c>
      <c r="N63" t="s">
        <v>668</v>
      </c>
      <c r="O63" s="10">
        <v>1.355E-2</v>
      </c>
      <c r="P63" s="10">
        <f>I63*K63*O63</f>
        <v>2.71</v>
      </c>
      <c r="Q63" s="10">
        <v>135.5</v>
      </c>
      <c r="R63" s="14">
        <v>10000</v>
      </c>
      <c r="S63" t="s">
        <v>669</v>
      </c>
    </row>
    <row r="64" spans="1:19">
      <c r="A64">
        <f t="shared" si="0"/>
        <v>1</v>
      </c>
      <c r="B64">
        <v>63</v>
      </c>
      <c r="C64" t="s">
        <v>250</v>
      </c>
      <c r="D64" t="s">
        <v>88</v>
      </c>
      <c r="E64" t="s">
        <v>251</v>
      </c>
      <c r="F64" t="s">
        <v>490</v>
      </c>
      <c r="G64" t="s">
        <v>670</v>
      </c>
      <c r="H64" t="s">
        <v>492</v>
      </c>
      <c r="I64">
        <v>200</v>
      </c>
      <c r="K64">
        <v>1</v>
      </c>
      <c r="L64">
        <f t="shared" si="1"/>
        <v>200</v>
      </c>
      <c r="M64" t="s">
        <v>493</v>
      </c>
      <c r="N64" t="s">
        <v>671</v>
      </c>
      <c r="O64" s="10">
        <v>2.8300000000000001E-3</v>
      </c>
      <c r="P64" s="10">
        <f>I64*K64*O64</f>
        <v>0.56600000000000006</v>
      </c>
      <c r="Q64" s="10">
        <v>28.3</v>
      </c>
      <c r="R64" s="14">
        <v>10000</v>
      </c>
      <c r="S64" t="s">
        <v>672</v>
      </c>
    </row>
    <row r="65" spans="1:19">
      <c r="A65">
        <f t="shared" si="0"/>
        <v>1</v>
      </c>
      <c r="B65">
        <v>64</v>
      </c>
      <c r="C65" t="s">
        <v>252</v>
      </c>
      <c r="D65" t="s">
        <v>83</v>
      </c>
      <c r="E65" t="s">
        <v>253</v>
      </c>
      <c r="F65" t="s">
        <v>490</v>
      </c>
      <c r="G65" t="s">
        <v>673</v>
      </c>
      <c r="H65" t="s">
        <v>492</v>
      </c>
      <c r="I65">
        <v>200</v>
      </c>
      <c r="K65">
        <v>7</v>
      </c>
      <c r="L65">
        <f t="shared" si="1"/>
        <v>1400</v>
      </c>
      <c r="M65" t="s">
        <v>493</v>
      </c>
      <c r="N65" t="s">
        <v>674</v>
      </c>
      <c r="O65" s="10">
        <v>3.0200000000000001E-3</v>
      </c>
      <c r="P65" s="10">
        <f>I65*K65*O65</f>
        <v>4.2279999999999998</v>
      </c>
      <c r="Q65" s="10">
        <v>151</v>
      </c>
      <c r="R65" s="14">
        <v>50000</v>
      </c>
      <c r="S65" t="s">
        <v>675</v>
      </c>
    </row>
    <row r="66" spans="1:19">
      <c r="A66">
        <f t="shared" si="0"/>
        <v>1</v>
      </c>
      <c r="B66">
        <v>65</v>
      </c>
      <c r="C66" t="s">
        <v>255</v>
      </c>
      <c r="D66" t="s">
        <v>83</v>
      </c>
      <c r="E66" t="s">
        <v>256</v>
      </c>
      <c r="F66" t="s">
        <v>490</v>
      </c>
      <c r="G66" t="s">
        <v>676</v>
      </c>
      <c r="H66" t="s">
        <v>492</v>
      </c>
      <c r="I66">
        <v>200</v>
      </c>
      <c r="K66">
        <v>3</v>
      </c>
      <c r="L66">
        <f t="shared" si="1"/>
        <v>600</v>
      </c>
      <c r="M66" t="s">
        <v>493</v>
      </c>
      <c r="N66" t="s">
        <v>677</v>
      </c>
      <c r="O66" s="10">
        <v>0.252</v>
      </c>
      <c r="P66" s="10">
        <f>I66*K66*O66</f>
        <v>151.19999999999999</v>
      </c>
      <c r="Q66" s="10">
        <v>2520</v>
      </c>
      <c r="R66" s="14">
        <v>10000</v>
      </c>
      <c r="S66" t="s">
        <v>678</v>
      </c>
    </row>
    <row r="67" spans="1:19">
      <c r="A67">
        <f t="shared" ref="A67:A86" si="2">COUNTIF(C:C,C67)</f>
        <v>1</v>
      </c>
      <c r="B67">
        <v>66</v>
      </c>
      <c r="C67" t="s">
        <v>259</v>
      </c>
      <c r="D67" t="s">
        <v>260</v>
      </c>
      <c r="E67" t="s">
        <v>261</v>
      </c>
      <c r="F67" t="s">
        <v>490</v>
      </c>
      <c r="G67" t="s">
        <v>679</v>
      </c>
      <c r="H67" t="s">
        <v>492</v>
      </c>
      <c r="I67">
        <v>200</v>
      </c>
      <c r="K67">
        <v>1</v>
      </c>
      <c r="L67">
        <f t="shared" ref="L67:L86" si="3">I67*K67</f>
        <v>200</v>
      </c>
      <c r="M67" t="s">
        <v>511</v>
      </c>
      <c r="N67" t="s">
        <v>680</v>
      </c>
      <c r="O67" s="10">
        <v>0.73939999999999995</v>
      </c>
      <c r="P67" s="10">
        <f>I67*K67*O67</f>
        <v>147.88</v>
      </c>
      <c r="Q67" s="10">
        <v>110.91</v>
      </c>
      <c r="R67" s="14">
        <v>1</v>
      </c>
      <c r="S67" t="s">
        <v>681</v>
      </c>
    </row>
    <row r="68" spans="1:19">
      <c r="A68">
        <f t="shared" si="2"/>
        <v>1</v>
      </c>
      <c r="B68">
        <v>67</v>
      </c>
      <c r="C68" t="s">
        <v>264</v>
      </c>
      <c r="D68" t="s">
        <v>17</v>
      </c>
      <c r="E68" t="s">
        <v>265</v>
      </c>
      <c r="F68" t="s">
        <v>490</v>
      </c>
      <c r="G68" t="s">
        <v>682</v>
      </c>
      <c r="H68" t="s">
        <v>492</v>
      </c>
      <c r="I68">
        <v>200</v>
      </c>
      <c r="K68">
        <v>1</v>
      </c>
      <c r="L68">
        <f t="shared" si="3"/>
        <v>200</v>
      </c>
      <c r="M68" t="s">
        <v>511</v>
      </c>
      <c r="N68" t="s">
        <v>683</v>
      </c>
      <c r="O68" s="10">
        <v>5.5E-2</v>
      </c>
      <c r="P68" s="10">
        <f>I68*K68*O68</f>
        <v>11</v>
      </c>
      <c r="Q68" s="10">
        <v>8.25</v>
      </c>
      <c r="R68" s="14">
        <v>1</v>
      </c>
      <c r="S68" t="s">
        <v>684</v>
      </c>
    </row>
    <row r="69" spans="1:19">
      <c r="A69">
        <f t="shared" si="2"/>
        <v>1</v>
      </c>
      <c r="B69">
        <v>68</v>
      </c>
      <c r="C69" s="74">
        <v>434153017835</v>
      </c>
      <c r="D69" t="s">
        <v>268</v>
      </c>
      <c r="E69" t="s">
        <v>269</v>
      </c>
      <c r="F69" t="s">
        <v>490</v>
      </c>
      <c r="G69" t="s">
        <v>685</v>
      </c>
      <c r="H69" t="s">
        <v>492</v>
      </c>
      <c r="I69">
        <v>200</v>
      </c>
      <c r="K69">
        <v>1</v>
      </c>
      <c r="L69">
        <f t="shared" si="3"/>
        <v>200</v>
      </c>
      <c r="M69" t="s">
        <v>511</v>
      </c>
      <c r="N69" t="s">
        <v>686</v>
      </c>
      <c r="O69" s="10">
        <v>0.503</v>
      </c>
      <c r="P69" s="10">
        <f>I69*K69*O69</f>
        <v>100.6</v>
      </c>
      <c r="Q69" s="10">
        <v>75.45</v>
      </c>
      <c r="R69" s="14">
        <v>1</v>
      </c>
      <c r="S69" t="s">
        <v>687</v>
      </c>
    </row>
    <row r="70" spans="1:19">
      <c r="A70">
        <f t="shared" si="2"/>
        <v>1</v>
      </c>
      <c r="B70">
        <v>69</v>
      </c>
      <c r="C70" t="s">
        <v>272</v>
      </c>
      <c r="D70" t="s">
        <v>88</v>
      </c>
      <c r="E70" t="s">
        <v>273</v>
      </c>
      <c r="F70" t="s">
        <v>490</v>
      </c>
      <c r="G70" t="s">
        <v>688</v>
      </c>
      <c r="H70" t="s">
        <v>492</v>
      </c>
      <c r="I70">
        <v>200</v>
      </c>
      <c r="K70">
        <v>1</v>
      </c>
      <c r="L70">
        <f t="shared" si="3"/>
        <v>200</v>
      </c>
      <c r="M70" t="s">
        <v>511</v>
      </c>
      <c r="N70" t="s">
        <v>689</v>
      </c>
      <c r="O70" s="10">
        <v>0.64359999999999995</v>
      </c>
      <c r="P70" s="10">
        <f>I70*K70*O70</f>
        <v>128.72</v>
      </c>
      <c r="Q70" s="10">
        <v>96.54</v>
      </c>
      <c r="R70" s="14">
        <v>1</v>
      </c>
      <c r="S70" t="s">
        <v>690</v>
      </c>
    </row>
    <row r="71" spans="1:19">
      <c r="A71">
        <f t="shared" si="2"/>
        <v>1</v>
      </c>
      <c r="B71">
        <v>70</v>
      </c>
      <c r="C71" t="s">
        <v>276</v>
      </c>
      <c r="D71" t="s">
        <v>26</v>
      </c>
      <c r="E71" t="s">
        <v>277</v>
      </c>
      <c r="F71" t="s">
        <v>496</v>
      </c>
      <c r="G71" t="s">
        <v>497</v>
      </c>
      <c r="H71" t="s">
        <v>492</v>
      </c>
      <c r="I71">
        <v>200</v>
      </c>
      <c r="K71">
        <v>1</v>
      </c>
      <c r="L71">
        <f t="shared" si="3"/>
        <v>200</v>
      </c>
      <c r="N71" t="s">
        <v>281</v>
      </c>
      <c r="O71" s="10">
        <v>8.2200000000000006</v>
      </c>
      <c r="P71" s="10">
        <f>I71*K71*O71</f>
        <v>1644.0000000000002</v>
      </c>
      <c r="Q71" s="70">
        <f>O71*K71*L71</f>
        <v>1644.0000000000002</v>
      </c>
      <c r="R71" s="14">
        <v>2000</v>
      </c>
      <c r="S71" t="s">
        <v>277</v>
      </c>
    </row>
    <row r="72" spans="1:19">
      <c r="A72">
        <f t="shared" si="2"/>
        <v>1</v>
      </c>
      <c r="B72">
        <v>71</v>
      </c>
      <c r="C72" t="s">
        <v>282</v>
      </c>
      <c r="D72" t="s">
        <v>26</v>
      </c>
      <c r="E72" t="s">
        <v>283</v>
      </c>
      <c r="F72" t="s">
        <v>490</v>
      </c>
      <c r="G72" t="s">
        <v>691</v>
      </c>
      <c r="H72" t="s">
        <v>492</v>
      </c>
      <c r="I72">
        <v>200</v>
      </c>
      <c r="K72">
        <v>1</v>
      </c>
      <c r="L72">
        <f t="shared" si="3"/>
        <v>200</v>
      </c>
      <c r="M72" t="s">
        <v>692</v>
      </c>
      <c r="N72" t="s">
        <v>693</v>
      </c>
      <c r="O72" s="10">
        <v>3.2174999999999998</v>
      </c>
      <c r="P72" s="10">
        <f>I72*K72*O72</f>
        <v>643.5</v>
      </c>
      <c r="Q72" s="10">
        <v>482.62</v>
      </c>
      <c r="R72" s="14">
        <v>1</v>
      </c>
      <c r="S72" t="s">
        <v>694</v>
      </c>
    </row>
    <row r="73" spans="1:19">
      <c r="A73">
        <f t="shared" si="2"/>
        <v>1</v>
      </c>
      <c r="B73">
        <v>72</v>
      </c>
      <c r="C73" t="s">
        <v>286</v>
      </c>
      <c r="D73" t="s">
        <v>287</v>
      </c>
      <c r="E73" t="s">
        <v>288</v>
      </c>
      <c r="F73" t="s">
        <v>490</v>
      </c>
      <c r="G73" t="s">
        <v>695</v>
      </c>
      <c r="H73" t="s">
        <v>492</v>
      </c>
      <c r="I73">
        <v>200</v>
      </c>
      <c r="K73">
        <v>1</v>
      </c>
      <c r="L73">
        <f t="shared" si="3"/>
        <v>200</v>
      </c>
      <c r="M73" t="s">
        <v>692</v>
      </c>
      <c r="N73" t="s">
        <v>696</v>
      </c>
      <c r="O73" s="10">
        <v>6.9974999999999996</v>
      </c>
      <c r="P73" s="10">
        <f>I73*K73*O73</f>
        <v>1399.5</v>
      </c>
      <c r="Q73" s="10">
        <v>1049.6199999999999</v>
      </c>
      <c r="R73" s="14">
        <v>1</v>
      </c>
      <c r="S73" t="s">
        <v>697</v>
      </c>
    </row>
    <row r="74" spans="1:19">
      <c r="A74">
        <f t="shared" si="2"/>
        <v>1</v>
      </c>
      <c r="B74">
        <v>73</v>
      </c>
      <c r="C74" t="s">
        <v>291</v>
      </c>
      <c r="D74" t="s">
        <v>26</v>
      </c>
      <c r="E74" t="s">
        <v>292</v>
      </c>
      <c r="F74" t="s">
        <v>490</v>
      </c>
      <c r="G74" t="s">
        <v>691</v>
      </c>
      <c r="H74" t="s">
        <v>492</v>
      </c>
      <c r="I74">
        <v>200</v>
      </c>
      <c r="K74">
        <v>1</v>
      </c>
      <c r="L74">
        <f t="shared" si="3"/>
        <v>200</v>
      </c>
      <c r="M74" t="s">
        <v>692</v>
      </c>
      <c r="N74" t="s">
        <v>698</v>
      </c>
      <c r="O74" s="10">
        <v>11.0025</v>
      </c>
      <c r="P74" s="10">
        <f>I74*K74*O74</f>
        <v>2200.5</v>
      </c>
      <c r="Q74" s="10">
        <v>1650.38</v>
      </c>
      <c r="R74" s="14">
        <v>1</v>
      </c>
      <c r="S74" t="s">
        <v>699</v>
      </c>
    </row>
    <row r="75" spans="1:19">
      <c r="A75">
        <f t="shared" si="2"/>
        <v>1</v>
      </c>
      <c r="B75">
        <v>74</v>
      </c>
      <c r="C75" t="s">
        <v>295</v>
      </c>
      <c r="D75" t="s">
        <v>26</v>
      </c>
      <c r="E75" t="s">
        <v>296</v>
      </c>
      <c r="F75" t="s">
        <v>490</v>
      </c>
      <c r="G75" t="s">
        <v>691</v>
      </c>
      <c r="H75" t="s">
        <v>492</v>
      </c>
      <c r="I75">
        <v>200</v>
      </c>
      <c r="K75">
        <v>2</v>
      </c>
      <c r="L75">
        <f t="shared" si="3"/>
        <v>400</v>
      </c>
      <c r="M75" t="s">
        <v>493</v>
      </c>
      <c r="N75" t="s">
        <v>700</v>
      </c>
      <c r="O75" s="10">
        <v>0.9</v>
      </c>
      <c r="P75" s="10">
        <f>I75*K75*O75</f>
        <v>360</v>
      </c>
      <c r="Q75" s="10">
        <v>2250</v>
      </c>
      <c r="R75" s="14">
        <v>2500</v>
      </c>
      <c r="S75" t="s">
        <v>701</v>
      </c>
    </row>
    <row r="76" spans="1:19">
      <c r="A76">
        <f t="shared" si="2"/>
        <v>1</v>
      </c>
      <c r="B76">
        <v>75</v>
      </c>
      <c r="C76" t="s">
        <v>299</v>
      </c>
      <c r="D76" t="s">
        <v>26</v>
      </c>
      <c r="E76" t="s">
        <v>300</v>
      </c>
      <c r="F76" t="s">
        <v>490</v>
      </c>
      <c r="G76" t="s">
        <v>702</v>
      </c>
      <c r="H76" t="s">
        <v>492</v>
      </c>
      <c r="I76">
        <v>200</v>
      </c>
      <c r="K76">
        <v>1</v>
      </c>
      <c r="L76">
        <f t="shared" si="3"/>
        <v>200</v>
      </c>
      <c r="M76" t="s">
        <v>511</v>
      </c>
      <c r="N76" t="s">
        <v>703</v>
      </c>
      <c r="O76" s="10">
        <v>1.2141</v>
      </c>
      <c r="P76" s="10">
        <f>I76*K76*O76</f>
        <v>242.82</v>
      </c>
      <c r="Q76" s="10">
        <v>182.12</v>
      </c>
      <c r="R76" s="14">
        <v>1</v>
      </c>
      <c r="S76" t="s">
        <v>704</v>
      </c>
    </row>
    <row r="77" spans="1:19">
      <c r="A77">
        <f t="shared" si="2"/>
        <v>1</v>
      </c>
      <c r="B77">
        <v>76</v>
      </c>
      <c r="C77" t="s">
        <v>303</v>
      </c>
      <c r="D77" t="s">
        <v>26</v>
      </c>
      <c r="E77" t="s">
        <v>304</v>
      </c>
      <c r="F77" t="s">
        <v>490</v>
      </c>
      <c r="G77" t="s">
        <v>691</v>
      </c>
      <c r="H77" t="s">
        <v>492</v>
      </c>
      <c r="I77">
        <v>200</v>
      </c>
      <c r="K77">
        <v>2</v>
      </c>
      <c r="L77">
        <f t="shared" si="3"/>
        <v>400</v>
      </c>
      <c r="M77" t="s">
        <v>511</v>
      </c>
      <c r="N77" t="s">
        <v>705</v>
      </c>
      <c r="O77" s="10">
        <v>3.145</v>
      </c>
      <c r="P77" s="10">
        <f>I77*K77*O77</f>
        <v>1258</v>
      </c>
      <c r="Q77" s="10">
        <v>943.5</v>
      </c>
      <c r="R77" s="14">
        <v>1</v>
      </c>
      <c r="S77" t="s">
        <v>706</v>
      </c>
    </row>
    <row r="78" spans="1:19">
      <c r="A78">
        <f t="shared" si="2"/>
        <v>1</v>
      </c>
      <c r="B78">
        <v>77</v>
      </c>
      <c r="C78" t="s">
        <v>307</v>
      </c>
      <c r="D78" t="s">
        <v>26</v>
      </c>
      <c r="E78" t="s">
        <v>308</v>
      </c>
      <c r="F78" t="s">
        <v>490</v>
      </c>
      <c r="G78" t="s">
        <v>707</v>
      </c>
      <c r="H78" t="s">
        <v>492</v>
      </c>
      <c r="I78">
        <v>200</v>
      </c>
      <c r="K78">
        <v>1</v>
      </c>
      <c r="L78">
        <f t="shared" si="3"/>
        <v>200</v>
      </c>
      <c r="M78" t="s">
        <v>511</v>
      </c>
      <c r="N78" t="s">
        <v>708</v>
      </c>
      <c r="O78" s="10">
        <v>2.0865</v>
      </c>
      <c r="P78" s="10">
        <f>I78*K78*O78</f>
        <v>417.3</v>
      </c>
      <c r="Q78" s="10">
        <v>312.98</v>
      </c>
      <c r="R78" s="14">
        <v>1</v>
      </c>
      <c r="S78" t="s">
        <v>709</v>
      </c>
    </row>
    <row r="79" spans="1:19">
      <c r="A79">
        <f t="shared" si="2"/>
        <v>1</v>
      </c>
      <c r="B79">
        <v>78</v>
      </c>
      <c r="C79" t="s">
        <v>311</v>
      </c>
      <c r="D79" t="s">
        <v>312</v>
      </c>
      <c r="E79" t="s">
        <v>313</v>
      </c>
      <c r="F79" t="s">
        <v>490</v>
      </c>
      <c r="G79" t="s">
        <v>710</v>
      </c>
      <c r="H79" t="s">
        <v>492</v>
      </c>
      <c r="I79">
        <v>200</v>
      </c>
      <c r="K79">
        <v>1</v>
      </c>
      <c r="L79">
        <f t="shared" si="3"/>
        <v>200</v>
      </c>
      <c r="M79" t="s">
        <v>511</v>
      </c>
      <c r="N79" t="s">
        <v>711</v>
      </c>
      <c r="O79" s="10">
        <v>0.52590000000000003</v>
      </c>
      <c r="P79" s="10">
        <f>I79*K79*O79</f>
        <v>105.18</v>
      </c>
      <c r="Q79" s="10">
        <v>78.88</v>
      </c>
      <c r="R79" s="14">
        <v>1</v>
      </c>
      <c r="S79" t="s">
        <v>712</v>
      </c>
    </row>
    <row r="80" spans="1:19">
      <c r="A80">
        <f t="shared" si="2"/>
        <v>1</v>
      </c>
      <c r="B80">
        <v>79</v>
      </c>
      <c r="C80" t="s">
        <v>316</v>
      </c>
      <c r="D80" t="s">
        <v>317</v>
      </c>
      <c r="E80" t="s">
        <v>318</v>
      </c>
      <c r="F80" t="s">
        <v>490</v>
      </c>
      <c r="G80" t="s">
        <v>713</v>
      </c>
      <c r="H80" t="s">
        <v>492</v>
      </c>
      <c r="I80">
        <v>200</v>
      </c>
      <c r="K80">
        <v>1</v>
      </c>
      <c r="L80">
        <f t="shared" si="3"/>
        <v>200</v>
      </c>
      <c r="M80" t="s">
        <v>511</v>
      </c>
      <c r="N80" t="s">
        <v>714</v>
      </c>
      <c r="O80" s="10">
        <v>0.98170000000000002</v>
      </c>
      <c r="P80" s="10">
        <f>I80*K80*O80</f>
        <v>196.34</v>
      </c>
      <c r="Q80" s="10">
        <v>147.26</v>
      </c>
      <c r="R80" s="14">
        <v>1</v>
      </c>
      <c r="S80" t="s">
        <v>715</v>
      </c>
    </row>
    <row r="81" spans="1:19">
      <c r="A81">
        <f t="shared" si="2"/>
        <v>1</v>
      </c>
      <c r="B81">
        <v>80</v>
      </c>
      <c r="C81" t="s">
        <v>321</v>
      </c>
      <c r="D81" t="s">
        <v>322</v>
      </c>
      <c r="E81" t="s">
        <v>313</v>
      </c>
      <c r="F81" t="s">
        <v>490</v>
      </c>
      <c r="G81" t="s">
        <v>716</v>
      </c>
      <c r="H81" t="s">
        <v>492</v>
      </c>
      <c r="I81">
        <v>200</v>
      </c>
      <c r="K81">
        <v>1</v>
      </c>
      <c r="L81">
        <f t="shared" si="3"/>
        <v>200</v>
      </c>
      <c r="M81" t="s">
        <v>511</v>
      </c>
      <c r="N81" t="s">
        <v>717</v>
      </c>
      <c r="O81" s="10">
        <v>0.80410000000000004</v>
      </c>
      <c r="P81" s="10">
        <f>I81*K81*O81</f>
        <v>160.82</v>
      </c>
      <c r="Q81" s="10">
        <v>120.62</v>
      </c>
      <c r="R81" s="14">
        <v>1</v>
      </c>
      <c r="S81" t="s">
        <v>718</v>
      </c>
    </row>
    <row r="82" spans="1:19">
      <c r="A82">
        <f t="shared" si="2"/>
        <v>1</v>
      </c>
      <c r="B82">
        <v>81</v>
      </c>
      <c r="C82" t="s">
        <v>719</v>
      </c>
      <c r="D82" t="s">
        <v>720</v>
      </c>
      <c r="E82" t="s">
        <v>721</v>
      </c>
      <c r="F82" t="s">
        <v>720</v>
      </c>
      <c r="H82" t="s">
        <v>492</v>
      </c>
      <c r="I82">
        <v>200</v>
      </c>
      <c r="K82">
        <v>1</v>
      </c>
      <c r="L82">
        <f t="shared" si="3"/>
        <v>200</v>
      </c>
      <c r="N82" t="s">
        <v>720</v>
      </c>
      <c r="O82" s="10">
        <v>12.52</v>
      </c>
      <c r="P82" s="10">
        <f>I82*K82*O82</f>
        <v>2504</v>
      </c>
      <c r="Q82" s="10">
        <f>O82*I82</f>
        <v>2504</v>
      </c>
      <c r="R82" s="14">
        <v>1</v>
      </c>
    </row>
    <row r="83" spans="1:19">
      <c r="A83">
        <f t="shared" si="2"/>
        <v>1</v>
      </c>
      <c r="B83">
        <v>82</v>
      </c>
      <c r="C83" t="s">
        <v>722</v>
      </c>
      <c r="D83" t="s">
        <v>723</v>
      </c>
      <c r="E83" t="s">
        <v>724</v>
      </c>
      <c r="F83" t="s">
        <v>725</v>
      </c>
      <c r="G83">
        <v>0</v>
      </c>
      <c r="H83" t="s">
        <v>726</v>
      </c>
      <c r="I83">
        <v>200</v>
      </c>
      <c r="K83">
        <v>1</v>
      </c>
      <c r="L83">
        <f t="shared" si="3"/>
        <v>200</v>
      </c>
      <c r="N83" t="s">
        <v>723</v>
      </c>
      <c r="O83" s="10">
        <f>24/1.6</f>
        <v>15</v>
      </c>
      <c r="P83" s="10">
        <f>I83*K83*O83</f>
        <v>3000</v>
      </c>
      <c r="Q83" s="10">
        <f>O83*L83</f>
        <v>3000</v>
      </c>
      <c r="R83" s="14">
        <v>1</v>
      </c>
    </row>
    <row r="84" spans="1:19">
      <c r="A84">
        <f t="shared" si="2"/>
        <v>1</v>
      </c>
      <c r="B84">
        <v>83</v>
      </c>
      <c r="C84" t="s">
        <v>727</v>
      </c>
      <c r="D84" t="s">
        <v>723</v>
      </c>
      <c r="E84" t="s">
        <v>728</v>
      </c>
      <c r="F84" t="s">
        <v>725</v>
      </c>
      <c r="G84">
        <v>0</v>
      </c>
      <c r="H84" t="s">
        <v>726</v>
      </c>
      <c r="I84">
        <v>200</v>
      </c>
      <c r="K84">
        <v>1</v>
      </c>
      <c r="L84">
        <f t="shared" si="3"/>
        <v>200</v>
      </c>
      <c r="N84" t="s">
        <v>723</v>
      </c>
      <c r="O84" s="10">
        <f>24/1.6</f>
        <v>15</v>
      </c>
      <c r="P84" s="10">
        <f>I84*K84*O84</f>
        <v>3000</v>
      </c>
      <c r="Q84" s="10">
        <f>O84*L84</f>
        <v>3000</v>
      </c>
      <c r="R84" s="14">
        <v>1</v>
      </c>
    </row>
    <row r="85" spans="1:19">
      <c r="A85">
        <f t="shared" si="2"/>
        <v>1</v>
      </c>
      <c r="B85">
        <v>84</v>
      </c>
      <c r="C85">
        <v>63048</v>
      </c>
      <c r="D85" t="s">
        <v>325</v>
      </c>
      <c r="E85" t="s">
        <v>326</v>
      </c>
      <c r="F85" t="s">
        <v>729</v>
      </c>
      <c r="G85">
        <v>100</v>
      </c>
      <c r="H85" t="s">
        <v>492</v>
      </c>
      <c r="I85">
        <v>200</v>
      </c>
      <c r="K85">
        <v>1</v>
      </c>
      <c r="L85">
        <f t="shared" si="3"/>
        <v>200</v>
      </c>
      <c r="N85" t="s">
        <v>730</v>
      </c>
      <c r="O85" s="10">
        <f>9.38/1.6</f>
        <v>5.8624999999999998</v>
      </c>
      <c r="P85" s="10">
        <f>I85*K85*O85</f>
        <v>1172.5</v>
      </c>
      <c r="Q85" s="10">
        <f>O85*L85</f>
        <v>1172.5</v>
      </c>
      <c r="R85" s="14">
        <v>1</v>
      </c>
    </row>
    <row r="86" spans="1:19">
      <c r="A86">
        <f t="shared" si="2"/>
        <v>1</v>
      </c>
      <c r="B86">
        <v>85</v>
      </c>
      <c r="C86">
        <v>150150225</v>
      </c>
      <c r="D86" t="s">
        <v>332</v>
      </c>
      <c r="E86" t="s">
        <v>333</v>
      </c>
      <c r="F86" t="s">
        <v>490</v>
      </c>
      <c r="G86">
        <v>100</v>
      </c>
      <c r="H86" t="s">
        <v>492</v>
      </c>
      <c r="I86">
        <v>200</v>
      </c>
      <c r="K86">
        <v>1</v>
      </c>
      <c r="L86">
        <f t="shared" si="3"/>
        <v>200</v>
      </c>
      <c r="N86" t="s">
        <v>731</v>
      </c>
      <c r="O86" s="10">
        <v>2.33</v>
      </c>
      <c r="P86" s="10">
        <f>I86*K86*O86</f>
        <v>466</v>
      </c>
      <c r="Q86" s="10">
        <f>O86*L86</f>
        <v>466</v>
      </c>
      <c r="R86" s="14">
        <v>1</v>
      </c>
    </row>
    <row r="89" spans="1:19">
      <c r="P89" s="10">
        <f>SUM(P2:P86)</f>
        <v>27406.660000000003</v>
      </c>
      <c r="Q89" s="10">
        <f>SUM(Q2:Q86)</f>
        <v>36964.97</v>
      </c>
    </row>
    <row r="91" spans="1:19">
      <c r="O91" s="10" t="s">
        <v>337</v>
      </c>
      <c r="P91" s="10">
        <f>P89/I86</f>
        <v>137.03330000000003</v>
      </c>
      <c r="Q91" s="10">
        <f>Q89/I86</f>
        <v>184.82485</v>
      </c>
    </row>
    <row r="92" spans="1:19">
      <c r="O92" s="10" t="s">
        <v>338</v>
      </c>
      <c r="P92" s="10">
        <f>P91*1.6</f>
        <v>219.25328000000005</v>
      </c>
      <c r="Q92" s="10">
        <f>Q91*1.6</f>
        <v>295.71976000000001</v>
      </c>
    </row>
    <row r="93" spans="1:19">
      <c r="O93" s="10" t="s">
        <v>339</v>
      </c>
      <c r="P93" s="11">
        <f>P92*4.8</f>
        <v>1052.4157440000001</v>
      </c>
      <c r="Q93" s="11">
        <f>Q92*4.8</f>
        <v>1419.4548480000001</v>
      </c>
    </row>
  </sheetData>
  <autoFilter ref="A1:S86"/>
  <conditionalFormatting sqref="Q2:Q8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</vt:lpstr>
      <vt:lpstr>Relacao de materiais</vt:lpstr>
      <vt:lpstr>EPE 200 &gt; Original</vt:lpstr>
      <vt:lpstr>EPE 200 &gt; With Total MOQ</vt:lpstr>
      <vt:lpstr>Digikey &gt; Original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2023-07-04T11:54:10Z</dcterms:created>
  <dcterms:modified xsi:type="dcterms:W3CDTF">2023-07-04T15:28:08Z</dcterms:modified>
</cp:coreProperties>
</file>