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" windowWidth="15036" windowHeight="7428" tabRatio="721" activeTab="1"/>
  </bookViews>
  <sheets>
    <sheet name="Demanda" sheetId="9" r:id="rId1"/>
    <sheet name="BOM Atual ZPCS12" sheetId="8" r:id="rId2"/>
    <sheet name="ZPCS04" sheetId="12" r:id="rId3"/>
    <sheet name="Sheet3" sheetId="15" state="hidden" r:id="rId4"/>
    <sheet name="Sheet2" sheetId="14" state="hidden" r:id="rId5"/>
    <sheet name="Invoice" sheetId="10" r:id="rId6"/>
    <sheet name="shortage" sheetId="18" r:id="rId7"/>
    <sheet name="OUT OF BOM" sheetId="29" r:id="rId8"/>
  </sheets>
  <definedNames>
    <definedName name="_xlnm._FilterDatabase" localSheetId="1" hidden="1">'BOM Atual ZPCS12'!$A$5:$BL$203</definedName>
    <definedName name="_xlnm._FilterDatabase" localSheetId="0" hidden="1">Demanda!$A$3:$B$4</definedName>
    <definedName name="_xlnm._FilterDatabase" localSheetId="5" hidden="1">Invoice!$A$3:$J$99</definedName>
    <definedName name="_xlnm._FilterDatabase" localSheetId="2" hidden="1">ZPCS04!$A$3:$H$3</definedName>
  </definedNames>
  <calcPr calcId="125725" concurrentCalc="0"/>
  <pivotCaches>
    <pivotCache cacheId="0" r:id="rId9"/>
  </pivotCaches>
</workbook>
</file>

<file path=xl/calcChain.xml><?xml version="1.0" encoding="utf-8"?>
<calcChain xmlns="http://schemas.openxmlformats.org/spreadsheetml/2006/main">
  <c r="AG7" i="8"/>
  <c r="AH7"/>
  <c r="AI7"/>
  <c r="AJ7"/>
  <c r="AK7"/>
  <c r="AL7"/>
  <c r="AM7"/>
  <c r="AN7"/>
  <c r="BE7"/>
  <c r="BD6"/>
  <c r="AE7"/>
  <c r="AR7"/>
  <c r="AT7"/>
  <c r="BF7"/>
  <c r="AP7"/>
  <c r="BG7"/>
  <c r="AG8"/>
  <c r="AH8"/>
  <c r="AI8"/>
  <c r="AJ8"/>
  <c r="AK8"/>
  <c r="AL8"/>
  <c r="AM8"/>
  <c r="AN8"/>
  <c r="BE8"/>
  <c r="BD7"/>
  <c r="AE8"/>
  <c r="AR8"/>
  <c r="AT8"/>
  <c r="BF8"/>
  <c r="AP8"/>
  <c r="BG8"/>
  <c r="AG9"/>
  <c r="AH9"/>
  <c r="AI9"/>
  <c r="AJ9"/>
  <c r="AK9"/>
  <c r="AL9"/>
  <c r="AM9"/>
  <c r="AN9"/>
  <c r="BE9"/>
  <c r="BD8"/>
  <c r="AE9"/>
  <c r="AR9"/>
  <c r="AT9"/>
  <c r="BF9"/>
  <c r="AP9"/>
  <c r="BG9"/>
  <c r="AG10"/>
  <c r="AH10"/>
  <c r="AI10"/>
  <c r="AJ10"/>
  <c r="AK10"/>
  <c r="AL10"/>
  <c r="AM10"/>
  <c r="AN10"/>
  <c r="BE10"/>
  <c r="BD9"/>
  <c r="AE10"/>
  <c r="AR10"/>
  <c r="AT10"/>
  <c r="BF10"/>
  <c r="AP10"/>
  <c r="BG10"/>
  <c r="AG11"/>
  <c r="AH11"/>
  <c r="AI11"/>
  <c r="AJ11"/>
  <c r="AK11"/>
  <c r="AL11"/>
  <c r="AM11"/>
  <c r="AN11"/>
  <c r="BE11"/>
  <c r="BD10"/>
  <c r="AE11"/>
  <c r="AR11"/>
  <c r="AT11"/>
  <c r="BF11"/>
  <c r="AP11"/>
  <c r="BG11"/>
  <c r="AG12"/>
  <c r="AH12"/>
  <c r="AI12"/>
  <c r="AJ12"/>
  <c r="AK12"/>
  <c r="AL12"/>
  <c r="AM12"/>
  <c r="AN12"/>
  <c r="BE12"/>
  <c r="BD11"/>
  <c r="AE12"/>
  <c r="AR12"/>
  <c r="AT12"/>
  <c r="BF12"/>
  <c r="AP12"/>
  <c r="BG12"/>
  <c r="AG13"/>
  <c r="AH13"/>
  <c r="AI13"/>
  <c r="AJ13"/>
  <c r="AK13"/>
  <c r="AL13"/>
  <c r="AM13"/>
  <c r="AN13"/>
  <c r="BE13"/>
  <c r="BD12"/>
  <c r="AE13"/>
  <c r="AR13"/>
  <c r="AT13"/>
  <c r="BF13"/>
  <c r="AP13"/>
  <c r="BG13"/>
  <c r="AG14"/>
  <c r="AH14"/>
  <c r="AI14"/>
  <c r="AJ14"/>
  <c r="AK14"/>
  <c r="AL14"/>
  <c r="AM14"/>
  <c r="AN14"/>
  <c r="BE14"/>
  <c r="BD13"/>
  <c r="AE14"/>
  <c r="AR14"/>
  <c r="AT14"/>
  <c r="BF14"/>
  <c r="AP14"/>
  <c r="BG14"/>
  <c r="AG15"/>
  <c r="AH15"/>
  <c r="AI15"/>
  <c r="AJ15"/>
  <c r="AK15"/>
  <c r="AL15"/>
  <c r="AM15"/>
  <c r="AN15"/>
  <c r="BE15"/>
  <c r="BD14"/>
  <c r="AE15"/>
  <c r="AR15"/>
  <c r="AT15"/>
  <c r="BF15"/>
  <c r="AP15"/>
  <c r="BG15"/>
  <c r="AG16"/>
  <c r="AH16"/>
  <c r="AI16"/>
  <c r="AJ16"/>
  <c r="AK16"/>
  <c r="AL16"/>
  <c r="AM16"/>
  <c r="AN16"/>
  <c r="BE16"/>
  <c r="BD15"/>
  <c r="AE16"/>
  <c r="AR16"/>
  <c r="AT16"/>
  <c r="BF16"/>
  <c r="AP16"/>
  <c r="BG16"/>
  <c r="AG17"/>
  <c r="AH17"/>
  <c r="AI17"/>
  <c r="AJ17"/>
  <c r="AK17"/>
  <c r="AL17"/>
  <c r="AM17"/>
  <c r="AN17"/>
  <c r="BE17"/>
  <c r="BD16"/>
  <c r="AE17"/>
  <c r="AR17"/>
  <c r="AT17"/>
  <c r="BF17"/>
  <c r="AP17"/>
  <c r="BG17"/>
  <c r="AG18"/>
  <c r="AH18"/>
  <c r="AI18"/>
  <c r="AJ18"/>
  <c r="AK18"/>
  <c r="AL18"/>
  <c r="AM18"/>
  <c r="AN18"/>
  <c r="BE18"/>
  <c r="BD17"/>
  <c r="AE18"/>
  <c r="AR18"/>
  <c r="AT18"/>
  <c r="BF18"/>
  <c r="AP18"/>
  <c r="BG18"/>
  <c r="AG19"/>
  <c r="AH19"/>
  <c r="AI19"/>
  <c r="AJ19"/>
  <c r="AK19"/>
  <c r="AL19"/>
  <c r="AM19"/>
  <c r="AN19"/>
  <c r="BE19"/>
  <c r="BD18"/>
  <c r="AE19"/>
  <c r="AR19"/>
  <c r="AT19"/>
  <c r="BF19"/>
  <c r="AP19"/>
  <c r="BG19"/>
  <c r="AG20"/>
  <c r="AH20"/>
  <c r="AI20"/>
  <c r="AJ20"/>
  <c r="AK20"/>
  <c r="AL20"/>
  <c r="AM20"/>
  <c r="AN20"/>
  <c r="BE20"/>
  <c r="BD19"/>
  <c r="AE20"/>
  <c r="AR20"/>
  <c r="AT20"/>
  <c r="BF20"/>
  <c r="AP20"/>
  <c r="BG20"/>
  <c r="AG21"/>
  <c r="AH21"/>
  <c r="AI21"/>
  <c r="AJ21"/>
  <c r="AK21"/>
  <c r="AL21"/>
  <c r="AM21"/>
  <c r="AN21"/>
  <c r="BE21"/>
  <c r="BD20"/>
  <c r="AE21"/>
  <c r="AR21"/>
  <c r="AT21"/>
  <c r="BF21"/>
  <c r="AP21"/>
  <c r="BG21"/>
  <c r="AG22"/>
  <c r="AH22"/>
  <c r="AI22"/>
  <c r="AJ22"/>
  <c r="AK22"/>
  <c r="AL22"/>
  <c r="AM22"/>
  <c r="AN22"/>
  <c r="BE22"/>
  <c r="BD21"/>
  <c r="AE22"/>
  <c r="AR22"/>
  <c r="AT22"/>
  <c r="BF22"/>
  <c r="AP22"/>
  <c r="BG22"/>
  <c r="AG23"/>
  <c r="AH23"/>
  <c r="AI23"/>
  <c r="AJ23"/>
  <c r="AK23"/>
  <c r="AL23"/>
  <c r="AM23"/>
  <c r="AN23"/>
  <c r="BE23"/>
  <c r="BD22"/>
  <c r="AE23"/>
  <c r="AR23"/>
  <c r="AT23"/>
  <c r="BF23"/>
  <c r="AP23"/>
  <c r="BG23"/>
  <c r="AG24"/>
  <c r="AH24"/>
  <c r="AI24"/>
  <c r="AJ24"/>
  <c r="AK24"/>
  <c r="AL24"/>
  <c r="AM24"/>
  <c r="AN24"/>
  <c r="BE24"/>
  <c r="BD23"/>
  <c r="AE24"/>
  <c r="AR24"/>
  <c r="AT24"/>
  <c r="BF24"/>
  <c r="AP24"/>
  <c r="BG24"/>
  <c r="AG25"/>
  <c r="AH25"/>
  <c r="AI25"/>
  <c r="AJ25"/>
  <c r="AK25"/>
  <c r="AL25"/>
  <c r="AM25"/>
  <c r="AN25"/>
  <c r="BE25"/>
  <c r="BD24"/>
  <c r="AE25"/>
  <c r="AR25"/>
  <c r="AT25"/>
  <c r="BF25"/>
  <c r="AP25"/>
  <c r="BG25"/>
  <c r="AG26"/>
  <c r="AH26"/>
  <c r="AI26"/>
  <c r="AJ26"/>
  <c r="AK26"/>
  <c r="AL26"/>
  <c r="AM26"/>
  <c r="AN26"/>
  <c r="BE26"/>
  <c r="BD25"/>
  <c r="AE26"/>
  <c r="AR26"/>
  <c r="AT26"/>
  <c r="BF26"/>
  <c r="AP26"/>
  <c r="BG26"/>
  <c r="AG27"/>
  <c r="AH27"/>
  <c r="AI27"/>
  <c r="AJ27"/>
  <c r="AK27"/>
  <c r="AL27"/>
  <c r="AM27"/>
  <c r="AN27"/>
  <c r="BE27"/>
  <c r="BD26"/>
  <c r="AE27"/>
  <c r="AR27"/>
  <c r="AT27"/>
  <c r="BF27"/>
  <c r="AP27"/>
  <c r="BG27"/>
  <c r="AG28"/>
  <c r="AH28"/>
  <c r="AI28"/>
  <c r="AJ28"/>
  <c r="AK28"/>
  <c r="AL28"/>
  <c r="AM28"/>
  <c r="AN28"/>
  <c r="BE28"/>
  <c r="BD27"/>
  <c r="AE28"/>
  <c r="AR28"/>
  <c r="AT28"/>
  <c r="BF28"/>
  <c r="AP28"/>
  <c r="BG28"/>
  <c r="AG29"/>
  <c r="AH29"/>
  <c r="AI29"/>
  <c r="AJ29"/>
  <c r="AK29"/>
  <c r="AL29"/>
  <c r="AM29"/>
  <c r="AN29"/>
  <c r="BE29"/>
  <c r="BD28"/>
  <c r="AE29"/>
  <c r="AR29"/>
  <c r="AT29"/>
  <c r="BF29"/>
  <c r="AP29"/>
  <c r="BG29"/>
  <c r="AG30"/>
  <c r="AH30"/>
  <c r="AI30"/>
  <c r="AJ30"/>
  <c r="AK30"/>
  <c r="AL30"/>
  <c r="AM30"/>
  <c r="AN30"/>
  <c r="BE30"/>
  <c r="BD29"/>
  <c r="AE30"/>
  <c r="AR30"/>
  <c r="AT30"/>
  <c r="BF30"/>
  <c r="AP30"/>
  <c r="BG30"/>
  <c r="AG31"/>
  <c r="AH31"/>
  <c r="AI31"/>
  <c r="AJ31"/>
  <c r="AK31"/>
  <c r="AL31"/>
  <c r="AM31"/>
  <c r="AN31"/>
  <c r="BE31"/>
  <c r="BD30"/>
  <c r="AE31"/>
  <c r="AR31"/>
  <c r="AT31"/>
  <c r="BF31"/>
  <c r="AP31"/>
  <c r="BG31"/>
  <c r="AG32"/>
  <c r="AH32"/>
  <c r="AI32"/>
  <c r="AJ32"/>
  <c r="AK32"/>
  <c r="AL32"/>
  <c r="AM32"/>
  <c r="AN32"/>
  <c r="BE32"/>
  <c r="BD31"/>
  <c r="AE32"/>
  <c r="AR32"/>
  <c r="AT32"/>
  <c r="BF32"/>
  <c r="AP32"/>
  <c r="BG32"/>
  <c r="AG33"/>
  <c r="AH33"/>
  <c r="AI33"/>
  <c r="AJ33"/>
  <c r="AK33"/>
  <c r="AL33"/>
  <c r="AM33"/>
  <c r="AN33"/>
  <c r="BE33"/>
  <c r="BD32"/>
  <c r="AE33"/>
  <c r="AR33"/>
  <c r="AT33"/>
  <c r="BF33"/>
  <c r="AP33"/>
  <c r="BG33"/>
  <c r="AG34"/>
  <c r="AH34"/>
  <c r="AI34"/>
  <c r="AJ34"/>
  <c r="AK34"/>
  <c r="AL34"/>
  <c r="AM34"/>
  <c r="AN34"/>
  <c r="BE34"/>
  <c r="BD33"/>
  <c r="AE34"/>
  <c r="AR34"/>
  <c r="AT34"/>
  <c r="BF34"/>
  <c r="AP34"/>
  <c r="BG34"/>
  <c r="AG35"/>
  <c r="AH35"/>
  <c r="AI35"/>
  <c r="AJ35"/>
  <c r="AK35"/>
  <c r="AL35"/>
  <c r="AM35"/>
  <c r="AN35"/>
  <c r="BE35"/>
  <c r="BD34"/>
  <c r="AE35"/>
  <c r="AR35"/>
  <c r="AT35"/>
  <c r="BF35"/>
  <c r="AP35"/>
  <c r="BG35"/>
  <c r="AG36"/>
  <c r="AH36"/>
  <c r="AI36"/>
  <c r="AJ36"/>
  <c r="AK36"/>
  <c r="AL36"/>
  <c r="AM36"/>
  <c r="AN36"/>
  <c r="BE36"/>
  <c r="BD35"/>
  <c r="AE36"/>
  <c r="AR36"/>
  <c r="AT36"/>
  <c r="BF36"/>
  <c r="AP36"/>
  <c r="BG36"/>
  <c r="AG37"/>
  <c r="AH37"/>
  <c r="AI37"/>
  <c r="AJ37"/>
  <c r="AK37"/>
  <c r="AL37"/>
  <c r="AM37"/>
  <c r="AN37"/>
  <c r="BE37"/>
  <c r="BD36"/>
  <c r="AE37"/>
  <c r="AR37"/>
  <c r="AT37"/>
  <c r="BF37"/>
  <c r="AP37"/>
  <c r="BG37"/>
  <c r="AG38"/>
  <c r="AH38"/>
  <c r="AI38"/>
  <c r="AJ38"/>
  <c r="AK38"/>
  <c r="AL38"/>
  <c r="AM38"/>
  <c r="AN38"/>
  <c r="BE38"/>
  <c r="BD37"/>
  <c r="AE38"/>
  <c r="AR38"/>
  <c r="AT38"/>
  <c r="BF38"/>
  <c r="AP38"/>
  <c r="BG38"/>
  <c r="AG39"/>
  <c r="AH39"/>
  <c r="AI39"/>
  <c r="AJ39"/>
  <c r="AK39"/>
  <c r="AL39"/>
  <c r="AM39"/>
  <c r="AN39"/>
  <c r="BE39"/>
  <c r="BD38"/>
  <c r="AE39"/>
  <c r="AR39"/>
  <c r="AT39"/>
  <c r="BF39"/>
  <c r="AP39"/>
  <c r="BG39"/>
  <c r="AG40"/>
  <c r="AH40"/>
  <c r="AI40"/>
  <c r="AJ40"/>
  <c r="AK40"/>
  <c r="AL40"/>
  <c r="AM40"/>
  <c r="AN40"/>
  <c r="BE40"/>
  <c r="BD39"/>
  <c r="AE40"/>
  <c r="AR40"/>
  <c r="AT40"/>
  <c r="BF40"/>
  <c r="AP40"/>
  <c r="BG40"/>
  <c r="AG41"/>
  <c r="AH41"/>
  <c r="AI41"/>
  <c r="AJ41"/>
  <c r="AK41"/>
  <c r="AL41"/>
  <c r="AM41"/>
  <c r="AN41"/>
  <c r="BE41"/>
  <c r="BD40"/>
  <c r="AE41"/>
  <c r="AR41"/>
  <c r="AT41"/>
  <c r="BF41"/>
  <c r="AP41"/>
  <c r="BG41"/>
  <c r="AG42"/>
  <c r="AH42"/>
  <c r="AI42"/>
  <c r="AJ42"/>
  <c r="AK42"/>
  <c r="AL42"/>
  <c r="AM42"/>
  <c r="AN42"/>
  <c r="BE42"/>
  <c r="BD41"/>
  <c r="AE42"/>
  <c r="AR42"/>
  <c r="AT42"/>
  <c r="BF42"/>
  <c r="AP42"/>
  <c r="BG42"/>
  <c r="AG43"/>
  <c r="AH43"/>
  <c r="AI43"/>
  <c r="AJ43"/>
  <c r="AK43"/>
  <c r="AL43"/>
  <c r="AM43"/>
  <c r="AN43"/>
  <c r="BE43"/>
  <c r="BD42"/>
  <c r="AE43"/>
  <c r="AR43"/>
  <c r="AT43"/>
  <c r="BF43"/>
  <c r="AP43"/>
  <c r="BG43"/>
  <c r="AG44"/>
  <c r="AH44"/>
  <c r="AI44"/>
  <c r="AJ44"/>
  <c r="AK44"/>
  <c r="AL44"/>
  <c r="AM44"/>
  <c r="AN44"/>
  <c r="BE44"/>
  <c r="BD43"/>
  <c r="AE44"/>
  <c r="AR44"/>
  <c r="AT44"/>
  <c r="BF44"/>
  <c r="AP44"/>
  <c r="BG44"/>
  <c r="AG45"/>
  <c r="AH45"/>
  <c r="AI45"/>
  <c r="AJ45"/>
  <c r="AK45"/>
  <c r="AL45"/>
  <c r="AM45"/>
  <c r="AN45"/>
  <c r="BE45"/>
  <c r="BD44"/>
  <c r="AE45"/>
  <c r="AR45"/>
  <c r="AT45"/>
  <c r="BF45"/>
  <c r="AP45"/>
  <c r="BG45"/>
  <c r="AG46"/>
  <c r="AH46"/>
  <c r="AI46"/>
  <c r="AJ46"/>
  <c r="AK46"/>
  <c r="AL46"/>
  <c r="AM46"/>
  <c r="AN46"/>
  <c r="BE46"/>
  <c r="BD45"/>
  <c r="AE46"/>
  <c r="AR46"/>
  <c r="AT46"/>
  <c r="BF46"/>
  <c r="AP46"/>
  <c r="BG46"/>
  <c r="AG47"/>
  <c r="AH47"/>
  <c r="AI47"/>
  <c r="AJ47"/>
  <c r="AK47"/>
  <c r="AL47"/>
  <c r="AM47"/>
  <c r="AN47"/>
  <c r="BE47"/>
  <c r="BD46"/>
  <c r="AE47"/>
  <c r="AR47"/>
  <c r="AT47"/>
  <c r="BF47"/>
  <c r="AP47"/>
  <c r="BG47"/>
  <c r="AG48"/>
  <c r="AH48"/>
  <c r="AI48"/>
  <c r="AJ48"/>
  <c r="AK48"/>
  <c r="AL48"/>
  <c r="AM48"/>
  <c r="AN48"/>
  <c r="BE48"/>
  <c r="BD47"/>
  <c r="AE48"/>
  <c r="AR48"/>
  <c r="AT48"/>
  <c r="BF48"/>
  <c r="AP48"/>
  <c r="BG48"/>
  <c r="AG49"/>
  <c r="AH49"/>
  <c r="AI49"/>
  <c r="AJ49"/>
  <c r="AK49"/>
  <c r="AL49"/>
  <c r="AM49"/>
  <c r="AN49"/>
  <c r="BE49"/>
  <c r="BD48"/>
  <c r="AE49"/>
  <c r="AR49"/>
  <c r="AT49"/>
  <c r="BF49"/>
  <c r="AP49"/>
  <c r="BG49"/>
  <c r="AG50"/>
  <c r="AH50"/>
  <c r="AI50"/>
  <c r="AJ50"/>
  <c r="AK50"/>
  <c r="AL50"/>
  <c r="AM50"/>
  <c r="AN50"/>
  <c r="BE50"/>
  <c r="BD49"/>
  <c r="AE50"/>
  <c r="AR50"/>
  <c r="AT50"/>
  <c r="BF50"/>
  <c r="AP50"/>
  <c r="BG50"/>
  <c r="AG51"/>
  <c r="AH51"/>
  <c r="AI51"/>
  <c r="AJ51"/>
  <c r="AK51"/>
  <c r="AL51"/>
  <c r="AM51"/>
  <c r="AN51"/>
  <c r="BE51"/>
  <c r="BD50"/>
  <c r="AE51"/>
  <c r="AR51"/>
  <c r="AT51"/>
  <c r="BF51"/>
  <c r="AP51"/>
  <c r="BG51"/>
  <c r="AG52"/>
  <c r="AH52"/>
  <c r="AI52"/>
  <c r="AJ52"/>
  <c r="AK52"/>
  <c r="AL52"/>
  <c r="AM52"/>
  <c r="AN52"/>
  <c r="BE52"/>
  <c r="BD51"/>
  <c r="AE52"/>
  <c r="AR52"/>
  <c r="AT52"/>
  <c r="BF52"/>
  <c r="AP52"/>
  <c r="BG52"/>
  <c r="AG53"/>
  <c r="AH53"/>
  <c r="AI53"/>
  <c r="AJ53"/>
  <c r="AK53"/>
  <c r="AL53"/>
  <c r="AM53"/>
  <c r="AN53"/>
  <c r="BE53"/>
  <c r="BD52"/>
  <c r="AE53"/>
  <c r="AR53"/>
  <c r="AT53"/>
  <c r="BF53"/>
  <c r="AP53"/>
  <c r="BG53"/>
  <c r="AG54"/>
  <c r="AH54"/>
  <c r="AI54"/>
  <c r="AJ54"/>
  <c r="AK54"/>
  <c r="AL54"/>
  <c r="AM54"/>
  <c r="AN54"/>
  <c r="BE54"/>
  <c r="BD53"/>
  <c r="AE54"/>
  <c r="AR54"/>
  <c r="AT54"/>
  <c r="BF54"/>
  <c r="AP54"/>
  <c r="BG54"/>
  <c r="AG55"/>
  <c r="AH55"/>
  <c r="AI55"/>
  <c r="AJ55"/>
  <c r="AK55"/>
  <c r="AL55"/>
  <c r="AM55"/>
  <c r="AN55"/>
  <c r="BE55"/>
  <c r="BD54"/>
  <c r="AE55"/>
  <c r="AR55"/>
  <c r="AT55"/>
  <c r="BF55"/>
  <c r="AP55"/>
  <c r="BG55"/>
  <c r="AG56"/>
  <c r="AH56"/>
  <c r="AI56"/>
  <c r="AJ56"/>
  <c r="AK56"/>
  <c r="AL56"/>
  <c r="AM56"/>
  <c r="AN56"/>
  <c r="BE56"/>
  <c r="BD55"/>
  <c r="AE56"/>
  <c r="AR56"/>
  <c r="AT56"/>
  <c r="BF56"/>
  <c r="AP56"/>
  <c r="BG56"/>
  <c r="AG57"/>
  <c r="AH57"/>
  <c r="AI57"/>
  <c r="AJ57"/>
  <c r="AK57"/>
  <c r="AL57"/>
  <c r="AM57"/>
  <c r="AN57"/>
  <c r="BE57"/>
  <c r="BD56"/>
  <c r="AE57"/>
  <c r="AR57"/>
  <c r="AT57"/>
  <c r="BF57"/>
  <c r="AP57"/>
  <c r="BG57"/>
  <c r="AG58"/>
  <c r="AH58"/>
  <c r="AI58"/>
  <c r="AJ58"/>
  <c r="AK58"/>
  <c r="AL58"/>
  <c r="AM58"/>
  <c r="AN58"/>
  <c r="BE58"/>
  <c r="BD57"/>
  <c r="AE58"/>
  <c r="AR58"/>
  <c r="AT58"/>
  <c r="BF58"/>
  <c r="AP58"/>
  <c r="BG58"/>
  <c r="AG59"/>
  <c r="AH59"/>
  <c r="AI59"/>
  <c r="AJ59"/>
  <c r="AK59"/>
  <c r="AL59"/>
  <c r="AM59"/>
  <c r="AN59"/>
  <c r="BE59"/>
  <c r="BD58"/>
  <c r="AE59"/>
  <c r="AR59"/>
  <c r="AT59"/>
  <c r="BF59"/>
  <c r="AP59"/>
  <c r="BG59"/>
  <c r="AG60"/>
  <c r="AH60"/>
  <c r="AI60"/>
  <c r="AJ60"/>
  <c r="AK60"/>
  <c r="AL60"/>
  <c r="AM60"/>
  <c r="AN60"/>
  <c r="BE60"/>
  <c r="BD59"/>
  <c r="AE60"/>
  <c r="AR60"/>
  <c r="AT60"/>
  <c r="BF60"/>
  <c r="AP60"/>
  <c r="BG60"/>
  <c r="AG61"/>
  <c r="AH61"/>
  <c r="AI61"/>
  <c r="AJ61"/>
  <c r="AK61"/>
  <c r="AL61"/>
  <c r="AM61"/>
  <c r="AN61"/>
  <c r="BE61"/>
  <c r="BD60"/>
  <c r="AE61"/>
  <c r="AR61"/>
  <c r="AT61"/>
  <c r="BF61"/>
  <c r="AP61"/>
  <c r="BG61"/>
  <c r="AG62"/>
  <c r="AH62"/>
  <c r="AI62"/>
  <c r="AJ62"/>
  <c r="AK62"/>
  <c r="AL62"/>
  <c r="AM62"/>
  <c r="AN62"/>
  <c r="BE62"/>
  <c r="BD61"/>
  <c r="AE62"/>
  <c r="AR62"/>
  <c r="AT62"/>
  <c r="BF62"/>
  <c r="AP62"/>
  <c r="BG62"/>
  <c r="AG63"/>
  <c r="AH63"/>
  <c r="AI63"/>
  <c r="AJ63"/>
  <c r="AK63"/>
  <c r="AL63"/>
  <c r="AM63"/>
  <c r="AN63"/>
  <c r="BE63"/>
  <c r="BD62"/>
  <c r="AE63"/>
  <c r="AR63"/>
  <c r="AT63"/>
  <c r="BF63"/>
  <c r="AP63"/>
  <c r="BG63"/>
  <c r="AG64"/>
  <c r="AH64"/>
  <c r="AI64"/>
  <c r="AJ64"/>
  <c r="AK64"/>
  <c r="AL64"/>
  <c r="AM64"/>
  <c r="AN64"/>
  <c r="BE64"/>
  <c r="BD63"/>
  <c r="AE64"/>
  <c r="AR64"/>
  <c r="AT64"/>
  <c r="BF64"/>
  <c r="AP64"/>
  <c r="BG64"/>
  <c r="AG65"/>
  <c r="AH65"/>
  <c r="AI65"/>
  <c r="AJ65"/>
  <c r="AK65"/>
  <c r="AL65"/>
  <c r="AM65"/>
  <c r="AN65"/>
  <c r="BE65"/>
  <c r="BD64"/>
  <c r="AE65"/>
  <c r="AR65"/>
  <c r="AT65"/>
  <c r="BF65"/>
  <c r="AP65"/>
  <c r="BG65"/>
  <c r="AG66"/>
  <c r="AH66"/>
  <c r="AI66"/>
  <c r="AJ66"/>
  <c r="AK66"/>
  <c r="AL66"/>
  <c r="AM66"/>
  <c r="AN66"/>
  <c r="BE66"/>
  <c r="BD65"/>
  <c r="AE66"/>
  <c r="AR66"/>
  <c r="AT66"/>
  <c r="BF66"/>
  <c r="AP66"/>
  <c r="BG66"/>
  <c r="AG67"/>
  <c r="AH67"/>
  <c r="AI67"/>
  <c r="AJ67"/>
  <c r="AK67"/>
  <c r="AL67"/>
  <c r="AM67"/>
  <c r="AN67"/>
  <c r="BE67"/>
  <c r="BD66"/>
  <c r="AE67"/>
  <c r="AR67"/>
  <c r="AT67"/>
  <c r="BF67"/>
  <c r="AP67"/>
  <c r="BG67"/>
  <c r="AG68"/>
  <c r="AH68"/>
  <c r="AI68"/>
  <c r="AJ68"/>
  <c r="AK68"/>
  <c r="AL68"/>
  <c r="AM68"/>
  <c r="AN68"/>
  <c r="BE68"/>
  <c r="BD67"/>
  <c r="AE68"/>
  <c r="AR68"/>
  <c r="AT68"/>
  <c r="BF68"/>
  <c r="AP68"/>
  <c r="BG68"/>
  <c r="AG69"/>
  <c r="AH69"/>
  <c r="AI69"/>
  <c r="AJ69"/>
  <c r="AK69"/>
  <c r="AL69"/>
  <c r="AM69"/>
  <c r="AN69"/>
  <c r="BE69"/>
  <c r="BD68"/>
  <c r="AE69"/>
  <c r="AR69"/>
  <c r="AT69"/>
  <c r="BF69"/>
  <c r="AP69"/>
  <c r="BG69"/>
  <c r="AG70"/>
  <c r="AH70"/>
  <c r="AI70"/>
  <c r="AJ70"/>
  <c r="AK70"/>
  <c r="AL70"/>
  <c r="AM70"/>
  <c r="AN70"/>
  <c r="BE70"/>
  <c r="BD69"/>
  <c r="AE70"/>
  <c r="AR70"/>
  <c r="AT70"/>
  <c r="BF70"/>
  <c r="AP70"/>
  <c r="BG70"/>
  <c r="AG71"/>
  <c r="AH71"/>
  <c r="AI71"/>
  <c r="AJ71"/>
  <c r="AK71"/>
  <c r="AL71"/>
  <c r="AM71"/>
  <c r="AN71"/>
  <c r="BE71"/>
  <c r="BD70"/>
  <c r="AE71"/>
  <c r="AR71"/>
  <c r="AT71"/>
  <c r="BF71"/>
  <c r="AP71"/>
  <c r="BG71"/>
  <c r="AG72"/>
  <c r="AH72"/>
  <c r="AI72"/>
  <c r="AJ72"/>
  <c r="AK72"/>
  <c r="AL72"/>
  <c r="AM72"/>
  <c r="AN72"/>
  <c r="BE72"/>
  <c r="BD71"/>
  <c r="AE72"/>
  <c r="AR72"/>
  <c r="AT72"/>
  <c r="BF72"/>
  <c r="AP72"/>
  <c r="BG72"/>
  <c r="AG73"/>
  <c r="AH73"/>
  <c r="AI73"/>
  <c r="AJ73"/>
  <c r="AK73"/>
  <c r="AL73"/>
  <c r="AM73"/>
  <c r="AN73"/>
  <c r="BE73"/>
  <c r="BD72"/>
  <c r="AE73"/>
  <c r="AR73"/>
  <c r="AT73"/>
  <c r="BF73"/>
  <c r="AP73"/>
  <c r="BG73"/>
  <c r="AG74"/>
  <c r="AH74"/>
  <c r="AI74"/>
  <c r="AJ74"/>
  <c r="AK74"/>
  <c r="AL74"/>
  <c r="AM74"/>
  <c r="AN74"/>
  <c r="BE74"/>
  <c r="BD73"/>
  <c r="AE74"/>
  <c r="AR74"/>
  <c r="AT74"/>
  <c r="BF74"/>
  <c r="AP74"/>
  <c r="BG74"/>
  <c r="AG75"/>
  <c r="AH75"/>
  <c r="AI75"/>
  <c r="AJ75"/>
  <c r="AK75"/>
  <c r="AL75"/>
  <c r="AM75"/>
  <c r="AN75"/>
  <c r="BE75"/>
  <c r="BD74"/>
  <c r="AE75"/>
  <c r="AR75"/>
  <c r="AT75"/>
  <c r="BF75"/>
  <c r="AP75"/>
  <c r="BG75"/>
  <c r="AG76"/>
  <c r="AH76"/>
  <c r="AI76"/>
  <c r="AJ76"/>
  <c r="AK76"/>
  <c r="AL76"/>
  <c r="AM76"/>
  <c r="AN76"/>
  <c r="BE76"/>
  <c r="BD75"/>
  <c r="AE76"/>
  <c r="AR76"/>
  <c r="AT76"/>
  <c r="BF76"/>
  <c r="AP76"/>
  <c r="BG76"/>
  <c r="AG77"/>
  <c r="AH77"/>
  <c r="AI77"/>
  <c r="AJ77"/>
  <c r="AK77"/>
  <c r="AL77"/>
  <c r="AM77"/>
  <c r="AN77"/>
  <c r="BE77"/>
  <c r="BD76"/>
  <c r="AE77"/>
  <c r="AR77"/>
  <c r="AT77"/>
  <c r="BF77"/>
  <c r="AP77"/>
  <c r="BG77"/>
  <c r="AG78"/>
  <c r="AH78"/>
  <c r="AI78"/>
  <c r="AJ78"/>
  <c r="AK78"/>
  <c r="AL78"/>
  <c r="AM78"/>
  <c r="AN78"/>
  <c r="BE78"/>
  <c r="BD77"/>
  <c r="AE78"/>
  <c r="AR78"/>
  <c r="AT78"/>
  <c r="BF78"/>
  <c r="AP78"/>
  <c r="BG78"/>
  <c r="AG79"/>
  <c r="AH79"/>
  <c r="AI79"/>
  <c r="AJ79"/>
  <c r="AK79"/>
  <c r="AL79"/>
  <c r="AM79"/>
  <c r="AN79"/>
  <c r="BE79"/>
  <c r="BD78"/>
  <c r="AE79"/>
  <c r="AR79"/>
  <c r="AT79"/>
  <c r="BF79"/>
  <c r="AP79"/>
  <c r="BG79"/>
  <c r="AG80"/>
  <c r="AH80"/>
  <c r="AI80"/>
  <c r="AJ80"/>
  <c r="AK80"/>
  <c r="AL80"/>
  <c r="AM80"/>
  <c r="AN80"/>
  <c r="BE80"/>
  <c r="BD79"/>
  <c r="AE80"/>
  <c r="AR80"/>
  <c r="AT80"/>
  <c r="BF80"/>
  <c r="AP80"/>
  <c r="BG80"/>
  <c r="AG81"/>
  <c r="AH81"/>
  <c r="AI81"/>
  <c r="AJ81"/>
  <c r="AK81"/>
  <c r="AL81"/>
  <c r="AM81"/>
  <c r="AN81"/>
  <c r="BE81"/>
  <c r="BD80"/>
  <c r="AE81"/>
  <c r="AR81"/>
  <c r="AT81"/>
  <c r="BF81"/>
  <c r="AP81"/>
  <c r="BG81"/>
  <c r="AG82"/>
  <c r="AH82"/>
  <c r="AI82"/>
  <c r="AJ82"/>
  <c r="AK82"/>
  <c r="AL82"/>
  <c r="AM82"/>
  <c r="AN82"/>
  <c r="BE82"/>
  <c r="BD81"/>
  <c r="AE82"/>
  <c r="AR82"/>
  <c r="AT82"/>
  <c r="BF82"/>
  <c r="AP82"/>
  <c r="BG82"/>
  <c r="AG83"/>
  <c r="AH83"/>
  <c r="AI83"/>
  <c r="AJ83"/>
  <c r="AK83"/>
  <c r="AL83"/>
  <c r="AM83"/>
  <c r="AN83"/>
  <c r="BE83"/>
  <c r="BD82"/>
  <c r="AE83"/>
  <c r="AR83"/>
  <c r="AT83"/>
  <c r="BF83"/>
  <c r="AP83"/>
  <c r="BG83"/>
  <c r="AG84"/>
  <c r="AH84"/>
  <c r="AI84"/>
  <c r="AJ84"/>
  <c r="AK84"/>
  <c r="AL84"/>
  <c r="AM84"/>
  <c r="AN84"/>
  <c r="BE84"/>
  <c r="BD83"/>
  <c r="AE84"/>
  <c r="AR84"/>
  <c r="AT84"/>
  <c r="BF84"/>
  <c r="AP84"/>
  <c r="BG84"/>
  <c r="AG85"/>
  <c r="AH85"/>
  <c r="AI85"/>
  <c r="AJ85"/>
  <c r="AK85"/>
  <c r="AL85"/>
  <c r="AM85"/>
  <c r="AN85"/>
  <c r="BE85"/>
  <c r="BD84"/>
  <c r="AE85"/>
  <c r="AR85"/>
  <c r="AT85"/>
  <c r="BF85"/>
  <c r="AP85"/>
  <c r="BG85"/>
  <c r="AG86"/>
  <c r="AH86"/>
  <c r="AI86"/>
  <c r="AJ86"/>
  <c r="AK86"/>
  <c r="AL86"/>
  <c r="AM86"/>
  <c r="AN86"/>
  <c r="BE86"/>
  <c r="BD85"/>
  <c r="AE86"/>
  <c r="AR86"/>
  <c r="AT86"/>
  <c r="BF86"/>
  <c r="AP86"/>
  <c r="BG86"/>
  <c r="AG87"/>
  <c r="AH87"/>
  <c r="AI87"/>
  <c r="AJ87"/>
  <c r="AK87"/>
  <c r="AL87"/>
  <c r="AM87"/>
  <c r="AN87"/>
  <c r="BE87"/>
  <c r="BD86"/>
  <c r="AE87"/>
  <c r="AR87"/>
  <c r="AT87"/>
  <c r="BF87"/>
  <c r="AP87"/>
  <c r="BG87"/>
  <c r="AG88"/>
  <c r="AH88"/>
  <c r="AI88"/>
  <c r="AJ88"/>
  <c r="AK88"/>
  <c r="AL88"/>
  <c r="AM88"/>
  <c r="AN88"/>
  <c r="BE88"/>
  <c r="BD87"/>
  <c r="AE88"/>
  <c r="AR88"/>
  <c r="AT88"/>
  <c r="BF88"/>
  <c r="AP88"/>
  <c r="BG88"/>
  <c r="AG89"/>
  <c r="AH89"/>
  <c r="AI89"/>
  <c r="AJ89"/>
  <c r="AK89"/>
  <c r="AL89"/>
  <c r="AM89"/>
  <c r="AN89"/>
  <c r="BE89"/>
  <c r="BD88"/>
  <c r="AE89"/>
  <c r="AR89"/>
  <c r="AT89"/>
  <c r="BF89"/>
  <c r="AP89"/>
  <c r="BG89"/>
  <c r="AG90"/>
  <c r="AH90"/>
  <c r="AI90"/>
  <c r="AJ90"/>
  <c r="AK90"/>
  <c r="AL90"/>
  <c r="AM90"/>
  <c r="AN90"/>
  <c r="BE90"/>
  <c r="BD89"/>
  <c r="AE90"/>
  <c r="AR90"/>
  <c r="AT90"/>
  <c r="BF90"/>
  <c r="AP90"/>
  <c r="BG90"/>
  <c r="AG91"/>
  <c r="AH91"/>
  <c r="AI91"/>
  <c r="AJ91"/>
  <c r="AK91"/>
  <c r="AL91"/>
  <c r="AM91"/>
  <c r="AN91"/>
  <c r="BE91"/>
  <c r="BD90"/>
  <c r="AE91"/>
  <c r="AR91"/>
  <c r="AT91"/>
  <c r="BF91"/>
  <c r="AP91"/>
  <c r="BG91"/>
  <c r="AG92"/>
  <c r="AH92"/>
  <c r="AI92"/>
  <c r="AJ92"/>
  <c r="AK92"/>
  <c r="AL92"/>
  <c r="AM92"/>
  <c r="AN92"/>
  <c r="BE92"/>
  <c r="BD91"/>
  <c r="AE92"/>
  <c r="AR92"/>
  <c r="AT92"/>
  <c r="BF92"/>
  <c r="AP92"/>
  <c r="BG92"/>
  <c r="AG93"/>
  <c r="AH93"/>
  <c r="AI93"/>
  <c r="AJ93"/>
  <c r="AK93"/>
  <c r="AL93"/>
  <c r="AM93"/>
  <c r="AN93"/>
  <c r="BE93"/>
  <c r="BD92"/>
  <c r="AE93"/>
  <c r="AR93"/>
  <c r="AT93"/>
  <c r="BF93"/>
  <c r="AP93"/>
  <c r="BG93"/>
  <c r="AG94"/>
  <c r="AH94"/>
  <c r="AI94"/>
  <c r="AJ94"/>
  <c r="AK94"/>
  <c r="AL94"/>
  <c r="AM94"/>
  <c r="AN94"/>
  <c r="BE94"/>
  <c r="BD93"/>
  <c r="AE94"/>
  <c r="AR94"/>
  <c r="AT94"/>
  <c r="BF94"/>
  <c r="AP94"/>
  <c r="BG94"/>
  <c r="AG95"/>
  <c r="AH95"/>
  <c r="AI95"/>
  <c r="AJ95"/>
  <c r="AK95"/>
  <c r="AL95"/>
  <c r="AM95"/>
  <c r="AN95"/>
  <c r="BE95"/>
  <c r="BD94"/>
  <c r="AE95"/>
  <c r="AR95"/>
  <c r="AT95"/>
  <c r="BF95"/>
  <c r="AP95"/>
  <c r="BG95"/>
  <c r="AG96"/>
  <c r="AH96"/>
  <c r="AI96"/>
  <c r="AJ96"/>
  <c r="AK96"/>
  <c r="AL96"/>
  <c r="AM96"/>
  <c r="AN96"/>
  <c r="BE96"/>
  <c r="BD95"/>
  <c r="AE96"/>
  <c r="AR96"/>
  <c r="AT96"/>
  <c r="BF96"/>
  <c r="AP96"/>
  <c r="BG96"/>
  <c r="AG97"/>
  <c r="AH97"/>
  <c r="AI97"/>
  <c r="AJ97"/>
  <c r="AK97"/>
  <c r="AL97"/>
  <c r="AM97"/>
  <c r="AN97"/>
  <c r="BE97"/>
  <c r="BD96"/>
  <c r="AE97"/>
  <c r="AR97"/>
  <c r="AT97"/>
  <c r="BF97"/>
  <c r="AP97"/>
  <c r="BG97"/>
  <c r="AG98"/>
  <c r="AH98"/>
  <c r="AI98"/>
  <c r="AJ98"/>
  <c r="AK98"/>
  <c r="AL98"/>
  <c r="AM98"/>
  <c r="AN98"/>
  <c r="BE98"/>
  <c r="BD97"/>
  <c r="AE98"/>
  <c r="AR98"/>
  <c r="AT98"/>
  <c r="BF98"/>
  <c r="AP98"/>
  <c r="BG98"/>
  <c r="AG99"/>
  <c r="AH99"/>
  <c r="AI99"/>
  <c r="AJ99"/>
  <c r="AK99"/>
  <c r="AL99"/>
  <c r="AM99"/>
  <c r="AN99"/>
  <c r="BE99"/>
  <c r="BD98"/>
  <c r="AE99"/>
  <c r="AR99"/>
  <c r="AT99"/>
  <c r="BF99"/>
  <c r="AP99"/>
  <c r="BG99"/>
  <c r="AG100"/>
  <c r="AH100"/>
  <c r="AI100"/>
  <c r="AJ100"/>
  <c r="AK100"/>
  <c r="AL100"/>
  <c r="AM100"/>
  <c r="AN100"/>
  <c r="BE100"/>
  <c r="BD99"/>
  <c r="AE100"/>
  <c r="AR100"/>
  <c r="AT100"/>
  <c r="BF100"/>
  <c r="AP100"/>
  <c r="BG100"/>
  <c r="AG101"/>
  <c r="AH101"/>
  <c r="AI101"/>
  <c r="AJ101"/>
  <c r="AK101"/>
  <c r="AL101"/>
  <c r="AM101"/>
  <c r="AN101"/>
  <c r="BE101"/>
  <c r="BD100"/>
  <c r="AE101"/>
  <c r="AR101"/>
  <c r="AT101"/>
  <c r="BF101"/>
  <c r="AP101"/>
  <c r="BG101"/>
  <c r="AG102"/>
  <c r="AH102"/>
  <c r="AI102"/>
  <c r="AJ102"/>
  <c r="AK102"/>
  <c r="AL102"/>
  <c r="AM102"/>
  <c r="AN102"/>
  <c r="BE102"/>
  <c r="BD101"/>
  <c r="AE102"/>
  <c r="AR102"/>
  <c r="AT102"/>
  <c r="BF102"/>
  <c r="AP102"/>
  <c r="BG102"/>
  <c r="AG103"/>
  <c r="AH103"/>
  <c r="AI103"/>
  <c r="AJ103"/>
  <c r="AK103"/>
  <c r="AL103"/>
  <c r="AM103"/>
  <c r="AN103"/>
  <c r="BE103"/>
  <c r="BD102"/>
  <c r="AE103"/>
  <c r="AR103"/>
  <c r="AT103"/>
  <c r="BF103"/>
  <c r="AP103"/>
  <c r="BG103"/>
  <c r="AG104"/>
  <c r="AH104"/>
  <c r="AI104"/>
  <c r="AJ104"/>
  <c r="AK104"/>
  <c r="AL104"/>
  <c r="AM104"/>
  <c r="AN104"/>
  <c r="BE104"/>
  <c r="BD103"/>
  <c r="AE104"/>
  <c r="AR104"/>
  <c r="AT104"/>
  <c r="BF104"/>
  <c r="AP104"/>
  <c r="BG104"/>
  <c r="AG105"/>
  <c r="AH105"/>
  <c r="AI105"/>
  <c r="AJ105"/>
  <c r="AK105"/>
  <c r="AL105"/>
  <c r="AM105"/>
  <c r="AN105"/>
  <c r="BE105"/>
  <c r="BD104"/>
  <c r="AE105"/>
  <c r="AR105"/>
  <c r="AT105"/>
  <c r="BF105"/>
  <c r="AP105"/>
  <c r="BG105"/>
  <c r="AG106"/>
  <c r="AH106"/>
  <c r="AI106"/>
  <c r="AJ106"/>
  <c r="AK106"/>
  <c r="AL106"/>
  <c r="AM106"/>
  <c r="AN106"/>
  <c r="BE106"/>
  <c r="BD105"/>
  <c r="AE106"/>
  <c r="AR106"/>
  <c r="AT106"/>
  <c r="BF106"/>
  <c r="AP106"/>
  <c r="BG106"/>
  <c r="AG107"/>
  <c r="AH107"/>
  <c r="AI107"/>
  <c r="AJ107"/>
  <c r="AK107"/>
  <c r="AL107"/>
  <c r="AM107"/>
  <c r="AN107"/>
  <c r="BE107"/>
  <c r="BD106"/>
  <c r="AE107"/>
  <c r="AR107"/>
  <c r="AT107"/>
  <c r="BF107"/>
  <c r="AP107"/>
  <c r="BG107"/>
  <c r="AG108"/>
  <c r="AH108"/>
  <c r="AI108"/>
  <c r="AJ108"/>
  <c r="AK108"/>
  <c r="AL108"/>
  <c r="AM108"/>
  <c r="AN108"/>
  <c r="BE108"/>
  <c r="BD107"/>
  <c r="AE108"/>
  <c r="AR108"/>
  <c r="AT108"/>
  <c r="BF108"/>
  <c r="AP108"/>
  <c r="BG108"/>
  <c r="AG109"/>
  <c r="AH109"/>
  <c r="AI109"/>
  <c r="AJ109"/>
  <c r="AK109"/>
  <c r="AL109"/>
  <c r="AM109"/>
  <c r="AN109"/>
  <c r="BE109"/>
  <c r="BD108"/>
  <c r="AE109"/>
  <c r="AR109"/>
  <c r="AT109"/>
  <c r="BF109"/>
  <c r="AP109"/>
  <c r="BG109"/>
  <c r="AG110"/>
  <c r="AH110"/>
  <c r="AI110"/>
  <c r="AJ110"/>
  <c r="AK110"/>
  <c r="AL110"/>
  <c r="AM110"/>
  <c r="AN110"/>
  <c r="BE110"/>
  <c r="BD109"/>
  <c r="AE110"/>
  <c r="AR110"/>
  <c r="AT110"/>
  <c r="BF110"/>
  <c r="AP110"/>
  <c r="BG110"/>
  <c r="AG111"/>
  <c r="AH111"/>
  <c r="AI111"/>
  <c r="AJ111"/>
  <c r="AK111"/>
  <c r="AL111"/>
  <c r="AM111"/>
  <c r="AN111"/>
  <c r="BE111"/>
  <c r="BD110"/>
  <c r="AE111"/>
  <c r="AR111"/>
  <c r="AT111"/>
  <c r="BF111"/>
  <c r="AP111"/>
  <c r="BG111"/>
  <c r="AG112"/>
  <c r="AH112"/>
  <c r="AI112"/>
  <c r="AJ112"/>
  <c r="AK112"/>
  <c r="AL112"/>
  <c r="AM112"/>
  <c r="AN112"/>
  <c r="BE112"/>
  <c r="BD111"/>
  <c r="AE112"/>
  <c r="AR112"/>
  <c r="AT112"/>
  <c r="BF112"/>
  <c r="AP112"/>
  <c r="BG112"/>
  <c r="AG113"/>
  <c r="AH113"/>
  <c r="AI113"/>
  <c r="AJ113"/>
  <c r="AK113"/>
  <c r="AL113"/>
  <c r="AM113"/>
  <c r="AN113"/>
  <c r="BE113"/>
  <c r="BD112"/>
  <c r="AE113"/>
  <c r="AR113"/>
  <c r="AT113"/>
  <c r="BF113"/>
  <c r="AP113"/>
  <c r="BG113"/>
  <c r="AG114"/>
  <c r="AH114"/>
  <c r="AI114"/>
  <c r="AJ114"/>
  <c r="AK114"/>
  <c r="AL114"/>
  <c r="AM114"/>
  <c r="AN114"/>
  <c r="BE114"/>
  <c r="BD113"/>
  <c r="AE114"/>
  <c r="AR114"/>
  <c r="AT114"/>
  <c r="BF114"/>
  <c r="AP114"/>
  <c r="BG114"/>
  <c r="AG115"/>
  <c r="AH115"/>
  <c r="AI115"/>
  <c r="AJ115"/>
  <c r="AK115"/>
  <c r="AL115"/>
  <c r="AM115"/>
  <c r="AN115"/>
  <c r="BE115"/>
  <c r="BD114"/>
  <c r="AE115"/>
  <c r="AR115"/>
  <c r="AT115"/>
  <c r="BF115"/>
  <c r="AP115"/>
  <c r="BG115"/>
  <c r="AG116"/>
  <c r="AH116"/>
  <c r="AI116"/>
  <c r="AJ116"/>
  <c r="AK116"/>
  <c r="AL116"/>
  <c r="AM116"/>
  <c r="AN116"/>
  <c r="BE116"/>
  <c r="BD115"/>
  <c r="AE116"/>
  <c r="AR116"/>
  <c r="AT116"/>
  <c r="BF116"/>
  <c r="AP116"/>
  <c r="BG116"/>
  <c r="AG117"/>
  <c r="AH117"/>
  <c r="AI117"/>
  <c r="AJ117"/>
  <c r="AK117"/>
  <c r="AL117"/>
  <c r="AM117"/>
  <c r="AN117"/>
  <c r="BE117"/>
  <c r="BD116"/>
  <c r="AE117"/>
  <c r="AR117"/>
  <c r="AT117"/>
  <c r="BF117"/>
  <c r="AP117"/>
  <c r="BG117"/>
  <c r="AG118"/>
  <c r="AH118"/>
  <c r="AI118"/>
  <c r="AJ118"/>
  <c r="AK118"/>
  <c r="AL118"/>
  <c r="AM118"/>
  <c r="AN118"/>
  <c r="BE118"/>
  <c r="BD117"/>
  <c r="AE118"/>
  <c r="AR118"/>
  <c r="AT118"/>
  <c r="BF118"/>
  <c r="AP118"/>
  <c r="BG118"/>
  <c r="AG119"/>
  <c r="AH119"/>
  <c r="AI119"/>
  <c r="AJ119"/>
  <c r="AK119"/>
  <c r="AL119"/>
  <c r="AM119"/>
  <c r="AN119"/>
  <c r="BE119"/>
  <c r="BD118"/>
  <c r="AE119"/>
  <c r="AR119"/>
  <c r="AT119"/>
  <c r="BF119"/>
  <c r="AP119"/>
  <c r="BG119"/>
  <c r="AG120"/>
  <c r="AH120"/>
  <c r="AI120"/>
  <c r="AJ120"/>
  <c r="AK120"/>
  <c r="AL120"/>
  <c r="AM120"/>
  <c r="AN120"/>
  <c r="BE120"/>
  <c r="BD119"/>
  <c r="AE120"/>
  <c r="AR120"/>
  <c r="AT120"/>
  <c r="BF120"/>
  <c r="AP120"/>
  <c r="BG120"/>
  <c r="AG121"/>
  <c r="AH121"/>
  <c r="AI121"/>
  <c r="AJ121"/>
  <c r="AK121"/>
  <c r="AL121"/>
  <c r="AM121"/>
  <c r="AN121"/>
  <c r="BE121"/>
  <c r="BD120"/>
  <c r="AE121"/>
  <c r="AR121"/>
  <c r="AT121"/>
  <c r="BF121"/>
  <c r="AP121"/>
  <c r="BG121"/>
  <c r="AG122"/>
  <c r="AH122"/>
  <c r="AI122"/>
  <c r="AJ122"/>
  <c r="AK122"/>
  <c r="AL122"/>
  <c r="AM122"/>
  <c r="AN122"/>
  <c r="BE122"/>
  <c r="BD121"/>
  <c r="AE122"/>
  <c r="AR122"/>
  <c r="AT122"/>
  <c r="BF122"/>
  <c r="AP122"/>
  <c r="BG122"/>
  <c r="AG123"/>
  <c r="AH123"/>
  <c r="AI123"/>
  <c r="AJ123"/>
  <c r="AK123"/>
  <c r="AL123"/>
  <c r="AM123"/>
  <c r="AN123"/>
  <c r="BE123"/>
  <c r="BD122"/>
  <c r="AE123"/>
  <c r="AR123"/>
  <c r="AT123"/>
  <c r="BF123"/>
  <c r="AP123"/>
  <c r="BG123"/>
  <c r="AG124"/>
  <c r="AH124"/>
  <c r="AI124"/>
  <c r="AJ124"/>
  <c r="AK124"/>
  <c r="AL124"/>
  <c r="AM124"/>
  <c r="AN124"/>
  <c r="BE124"/>
  <c r="BD123"/>
  <c r="AE124"/>
  <c r="AR124"/>
  <c r="AT124"/>
  <c r="BF124"/>
  <c r="AP124"/>
  <c r="BG124"/>
  <c r="AG125"/>
  <c r="AH125"/>
  <c r="AI125"/>
  <c r="AJ125"/>
  <c r="AK125"/>
  <c r="AL125"/>
  <c r="AM125"/>
  <c r="AN125"/>
  <c r="BE125"/>
  <c r="BD124"/>
  <c r="AE125"/>
  <c r="AR125"/>
  <c r="AT125"/>
  <c r="BF125"/>
  <c r="AP125"/>
  <c r="BG125"/>
  <c r="AG126"/>
  <c r="AH126"/>
  <c r="AI126"/>
  <c r="AJ126"/>
  <c r="AK126"/>
  <c r="AL126"/>
  <c r="AM126"/>
  <c r="AN126"/>
  <c r="BE126"/>
  <c r="BD125"/>
  <c r="AE126"/>
  <c r="AR126"/>
  <c r="AT126"/>
  <c r="BF126"/>
  <c r="AP126"/>
  <c r="BG126"/>
  <c r="AG127"/>
  <c r="AH127"/>
  <c r="AI127"/>
  <c r="AJ127"/>
  <c r="AK127"/>
  <c r="AL127"/>
  <c r="AM127"/>
  <c r="AN127"/>
  <c r="BE127"/>
  <c r="BD126"/>
  <c r="AE127"/>
  <c r="AR127"/>
  <c r="AT127"/>
  <c r="BF127"/>
  <c r="AP127"/>
  <c r="BG127"/>
  <c r="AG128"/>
  <c r="AH128"/>
  <c r="AI128"/>
  <c r="AJ128"/>
  <c r="AK128"/>
  <c r="AL128"/>
  <c r="AM128"/>
  <c r="AN128"/>
  <c r="BE128"/>
  <c r="BD127"/>
  <c r="AE128"/>
  <c r="AR128"/>
  <c r="AT128"/>
  <c r="BF128"/>
  <c r="AP128"/>
  <c r="BG128"/>
  <c r="AG129"/>
  <c r="AH129"/>
  <c r="AI129"/>
  <c r="AJ129"/>
  <c r="AK129"/>
  <c r="AL129"/>
  <c r="AM129"/>
  <c r="AN129"/>
  <c r="BE129"/>
  <c r="BD128"/>
  <c r="AE129"/>
  <c r="AR129"/>
  <c r="AT129"/>
  <c r="BF129"/>
  <c r="AP129"/>
  <c r="BG129"/>
  <c r="AG130"/>
  <c r="AH130"/>
  <c r="AI130"/>
  <c r="AJ130"/>
  <c r="AK130"/>
  <c r="AL130"/>
  <c r="AM130"/>
  <c r="AN130"/>
  <c r="BE130"/>
  <c r="BD129"/>
  <c r="AE130"/>
  <c r="AR130"/>
  <c r="AT130"/>
  <c r="BF130"/>
  <c r="AP130"/>
  <c r="BG130"/>
  <c r="AG131"/>
  <c r="AH131"/>
  <c r="AI131"/>
  <c r="AJ131"/>
  <c r="AK131"/>
  <c r="AL131"/>
  <c r="AM131"/>
  <c r="AN131"/>
  <c r="BE131"/>
  <c r="BD130"/>
  <c r="AE131"/>
  <c r="AR131"/>
  <c r="AT131"/>
  <c r="BF131"/>
  <c r="AP131"/>
  <c r="BG131"/>
  <c r="AG132"/>
  <c r="AH132"/>
  <c r="AI132"/>
  <c r="AJ132"/>
  <c r="AK132"/>
  <c r="AL132"/>
  <c r="AM132"/>
  <c r="AN132"/>
  <c r="BE132"/>
  <c r="BD131"/>
  <c r="AE132"/>
  <c r="AR132"/>
  <c r="AT132"/>
  <c r="BF132"/>
  <c r="AP132"/>
  <c r="BG132"/>
  <c r="AG133"/>
  <c r="AH133"/>
  <c r="AI133"/>
  <c r="AJ133"/>
  <c r="AK133"/>
  <c r="AL133"/>
  <c r="AM133"/>
  <c r="AN133"/>
  <c r="BE133"/>
  <c r="BD132"/>
  <c r="AE133"/>
  <c r="AR133"/>
  <c r="AT133"/>
  <c r="BF133"/>
  <c r="AP133"/>
  <c r="BG133"/>
  <c r="AG134"/>
  <c r="AH134"/>
  <c r="AI134"/>
  <c r="AJ134"/>
  <c r="AK134"/>
  <c r="AL134"/>
  <c r="AM134"/>
  <c r="AN134"/>
  <c r="BE134"/>
  <c r="BD133"/>
  <c r="AE134"/>
  <c r="AR134"/>
  <c r="AT134"/>
  <c r="BF134"/>
  <c r="AP134"/>
  <c r="BG134"/>
  <c r="AG135"/>
  <c r="AH135"/>
  <c r="AI135"/>
  <c r="AJ135"/>
  <c r="AK135"/>
  <c r="AL135"/>
  <c r="AM135"/>
  <c r="AN135"/>
  <c r="BE135"/>
  <c r="BD134"/>
  <c r="AE135"/>
  <c r="AR135"/>
  <c r="AT135"/>
  <c r="BF135"/>
  <c r="AP135"/>
  <c r="BG135"/>
  <c r="AG136"/>
  <c r="AH136"/>
  <c r="AI136"/>
  <c r="AJ136"/>
  <c r="AK136"/>
  <c r="AL136"/>
  <c r="AM136"/>
  <c r="AN136"/>
  <c r="BE136"/>
  <c r="BD135"/>
  <c r="AE136"/>
  <c r="AR136"/>
  <c r="AT136"/>
  <c r="BF136"/>
  <c r="AP136"/>
  <c r="BG136"/>
  <c r="AG137"/>
  <c r="AH137"/>
  <c r="AI137"/>
  <c r="AJ137"/>
  <c r="AK137"/>
  <c r="AL137"/>
  <c r="AM137"/>
  <c r="AN137"/>
  <c r="BE137"/>
  <c r="BD136"/>
  <c r="AE137"/>
  <c r="AR137"/>
  <c r="AT137"/>
  <c r="BF137"/>
  <c r="AP137"/>
  <c r="BG137"/>
  <c r="AG138"/>
  <c r="AH138"/>
  <c r="AI138"/>
  <c r="AJ138"/>
  <c r="AK138"/>
  <c r="AL138"/>
  <c r="AM138"/>
  <c r="AN138"/>
  <c r="BE138"/>
  <c r="BD137"/>
  <c r="AE138"/>
  <c r="AR138"/>
  <c r="AT138"/>
  <c r="BF138"/>
  <c r="AP138"/>
  <c r="BG138"/>
  <c r="AG139"/>
  <c r="AH139"/>
  <c r="AI139"/>
  <c r="AJ139"/>
  <c r="AK139"/>
  <c r="AL139"/>
  <c r="AM139"/>
  <c r="AN139"/>
  <c r="BE139"/>
  <c r="BD138"/>
  <c r="AE139"/>
  <c r="AR139"/>
  <c r="AT139"/>
  <c r="BF139"/>
  <c r="AP139"/>
  <c r="BG139"/>
  <c r="AG140"/>
  <c r="AH140"/>
  <c r="AI140"/>
  <c r="AJ140"/>
  <c r="AK140"/>
  <c r="AL140"/>
  <c r="AM140"/>
  <c r="AN140"/>
  <c r="BE140"/>
  <c r="BD139"/>
  <c r="AE140"/>
  <c r="AR140"/>
  <c r="AT140"/>
  <c r="BF140"/>
  <c r="AP140"/>
  <c r="BG140"/>
  <c r="AG141"/>
  <c r="AH141"/>
  <c r="AI141"/>
  <c r="AJ141"/>
  <c r="AK141"/>
  <c r="AL141"/>
  <c r="AM141"/>
  <c r="AN141"/>
  <c r="BE141"/>
  <c r="BD140"/>
  <c r="AE141"/>
  <c r="AR141"/>
  <c r="AT141"/>
  <c r="BF141"/>
  <c r="AP141"/>
  <c r="BG141"/>
  <c r="AG142"/>
  <c r="AH142"/>
  <c r="AI142"/>
  <c r="AJ142"/>
  <c r="AK142"/>
  <c r="AL142"/>
  <c r="AM142"/>
  <c r="AN142"/>
  <c r="BE142"/>
  <c r="BD141"/>
  <c r="AE142"/>
  <c r="AR142"/>
  <c r="AT142"/>
  <c r="BF142"/>
  <c r="AP142"/>
  <c r="BG142"/>
  <c r="AG143"/>
  <c r="AH143"/>
  <c r="AI143"/>
  <c r="AJ143"/>
  <c r="AK143"/>
  <c r="AL143"/>
  <c r="AM143"/>
  <c r="AN143"/>
  <c r="BE143"/>
  <c r="BD142"/>
  <c r="AE143"/>
  <c r="AR143"/>
  <c r="AT143"/>
  <c r="BF143"/>
  <c r="AP143"/>
  <c r="BG143"/>
  <c r="AG144"/>
  <c r="AH144"/>
  <c r="AI144"/>
  <c r="AJ144"/>
  <c r="AK144"/>
  <c r="AL144"/>
  <c r="AM144"/>
  <c r="AN144"/>
  <c r="BE144"/>
  <c r="BD143"/>
  <c r="AE144"/>
  <c r="AR144"/>
  <c r="AT144"/>
  <c r="BF144"/>
  <c r="AP144"/>
  <c r="BG144"/>
  <c r="AG145"/>
  <c r="AH145"/>
  <c r="AI145"/>
  <c r="AJ145"/>
  <c r="AK145"/>
  <c r="AL145"/>
  <c r="AM145"/>
  <c r="AN145"/>
  <c r="BE145"/>
  <c r="BD144"/>
  <c r="AE145"/>
  <c r="AR145"/>
  <c r="AT145"/>
  <c r="BF145"/>
  <c r="AP145"/>
  <c r="BG145"/>
  <c r="AG146"/>
  <c r="AH146"/>
  <c r="AI146"/>
  <c r="AJ146"/>
  <c r="AK146"/>
  <c r="AL146"/>
  <c r="AM146"/>
  <c r="AN146"/>
  <c r="BE146"/>
  <c r="BD145"/>
  <c r="AE146"/>
  <c r="AR146"/>
  <c r="AT146"/>
  <c r="BF146"/>
  <c r="AP146"/>
  <c r="BG146"/>
  <c r="AG147"/>
  <c r="AH147"/>
  <c r="AI147"/>
  <c r="AJ147"/>
  <c r="AK147"/>
  <c r="AL147"/>
  <c r="AM147"/>
  <c r="AN147"/>
  <c r="BE147"/>
  <c r="BD146"/>
  <c r="AE147"/>
  <c r="AR147"/>
  <c r="AT147"/>
  <c r="BF147"/>
  <c r="AP147"/>
  <c r="BG147"/>
  <c r="AG148"/>
  <c r="AH148"/>
  <c r="AI148"/>
  <c r="AJ148"/>
  <c r="AK148"/>
  <c r="AL148"/>
  <c r="AM148"/>
  <c r="AN148"/>
  <c r="BE148"/>
  <c r="BD147"/>
  <c r="AE148"/>
  <c r="AR148"/>
  <c r="AT148"/>
  <c r="BF148"/>
  <c r="AP148"/>
  <c r="BG148"/>
  <c r="AG149"/>
  <c r="AH149"/>
  <c r="AI149"/>
  <c r="AJ149"/>
  <c r="AK149"/>
  <c r="AL149"/>
  <c r="AM149"/>
  <c r="AN149"/>
  <c r="BE149"/>
  <c r="BD148"/>
  <c r="AE149"/>
  <c r="AR149"/>
  <c r="AT149"/>
  <c r="BF149"/>
  <c r="AP149"/>
  <c r="BG149"/>
  <c r="AG150"/>
  <c r="AH150"/>
  <c r="AI150"/>
  <c r="AJ150"/>
  <c r="AK150"/>
  <c r="AL150"/>
  <c r="AM150"/>
  <c r="AN150"/>
  <c r="BE150"/>
  <c r="BD149"/>
  <c r="AE150"/>
  <c r="AR150"/>
  <c r="AT150"/>
  <c r="BF150"/>
  <c r="AP150"/>
  <c r="BG150"/>
  <c r="AG151"/>
  <c r="AH151"/>
  <c r="AI151"/>
  <c r="AJ151"/>
  <c r="AK151"/>
  <c r="AL151"/>
  <c r="AM151"/>
  <c r="AN151"/>
  <c r="BE151"/>
  <c r="BD150"/>
  <c r="AE151"/>
  <c r="AR151"/>
  <c r="AT151"/>
  <c r="BF151"/>
  <c r="AP151"/>
  <c r="BG151"/>
  <c r="AG152"/>
  <c r="AH152"/>
  <c r="AI152"/>
  <c r="AJ152"/>
  <c r="AK152"/>
  <c r="AL152"/>
  <c r="AM152"/>
  <c r="AN152"/>
  <c r="BE152"/>
  <c r="BD151"/>
  <c r="AE152"/>
  <c r="AR152"/>
  <c r="AT152"/>
  <c r="BF152"/>
  <c r="AP152"/>
  <c r="BG152"/>
  <c r="AG153"/>
  <c r="AH153"/>
  <c r="AI153"/>
  <c r="AJ153"/>
  <c r="AK153"/>
  <c r="AL153"/>
  <c r="AM153"/>
  <c r="AN153"/>
  <c r="BE153"/>
  <c r="BD152"/>
  <c r="AE153"/>
  <c r="AR153"/>
  <c r="AT153"/>
  <c r="BF153"/>
  <c r="AP153"/>
  <c r="BG153"/>
  <c r="AG154"/>
  <c r="AH154"/>
  <c r="AI154"/>
  <c r="AJ154"/>
  <c r="AK154"/>
  <c r="AL154"/>
  <c r="AM154"/>
  <c r="AN154"/>
  <c r="BE154"/>
  <c r="BD153"/>
  <c r="AE154"/>
  <c r="AR154"/>
  <c r="AT154"/>
  <c r="BF154"/>
  <c r="AP154"/>
  <c r="BG154"/>
  <c r="AG155"/>
  <c r="AH155"/>
  <c r="AI155"/>
  <c r="AJ155"/>
  <c r="AK155"/>
  <c r="AL155"/>
  <c r="AM155"/>
  <c r="AN155"/>
  <c r="BE155"/>
  <c r="BD154"/>
  <c r="AE155"/>
  <c r="AR155"/>
  <c r="AT155"/>
  <c r="BF155"/>
  <c r="AP155"/>
  <c r="BG155"/>
  <c r="AG156"/>
  <c r="AH156"/>
  <c r="AI156"/>
  <c r="AJ156"/>
  <c r="AK156"/>
  <c r="AL156"/>
  <c r="AM156"/>
  <c r="AN156"/>
  <c r="BE156"/>
  <c r="BD155"/>
  <c r="AE156"/>
  <c r="AR156"/>
  <c r="AT156"/>
  <c r="BF156"/>
  <c r="AP156"/>
  <c r="BG156"/>
  <c r="AG157"/>
  <c r="AH157"/>
  <c r="AI157"/>
  <c r="AJ157"/>
  <c r="AK157"/>
  <c r="AL157"/>
  <c r="AM157"/>
  <c r="AN157"/>
  <c r="BE157"/>
  <c r="BD156"/>
  <c r="AE157"/>
  <c r="AR157"/>
  <c r="AT157"/>
  <c r="BF157"/>
  <c r="AP157"/>
  <c r="BG157"/>
  <c r="AG158"/>
  <c r="AH158"/>
  <c r="AI158"/>
  <c r="AJ158"/>
  <c r="AK158"/>
  <c r="AL158"/>
  <c r="AM158"/>
  <c r="AN158"/>
  <c r="BE158"/>
  <c r="BD157"/>
  <c r="AE158"/>
  <c r="AR158"/>
  <c r="AT158"/>
  <c r="BF158"/>
  <c r="AP158"/>
  <c r="BG158"/>
  <c r="AG159"/>
  <c r="AH159"/>
  <c r="AI159"/>
  <c r="AJ159"/>
  <c r="AK159"/>
  <c r="AL159"/>
  <c r="AM159"/>
  <c r="AN159"/>
  <c r="BE159"/>
  <c r="BD158"/>
  <c r="AE159"/>
  <c r="AR159"/>
  <c r="AT159"/>
  <c r="BF159"/>
  <c r="AP159"/>
  <c r="BG159"/>
  <c r="AG160"/>
  <c r="AH160"/>
  <c r="AI160"/>
  <c r="AJ160"/>
  <c r="AK160"/>
  <c r="AL160"/>
  <c r="AM160"/>
  <c r="AN160"/>
  <c r="BE160"/>
  <c r="BD159"/>
  <c r="AE160"/>
  <c r="AR160"/>
  <c r="AT160"/>
  <c r="BF160"/>
  <c r="AP160"/>
  <c r="BG160"/>
  <c r="AG161"/>
  <c r="AH161"/>
  <c r="AI161"/>
  <c r="AJ161"/>
  <c r="AK161"/>
  <c r="AL161"/>
  <c r="AM161"/>
  <c r="AN161"/>
  <c r="BE161"/>
  <c r="BD160"/>
  <c r="AE161"/>
  <c r="AR161"/>
  <c r="AT161"/>
  <c r="BF161"/>
  <c r="AP161"/>
  <c r="BG161"/>
  <c r="AG162"/>
  <c r="AH162"/>
  <c r="AI162"/>
  <c r="AJ162"/>
  <c r="AK162"/>
  <c r="AL162"/>
  <c r="AM162"/>
  <c r="AN162"/>
  <c r="BE162"/>
  <c r="BD161"/>
  <c r="AE162"/>
  <c r="AR162"/>
  <c r="AT162"/>
  <c r="BF162"/>
  <c r="AP162"/>
  <c r="BG162"/>
  <c r="AG163"/>
  <c r="AH163"/>
  <c r="AI163"/>
  <c r="AJ163"/>
  <c r="AK163"/>
  <c r="AL163"/>
  <c r="AM163"/>
  <c r="AN163"/>
  <c r="BE163"/>
  <c r="BD162"/>
  <c r="AE163"/>
  <c r="AR163"/>
  <c r="AT163"/>
  <c r="BF163"/>
  <c r="AP163"/>
  <c r="BG163"/>
  <c r="AG164"/>
  <c r="AH164"/>
  <c r="AI164"/>
  <c r="AJ164"/>
  <c r="AK164"/>
  <c r="AL164"/>
  <c r="AM164"/>
  <c r="AN164"/>
  <c r="BE164"/>
  <c r="BD163"/>
  <c r="AE164"/>
  <c r="AR164"/>
  <c r="AT164"/>
  <c r="BF164"/>
  <c r="AP164"/>
  <c r="BG164"/>
  <c r="AG165"/>
  <c r="AH165"/>
  <c r="AI165"/>
  <c r="AJ165"/>
  <c r="AK165"/>
  <c r="AL165"/>
  <c r="AM165"/>
  <c r="AN165"/>
  <c r="BE165"/>
  <c r="BD164"/>
  <c r="AE165"/>
  <c r="AR165"/>
  <c r="AT165"/>
  <c r="BF165"/>
  <c r="AP165"/>
  <c r="BG165"/>
  <c r="AG166"/>
  <c r="AH166"/>
  <c r="AI166"/>
  <c r="AJ166"/>
  <c r="AK166"/>
  <c r="AL166"/>
  <c r="AM166"/>
  <c r="AN166"/>
  <c r="BE166"/>
  <c r="BD165"/>
  <c r="AE166"/>
  <c r="AR166"/>
  <c r="AT166"/>
  <c r="BF166"/>
  <c r="AP166"/>
  <c r="BG166"/>
  <c r="AG167"/>
  <c r="AH167"/>
  <c r="AI167"/>
  <c r="AJ167"/>
  <c r="AK167"/>
  <c r="AL167"/>
  <c r="AM167"/>
  <c r="AN167"/>
  <c r="BE167"/>
  <c r="BD166"/>
  <c r="AE167"/>
  <c r="AR167"/>
  <c r="AT167"/>
  <c r="BF167"/>
  <c r="AP167"/>
  <c r="BG167"/>
  <c r="AG168"/>
  <c r="AH168"/>
  <c r="AI168"/>
  <c r="AJ168"/>
  <c r="AK168"/>
  <c r="AL168"/>
  <c r="AM168"/>
  <c r="AN168"/>
  <c r="BE168"/>
  <c r="BD167"/>
  <c r="AE168"/>
  <c r="AR168"/>
  <c r="AT168"/>
  <c r="BF168"/>
  <c r="AP168"/>
  <c r="BG168"/>
  <c r="AG169"/>
  <c r="AH169"/>
  <c r="AI169"/>
  <c r="AJ169"/>
  <c r="AK169"/>
  <c r="AL169"/>
  <c r="AM169"/>
  <c r="AN169"/>
  <c r="BE169"/>
  <c r="BD168"/>
  <c r="AE169"/>
  <c r="AR169"/>
  <c r="AT169"/>
  <c r="BF169"/>
  <c r="AP169"/>
  <c r="BG169"/>
  <c r="AG170"/>
  <c r="AH170"/>
  <c r="AI170"/>
  <c r="AJ170"/>
  <c r="AK170"/>
  <c r="AL170"/>
  <c r="AM170"/>
  <c r="AN170"/>
  <c r="BE170"/>
  <c r="BD169"/>
  <c r="AE170"/>
  <c r="AR170"/>
  <c r="AT170"/>
  <c r="BF170"/>
  <c r="AP170"/>
  <c r="BG170"/>
  <c r="AG171"/>
  <c r="AH171"/>
  <c r="AI171"/>
  <c r="AJ171"/>
  <c r="AK171"/>
  <c r="AL171"/>
  <c r="AM171"/>
  <c r="AN171"/>
  <c r="BE171"/>
  <c r="BD170"/>
  <c r="AE171"/>
  <c r="AR171"/>
  <c r="AT171"/>
  <c r="BF171"/>
  <c r="AP171"/>
  <c r="BG171"/>
  <c r="AG172"/>
  <c r="AH172"/>
  <c r="AI172"/>
  <c r="AJ172"/>
  <c r="AK172"/>
  <c r="AL172"/>
  <c r="AM172"/>
  <c r="AN172"/>
  <c r="BE172"/>
  <c r="BD171"/>
  <c r="AE172"/>
  <c r="AR172"/>
  <c r="AT172"/>
  <c r="BF172"/>
  <c r="AP172"/>
  <c r="BG172"/>
  <c r="AG173"/>
  <c r="AH173"/>
  <c r="AI173"/>
  <c r="AJ173"/>
  <c r="AK173"/>
  <c r="AL173"/>
  <c r="AM173"/>
  <c r="AN173"/>
  <c r="BE173"/>
  <c r="BD172"/>
  <c r="AE173"/>
  <c r="AR173"/>
  <c r="AT173"/>
  <c r="BF173"/>
  <c r="AP173"/>
  <c r="BG173"/>
  <c r="AG174"/>
  <c r="AH174"/>
  <c r="AI174"/>
  <c r="AJ174"/>
  <c r="AK174"/>
  <c r="AL174"/>
  <c r="AM174"/>
  <c r="AN174"/>
  <c r="BE174"/>
  <c r="BD173"/>
  <c r="AE174"/>
  <c r="AR174"/>
  <c r="AT174"/>
  <c r="BF174"/>
  <c r="AP174"/>
  <c r="BG174"/>
  <c r="AG175"/>
  <c r="AH175"/>
  <c r="AI175"/>
  <c r="AJ175"/>
  <c r="AK175"/>
  <c r="AL175"/>
  <c r="AM175"/>
  <c r="AN175"/>
  <c r="BE175"/>
  <c r="BD174"/>
  <c r="AE175"/>
  <c r="AR175"/>
  <c r="AT175"/>
  <c r="BF175"/>
  <c r="AP175"/>
  <c r="BG175"/>
  <c r="AG176"/>
  <c r="AH176"/>
  <c r="AI176"/>
  <c r="AJ176"/>
  <c r="AK176"/>
  <c r="AL176"/>
  <c r="AM176"/>
  <c r="AN176"/>
  <c r="BE176"/>
  <c r="BD175"/>
  <c r="AE176"/>
  <c r="AR176"/>
  <c r="AT176"/>
  <c r="BF176"/>
  <c r="AP176"/>
  <c r="BG176"/>
  <c r="AG177"/>
  <c r="AH177"/>
  <c r="AI177"/>
  <c r="AJ177"/>
  <c r="AK177"/>
  <c r="AL177"/>
  <c r="AM177"/>
  <c r="AN177"/>
  <c r="BE177"/>
  <c r="BD176"/>
  <c r="AE177"/>
  <c r="AR177"/>
  <c r="AT177"/>
  <c r="BF177"/>
  <c r="AP177"/>
  <c r="BG177"/>
  <c r="AG178"/>
  <c r="AH178"/>
  <c r="AI178"/>
  <c r="AJ178"/>
  <c r="AK178"/>
  <c r="AL178"/>
  <c r="AM178"/>
  <c r="AN178"/>
  <c r="BE178"/>
  <c r="BD177"/>
  <c r="AE178"/>
  <c r="AR178"/>
  <c r="AT178"/>
  <c r="BF178"/>
  <c r="AP178"/>
  <c r="BG178"/>
  <c r="AG179"/>
  <c r="AH179"/>
  <c r="AI179"/>
  <c r="AJ179"/>
  <c r="AK179"/>
  <c r="AL179"/>
  <c r="AM179"/>
  <c r="AN179"/>
  <c r="BE179"/>
  <c r="BD178"/>
  <c r="AE179"/>
  <c r="AR179"/>
  <c r="AT179"/>
  <c r="BF179"/>
  <c r="AP179"/>
  <c r="BG179"/>
  <c r="AG180"/>
  <c r="AH180"/>
  <c r="AI180"/>
  <c r="AJ180"/>
  <c r="AK180"/>
  <c r="AL180"/>
  <c r="AM180"/>
  <c r="AN180"/>
  <c r="BE180"/>
  <c r="BD179"/>
  <c r="AE180"/>
  <c r="AR180"/>
  <c r="AT180"/>
  <c r="BF180"/>
  <c r="AP180"/>
  <c r="BG180"/>
  <c r="AG181"/>
  <c r="AH181"/>
  <c r="AI181"/>
  <c r="AJ181"/>
  <c r="AK181"/>
  <c r="AL181"/>
  <c r="AM181"/>
  <c r="AN181"/>
  <c r="BE181"/>
  <c r="BD180"/>
  <c r="AE181"/>
  <c r="AR181"/>
  <c r="AT181"/>
  <c r="BF181"/>
  <c r="AP181"/>
  <c r="BG181"/>
  <c r="AG182"/>
  <c r="AH182"/>
  <c r="AI182"/>
  <c r="AJ182"/>
  <c r="AK182"/>
  <c r="AL182"/>
  <c r="AM182"/>
  <c r="AN182"/>
  <c r="BE182"/>
  <c r="BD181"/>
  <c r="AE182"/>
  <c r="AR182"/>
  <c r="AT182"/>
  <c r="BF182"/>
  <c r="AP182"/>
  <c r="BG182"/>
  <c r="AG183"/>
  <c r="AH183"/>
  <c r="AI183"/>
  <c r="AJ183"/>
  <c r="AK183"/>
  <c r="AL183"/>
  <c r="AM183"/>
  <c r="AN183"/>
  <c r="BE183"/>
  <c r="BD182"/>
  <c r="AE183"/>
  <c r="AR183"/>
  <c r="AT183"/>
  <c r="BF183"/>
  <c r="AP183"/>
  <c r="BG183"/>
  <c r="AG184"/>
  <c r="AH184"/>
  <c r="AI184"/>
  <c r="AJ184"/>
  <c r="AK184"/>
  <c r="AL184"/>
  <c r="AM184"/>
  <c r="AN184"/>
  <c r="BE184"/>
  <c r="BD183"/>
  <c r="AE184"/>
  <c r="AR184"/>
  <c r="AT184"/>
  <c r="BF184"/>
  <c r="AP184"/>
  <c r="BG184"/>
  <c r="AG185"/>
  <c r="AH185"/>
  <c r="AI185"/>
  <c r="AJ185"/>
  <c r="AK185"/>
  <c r="AL185"/>
  <c r="AM185"/>
  <c r="AN185"/>
  <c r="BE185"/>
  <c r="BD184"/>
  <c r="AE185"/>
  <c r="AR185"/>
  <c r="AT185"/>
  <c r="BF185"/>
  <c r="AP185"/>
  <c r="BG185"/>
  <c r="AG186"/>
  <c r="AH186"/>
  <c r="AI186"/>
  <c r="AJ186"/>
  <c r="AK186"/>
  <c r="AL186"/>
  <c r="AM186"/>
  <c r="AN186"/>
  <c r="BE186"/>
  <c r="BD185"/>
  <c r="AE186"/>
  <c r="AR186"/>
  <c r="AT186"/>
  <c r="BF186"/>
  <c r="AP186"/>
  <c r="BG186"/>
  <c r="AG187"/>
  <c r="AH187"/>
  <c r="AI187"/>
  <c r="AJ187"/>
  <c r="AK187"/>
  <c r="AL187"/>
  <c r="AM187"/>
  <c r="AN187"/>
  <c r="BE187"/>
  <c r="BD186"/>
  <c r="AE187"/>
  <c r="AR187"/>
  <c r="AT187"/>
  <c r="BF187"/>
  <c r="AP187"/>
  <c r="BG187"/>
  <c r="AG188"/>
  <c r="AH188"/>
  <c r="AI188"/>
  <c r="AJ188"/>
  <c r="AK188"/>
  <c r="AL188"/>
  <c r="AM188"/>
  <c r="AN188"/>
  <c r="BE188"/>
  <c r="BD187"/>
  <c r="AE188"/>
  <c r="AR188"/>
  <c r="AT188"/>
  <c r="BF188"/>
  <c r="AP188"/>
  <c r="BG188"/>
  <c r="AG189"/>
  <c r="AH189"/>
  <c r="AI189"/>
  <c r="AJ189"/>
  <c r="AK189"/>
  <c r="AL189"/>
  <c r="AM189"/>
  <c r="AN189"/>
  <c r="BE189"/>
  <c r="BD188"/>
  <c r="AE189"/>
  <c r="AR189"/>
  <c r="AT189"/>
  <c r="BF189"/>
  <c r="AP189"/>
  <c r="BG189"/>
  <c r="AG190"/>
  <c r="AH190"/>
  <c r="AI190"/>
  <c r="AJ190"/>
  <c r="AK190"/>
  <c r="AL190"/>
  <c r="AM190"/>
  <c r="AN190"/>
  <c r="BE190"/>
  <c r="BD189"/>
  <c r="AE190"/>
  <c r="AR190"/>
  <c r="AT190"/>
  <c r="BF190"/>
  <c r="AP190"/>
  <c r="BG190"/>
  <c r="AG191"/>
  <c r="AH191"/>
  <c r="AI191"/>
  <c r="AJ191"/>
  <c r="AK191"/>
  <c r="AL191"/>
  <c r="AM191"/>
  <c r="AN191"/>
  <c r="BE191"/>
  <c r="BD190"/>
  <c r="AE191"/>
  <c r="AR191"/>
  <c r="AT191"/>
  <c r="BF191"/>
  <c r="AP191"/>
  <c r="BG191"/>
  <c r="AG192"/>
  <c r="AH192"/>
  <c r="AI192"/>
  <c r="AJ192"/>
  <c r="AK192"/>
  <c r="AL192"/>
  <c r="AM192"/>
  <c r="AN192"/>
  <c r="BE192"/>
  <c r="BD191"/>
  <c r="AE192"/>
  <c r="AR192"/>
  <c r="AT192"/>
  <c r="BF192"/>
  <c r="AP192"/>
  <c r="BG192"/>
  <c r="AG193"/>
  <c r="AH193"/>
  <c r="AI193"/>
  <c r="AJ193"/>
  <c r="AK193"/>
  <c r="AL193"/>
  <c r="AM193"/>
  <c r="AN193"/>
  <c r="BE193"/>
  <c r="BD192"/>
  <c r="AE193"/>
  <c r="AR193"/>
  <c r="AT193"/>
  <c r="BF193"/>
  <c r="AP193"/>
  <c r="BG193"/>
  <c r="AG194"/>
  <c r="AH194"/>
  <c r="AI194"/>
  <c r="AJ194"/>
  <c r="AK194"/>
  <c r="AL194"/>
  <c r="AM194"/>
  <c r="AN194"/>
  <c r="BE194"/>
  <c r="BD193"/>
  <c r="AE194"/>
  <c r="AR194"/>
  <c r="AT194"/>
  <c r="BF194"/>
  <c r="AP194"/>
  <c r="BG194"/>
  <c r="AG195"/>
  <c r="AH195"/>
  <c r="AI195"/>
  <c r="AJ195"/>
  <c r="AK195"/>
  <c r="AL195"/>
  <c r="AM195"/>
  <c r="AN195"/>
  <c r="BE195"/>
  <c r="BD194"/>
  <c r="AE195"/>
  <c r="AR195"/>
  <c r="AT195"/>
  <c r="BF195"/>
  <c r="AP195"/>
  <c r="BG195"/>
  <c r="AG196"/>
  <c r="AH196"/>
  <c r="AI196"/>
  <c r="AJ196"/>
  <c r="AK196"/>
  <c r="AL196"/>
  <c r="AM196"/>
  <c r="AN196"/>
  <c r="BE196"/>
  <c r="BD195"/>
  <c r="AE196"/>
  <c r="AR196"/>
  <c r="AT196"/>
  <c r="BF196"/>
  <c r="AP196"/>
  <c r="BG196"/>
  <c r="AG197"/>
  <c r="AH197"/>
  <c r="AI197"/>
  <c r="AJ197"/>
  <c r="AK197"/>
  <c r="AL197"/>
  <c r="AM197"/>
  <c r="AN197"/>
  <c r="BE197"/>
  <c r="BD196"/>
  <c r="AE197"/>
  <c r="AR197"/>
  <c r="AT197"/>
  <c r="BF197"/>
  <c r="AP197"/>
  <c r="BG197"/>
  <c r="AG198"/>
  <c r="AH198"/>
  <c r="AI198"/>
  <c r="AJ198"/>
  <c r="AK198"/>
  <c r="AL198"/>
  <c r="AM198"/>
  <c r="AN198"/>
  <c r="BE198"/>
  <c r="BD197"/>
  <c r="AE198"/>
  <c r="AR198"/>
  <c r="AT198"/>
  <c r="BF198"/>
  <c r="AP198"/>
  <c r="BG198"/>
  <c r="AG199"/>
  <c r="AH199"/>
  <c r="AI199"/>
  <c r="AJ199"/>
  <c r="AK199"/>
  <c r="AL199"/>
  <c r="AM199"/>
  <c r="AN199"/>
  <c r="BE199"/>
  <c r="BD198"/>
  <c r="AE199"/>
  <c r="AR199"/>
  <c r="AT199"/>
  <c r="BF199"/>
  <c r="AP199"/>
  <c r="BG199"/>
  <c r="AG200"/>
  <c r="AH200"/>
  <c r="AI200"/>
  <c r="AJ200"/>
  <c r="AK200"/>
  <c r="AL200"/>
  <c r="AM200"/>
  <c r="AN200"/>
  <c r="BE200"/>
  <c r="BD199"/>
  <c r="AE200"/>
  <c r="AR200"/>
  <c r="AT200"/>
  <c r="BF200"/>
  <c r="AP200"/>
  <c r="BG200"/>
  <c r="AG201"/>
  <c r="AH201"/>
  <c r="AI201"/>
  <c r="AJ201"/>
  <c r="AK201"/>
  <c r="AL201"/>
  <c r="AM201"/>
  <c r="AN201"/>
  <c r="BE201"/>
  <c r="BD200"/>
  <c r="AE201"/>
  <c r="AR201"/>
  <c r="AT201"/>
  <c r="BF201"/>
  <c r="AP201"/>
  <c r="BG201"/>
  <c r="AG202"/>
  <c r="AH202"/>
  <c r="AI202"/>
  <c r="AJ202"/>
  <c r="AK202"/>
  <c r="AL202"/>
  <c r="AM202"/>
  <c r="AN202"/>
  <c r="BE202"/>
  <c r="BD201"/>
  <c r="AE202"/>
  <c r="AR202"/>
  <c r="AT202"/>
  <c r="BF202"/>
  <c r="AP202"/>
  <c r="BG202"/>
  <c r="AG203"/>
  <c r="AH203"/>
  <c r="AI203"/>
  <c r="AJ203"/>
  <c r="AK203"/>
  <c r="AL203"/>
  <c r="AM203"/>
  <c r="AN203"/>
  <c r="BE203"/>
  <c r="BD202"/>
  <c r="AE203"/>
  <c r="AR203"/>
  <c r="AT203"/>
  <c r="BF203"/>
  <c r="AP203"/>
  <c r="BG203"/>
  <c r="C100" i="10"/>
  <c r="D100"/>
  <c r="AO94" i="8"/>
  <c r="AS94"/>
  <c r="AG6"/>
  <c r="AH6"/>
  <c r="AI6"/>
  <c r="AJ6"/>
  <c r="AK6"/>
  <c r="AL6"/>
  <c r="AM6"/>
  <c r="AN6"/>
  <c r="AO6"/>
  <c r="AS6"/>
  <c r="AO7"/>
  <c r="AS7"/>
  <c r="AO8"/>
  <c r="AS8"/>
  <c r="AO9"/>
  <c r="AS9"/>
  <c r="AO10"/>
  <c r="AS10"/>
  <c r="AO11"/>
  <c r="AS11"/>
  <c r="AO12"/>
  <c r="AS12"/>
  <c r="AO13"/>
  <c r="AS13"/>
  <c r="AO14"/>
  <c r="AS14"/>
  <c r="AO15"/>
  <c r="AS15"/>
  <c r="AO16"/>
  <c r="AS16"/>
  <c r="AO17"/>
  <c r="AS17"/>
  <c r="AO18"/>
  <c r="AS18"/>
  <c r="AO19"/>
  <c r="AS19"/>
  <c r="AO20"/>
  <c r="AS20"/>
  <c r="AO21"/>
  <c r="AS21"/>
  <c r="AO22"/>
  <c r="AS22"/>
  <c r="AO23"/>
  <c r="AS23"/>
  <c r="AO24"/>
  <c r="AS24"/>
  <c r="AO25"/>
  <c r="AS25"/>
  <c r="AO26"/>
  <c r="AS26"/>
  <c r="AO27"/>
  <c r="AS27"/>
  <c r="AO28"/>
  <c r="AS28"/>
  <c r="AO29"/>
  <c r="AS29"/>
  <c r="AO30"/>
  <c r="AS30"/>
  <c r="AO31"/>
  <c r="AS31"/>
  <c r="AO32"/>
  <c r="AS32"/>
  <c r="AO33"/>
  <c r="AS33"/>
  <c r="AO34"/>
  <c r="AS34"/>
  <c r="AO35"/>
  <c r="AS35"/>
  <c r="AO36"/>
  <c r="AS36"/>
  <c r="AO37"/>
  <c r="AS37"/>
  <c r="AO38"/>
  <c r="AS38"/>
  <c r="AO39"/>
  <c r="AS39"/>
  <c r="AO40"/>
  <c r="AS40"/>
  <c r="AO41"/>
  <c r="AS41"/>
  <c r="AO42"/>
  <c r="AS42"/>
  <c r="AO43"/>
  <c r="AS43"/>
  <c r="AO44"/>
  <c r="AS44"/>
  <c r="AO45"/>
  <c r="AS45"/>
  <c r="AO46"/>
  <c r="AS46"/>
  <c r="AO47"/>
  <c r="AS47"/>
  <c r="AO48"/>
  <c r="AS48"/>
  <c r="AO49"/>
  <c r="AS49"/>
  <c r="AO50"/>
  <c r="AS50"/>
  <c r="AO51"/>
  <c r="AS51"/>
  <c r="AO52"/>
  <c r="AS52"/>
  <c r="AO53"/>
  <c r="AS53"/>
  <c r="AO54"/>
  <c r="AS54"/>
  <c r="AO55"/>
  <c r="AS55"/>
  <c r="AO56"/>
  <c r="AS56"/>
  <c r="AO57"/>
  <c r="AS57"/>
  <c r="AO58"/>
  <c r="AS58"/>
  <c r="AO59"/>
  <c r="AS59"/>
  <c r="AO60"/>
  <c r="AS60"/>
  <c r="AO61"/>
  <c r="AS61"/>
  <c r="AO62"/>
  <c r="AS62"/>
  <c r="AO63"/>
  <c r="AS63"/>
  <c r="AO64"/>
  <c r="AS64"/>
  <c r="AO65"/>
  <c r="AS65"/>
  <c r="AO66"/>
  <c r="AS66"/>
  <c r="AO67"/>
  <c r="AS67"/>
  <c r="AO68"/>
  <c r="AS68"/>
  <c r="AO69"/>
  <c r="AS69"/>
  <c r="AO70"/>
  <c r="AS70"/>
  <c r="AO71"/>
  <c r="AS71"/>
  <c r="AO72"/>
  <c r="AS72"/>
  <c r="AO73"/>
  <c r="AS73"/>
  <c r="AO74"/>
  <c r="AS74"/>
  <c r="AO75"/>
  <c r="AS75"/>
  <c r="AO76"/>
  <c r="AS76"/>
  <c r="AO77"/>
  <c r="AS77"/>
  <c r="AO78"/>
  <c r="AS78"/>
  <c r="AO79"/>
  <c r="AS79"/>
  <c r="AO80"/>
  <c r="AS80"/>
  <c r="AO81"/>
  <c r="AS81"/>
  <c r="AO82"/>
  <c r="AS82"/>
  <c r="AO83"/>
  <c r="AS83"/>
  <c r="AO84"/>
  <c r="AS84"/>
  <c r="AO85"/>
  <c r="AS85"/>
  <c r="AO86"/>
  <c r="AS86"/>
  <c r="AO87"/>
  <c r="AS87"/>
  <c r="AO88"/>
  <c r="AS88"/>
  <c r="AO89"/>
  <c r="AS89"/>
  <c r="AO90"/>
  <c r="AS90"/>
  <c r="AO91"/>
  <c r="AS91"/>
  <c r="AO92"/>
  <c r="AS92"/>
  <c r="AO93"/>
  <c r="AS93"/>
  <c r="AO95"/>
  <c r="AS95"/>
  <c r="AO96"/>
  <c r="AS96"/>
  <c r="AO97"/>
  <c r="AS97"/>
  <c r="AO98"/>
  <c r="AS98"/>
  <c r="AO99"/>
  <c r="AS99"/>
  <c r="AO100"/>
  <c r="AS100"/>
  <c r="AO101"/>
  <c r="AS101"/>
  <c r="AO102"/>
  <c r="AS102"/>
  <c r="AO103"/>
  <c r="AS103"/>
  <c r="AO104"/>
  <c r="AS104"/>
  <c r="AO105"/>
  <c r="AS105"/>
  <c r="AO106"/>
  <c r="AS106"/>
  <c r="AO107"/>
  <c r="AS107"/>
  <c r="AO108"/>
  <c r="AS108"/>
  <c r="AO109"/>
  <c r="AS109"/>
  <c r="AO110"/>
  <c r="AS110"/>
  <c r="AO111"/>
  <c r="AS111"/>
  <c r="AO112"/>
  <c r="AS112"/>
  <c r="AO113"/>
  <c r="AS113"/>
  <c r="AO114"/>
  <c r="AS114"/>
  <c r="AO115"/>
  <c r="AS115"/>
  <c r="AO116"/>
  <c r="AS116"/>
  <c r="AO117"/>
  <c r="AS117"/>
  <c r="AO118"/>
  <c r="AS118"/>
  <c r="AO119"/>
  <c r="AS119"/>
  <c r="AO120"/>
  <c r="AS120"/>
  <c r="AO121"/>
  <c r="AS121"/>
  <c r="AO122"/>
  <c r="AS122"/>
  <c r="AO123"/>
  <c r="AS123"/>
  <c r="AO124"/>
  <c r="AS124"/>
  <c r="AO125"/>
  <c r="AS125"/>
  <c r="AO126"/>
  <c r="AS126"/>
  <c r="AO127"/>
  <c r="AS127"/>
  <c r="AO128"/>
  <c r="AS128"/>
  <c r="AO129"/>
  <c r="AS129"/>
  <c r="AO130"/>
  <c r="AS130"/>
  <c r="AO131"/>
  <c r="AS131"/>
  <c r="AO132"/>
  <c r="AS132"/>
  <c r="AO133"/>
  <c r="AS133"/>
  <c r="AO134"/>
  <c r="AS134"/>
  <c r="AO135"/>
  <c r="AS135"/>
  <c r="AO136"/>
  <c r="AS136"/>
  <c r="AO137"/>
  <c r="AS137"/>
  <c r="AO138"/>
  <c r="AS138"/>
  <c r="AO139"/>
  <c r="AS139"/>
  <c r="AO140"/>
  <c r="AS140"/>
  <c r="AO141"/>
  <c r="AS141"/>
  <c r="AO142"/>
  <c r="AS142"/>
  <c r="AO143"/>
  <c r="AS143"/>
  <c r="AO144"/>
  <c r="AS144"/>
  <c r="AO145"/>
  <c r="AS145"/>
  <c r="AO146"/>
  <c r="AS146"/>
  <c r="AO147"/>
  <c r="AS147"/>
  <c r="AO148"/>
  <c r="AS148"/>
  <c r="AO149"/>
  <c r="AS149"/>
  <c r="AO150"/>
  <c r="AS150"/>
  <c r="AO151"/>
  <c r="AS151"/>
  <c r="AO152"/>
  <c r="AS152"/>
  <c r="AO153"/>
  <c r="AS153"/>
  <c r="AO154"/>
  <c r="AS154"/>
  <c r="AO155"/>
  <c r="AS155"/>
  <c r="AO156"/>
  <c r="AS156"/>
  <c r="AO157"/>
  <c r="AS157"/>
  <c r="AO158"/>
  <c r="AS158"/>
  <c r="AO159"/>
  <c r="AS159"/>
  <c r="AO160"/>
  <c r="AS160"/>
  <c r="AO161"/>
  <c r="AS161"/>
  <c r="AO162"/>
  <c r="AS162"/>
  <c r="AO163"/>
  <c r="AS163"/>
  <c r="AO164"/>
  <c r="AS164"/>
  <c r="AO165"/>
  <c r="AS165"/>
  <c r="AO166"/>
  <c r="AS166"/>
  <c r="AO167"/>
  <c r="AS167"/>
  <c r="AO168"/>
  <c r="AS168"/>
  <c r="AO169"/>
  <c r="AS169"/>
  <c r="AO170"/>
  <c r="AS170"/>
  <c r="AO171"/>
  <c r="AS171"/>
  <c r="AO172"/>
  <c r="AS172"/>
  <c r="AO173"/>
  <c r="AS173"/>
  <c r="AO174"/>
  <c r="AS174"/>
  <c r="AO175"/>
  <c r="AS175"/>
  <c r="AO176"/>
  <c r="AS176"/>
  <c r="AO177"/>
  <c r="AS177"/>
  <c r="AO178"/>
  <c r="AS178"/>
  <c r="AO179"/>
  <c r="AS179"/>
  <c r="AO180"/>
  <c r="AS180"/>
  <c r="AO181"/>
  <c r="AS181"/>
  <c r="AO182"/>
  <c r="AS182"/>
  <c r="AO183"/>
  <c r="AS183"/>
  <c r="AO184"/>
  <c r="AS184"/>
  <c r="AO185"/>
  <c r="AS185"/>
  <c r="AO186"/>
  <c r="AS186"/>
  <c r="AO187"/>
  <c r="AS187"/>
  <c r="AO188"/>
  <c r="AS188"/>
  <c r="AO189"/>
  <c r="AS189"/>
  <c r="AO190"/>
  <c r="AS190"/>
  <c r="AO191"/>
  <c r="AS191"/>
  <c r="AO192"/>
  <c r="AS192"/>
  <c r="AO193"/>
  <c r="AS193"/>
  <c r="AO194"/>
  <c r="AS194"/>
  <c r="AO195"/>
  <c r="AS195"/>
  <c r="AO196"/>
  <c r="AS196"/>
  <c r="AO197"/>
  <c r="AS197"/>
  <c r="AO198"/>
  <c r="AS198"/>
  <c r="AO199"/>
  <c r="AS199"/>
  <c r="AO200"/>
  <c r="AS200"/>
  <c r="AO201"/>
  <c r="AS201"/>
  <c r="AO202"/>
  <c r="AS202"/>
  <c r="AO203"/>
  <c r="AS203"/>
  <c r="BI94"/>
  <c r="BH94"/>
  <c r="BJ94"/>
  <c r="BI190"/>
  <c r="BH190"/>
  <c r="BJ190"/>
  <c r="F100" i="10"/>
  <c r="C101"/>
  <c r="D101"/>
  <c r="BI62" i="8"/>
  <c r="BH62"/>
  <c r="BJ62"/>
  <c r="BI158"/>
  <c r="BH158"/>
  <c r="BJ158"/>
  <c r="F101" i="10"/>
  <c r="C102"/>
  <c r="D102"/>
  <c r="BI90" i="8"/>
  <c r="BI89"/>
  <c r="BH89"/>
  <c r="BJ89"/>
  <c r="BH90"/>
  <c r="BJ90"/>
  <c r="BI186"/>
  <c r="BI185"/>
  <c r="BH185"/>
  <c r="BJ185"/>
  <c r="BH186"/>
  <c r="BJ186"/>
  <c r="F102" i="10"/>
  <c r="C103"/>
  <c r="D103"/>
  <c r="F103"/>
  <c r="A1787" i="12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BH163" i="8"/>
  <c r="AV164"/>
  <c r="A596" i="12"/>
  <c r="AW164" i="8"/>
  <c r="BH164"/>
  <c r="BH165"/>
  <c r="BH166"/>
  <c r="BH167"/>
  <c r="BH168"/>
  <c r="BH169"/>
  <c r="BH170"/>
  <c r="BH171"/>
  <c r="BH172"/>
  <c r="BH173"/>
  <c r="BH174"/>
  <c r="BH175"/>
  <c r="BH176"/>
  <c r="BH177"/>
  <c r="BH178"/>
  <c r="BH179"/>
  <c r="BH180"/>
  <c r="BH181"/>
  <c r="BH182"/>
  <c r="BH183"/>
  <c r="BH184"/>
  <c r="BH187"/>
  <c r="BH188"/>
  <c r="BH189"/>
  <c r="BH192"/>
  <c r="BH193"/>
  <c r="BH194"/>
  <c r="AV191"/>
  <c r="AW191"/>
  <c r="BH191"/>
  <c r="BH195"/>
  <c r="BH197"/>
  <c r="BH196"/>
  <c r="AV198"/>
  <c r="AW198"/>
  <c r="BH198"/>
  <c r="BH199"/>
  <c r="BH200"/>
  <c r="BH201"/>
  <c r="AV202"/>
  <c r="AW202"/>
  <c r="BH202"/>
  <c r="BD203"/>
  <c r="BH203"/>
  <c r="D95" i="10"/>
  <c r="D96"/>
  <c r="D97"/>
  <c r="D98"/>
  <c r="D99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BI68" i="8"/>
  <c r="BH68"/>
  <c r="BJ68"/>
  <c r="BI164"/>
  <c r="BJ164"/>
  <c r="F63" i="10"/>
  <c r="C64"/>
  <c r="D64"/>
  <c r="BI81" i="8"/>
  <c r="BH81"/>
  <c r="BJ81"/>
  <c r="BI177"/>
  <c r="BJ177"/>
  <c r="F64" i="10"/>
  <c r="C65"/>
  <c r="D65"/>
  <c r="BI82" i="8"/>
  <c r="BH82"/>
  <c r="BJ82"/>
  <c r="BI178"/>
  <c r="BJ178"/>
  <c r="F65" i="10"/>
  <c r="C66"/>
  <c r="D66"/>
  <c r="BI69" i="8"/>
  <c r="BH69"/>
  <c r="BJ69"/>
  <c r="BI165"/>
  <c r="BJ165"/>
  <c r="F66" i="10"/>
  <c r="C67"/>
  <c r="D67"/>
  <c r="BI83" i="8"/>
  <c r="BH83"/>
  <c r="BJ83"/>
  <c r="BI179"/>
  <c r="BJ179"/>
  <c r="F67" i="10"/>
  <c r="C68"/>
  <c r="D68"/>
  <c r="BI84" i="8"/>
  <c r="BH84"/>
  <c r="BJ84"/>
  <c r="BI180"/>
  <c r="BJ180"/>
  <c r="F68" i="10"/>
  <c r="C69"/>
  <c r="D69"/>
  <c r="BI32" i="8"/>
  <c r="BI33"/>
  <c r="BH33"/>
  <c r="BH32"/>
  <c r="BJ32"/>
  <c r="BJ33"/>
  <c r="BI128"/>
  <c r="BI129"/>
  <c r="BH129"/>
  <c r="BH128"/>
  <c r="BJ128"/>
  <c r="BJ129"/>
  <c r="F69" i="10"/>
  <c r="C70"/>
  <c r="D70"/>
  <c r="BI58" i="8"/>
  <c r="BI59"/>
  <c r="BH59"/>
  <c r="BH58"/>
  <c r="BJ58"/>
  <c r="BJ59"/>
  <c r="BI154"/>
  <c r="BI155"/>
  <c r="BH155"/>
  <c r="BH154"/>
  <c r="BJ154"/>
  <c r="BJ155"/>
  <c r="F70" i="10"/>
  <c r="C71"/>
  <c r="D71"/>
  <c r="BI48" i="8"/>
  <c r="BI49"/>
  <c r="BH49"/>
  <c r="BH48"/>
  <c r="BJ48"/>
  <c r="BJ49"/>
  <c r="BI144"/>
  <c r="BI145"/>
  <c r="BH145"/>
  <c r="BH144"/>
  <c r="BJ144"/>
  <c r="BJ145"/>
  <c r="F71" i="10"/>
  <c r="C72"/>
  <c r="D72"/>
  <c r="BI100" i="8"/>
  <c r="BI101"/>
  <c r="BH101"/>
  <c r="BH100"/>
  <c r="BJ100"/>
  <c r="BJ101"/>
  <c r="BI196"/>
  <c r="BI197"/>
  <c r="BJ196"/>
  <c r="BJ197"/>
  <c r="F72" i="10"/>
  <c r="C73"/>
  <c r="D73"/>
  <c r="BI50" i="8"/>
  <c r="BI51"/>
  <c r="BH51"/>
  <c r="BH50"/>
  <c r="BJ50"/>
  <c r="BJ51"/>
  <c r="BI52"/>
  <c r="BH52"/>
  <c r="BJ52"/>
  <c r="BI146"/>
  <c r="BI147"/>
  <c r="BH147"/>
  <c r="BH146"/>
  <c r="BJ146"/>
  <c r="BJ147"/>
  <c r="BI148"/>
  <c r="BH148"/>
  <c r="BJ148"/>
  <c r="F73" i="10"/>
  <c r="C74"/>
  <c r="D74"/>
  <c r="BI44" i="8"/>
  <c r="BI45"/>
  <c r="BH45"/>
  <c r="BH44"/>
  <c r="BJ44"/>
  <c r="BJ45"/>
  <c r="BI140"/>
  <c r="BI141"/>
  <c r="BH141"/>
  <c r="BH140"/>
  <c r="BJ140"/>
  <c r="BJ141"/>
  <c r="F74" i="10"/>
  <c r="C75"/>
  <c r="D75"/>
  <c r="BI34" i="8"/>
  <c r="BI35"/>
  <c r="BH35"/>
  <c r="BH34"/>
  <c r="BJ34"/>
  <c r="BJ35"/>
  <c r="BI130"/>
  <c r="BI131"/>
  <c r="BH131"/>
  <c r="BH130"/>
  <c r="BJ130"/>
  <c r="BJ131"/>
  <c r="F75" i="10"/>
  <c r="C76"/>
  <c r="D76"/>
  <c r="BI46" i="8"/>
  <c r="BI47"/>
  <c r="BH47"/>
  <c r="BH46"/>
  <c r="BJ46"/>
  <c r="BJ47"/>
  <c r="BI142"/>
  <c r="BI143"/>
  <c r="BH143"/>
  <c r="BH142"/>
  <c r="BJ142"/>
  <c r="BJ143"/>
  <c r="F76" i="10"/>
  <c r="C77"/>
  <c r="D77"/>
  <c r="BI70" i="8"/>
  <c r="BH70"/>
  <c r="BJ70"/>
  <c r="BI166"/>
  <c r="BJ166"/>
  <c r="F77" i="10"/>
  <c r="C78"/>
  <c r="D78"/>
  <c r="BI36" i="8"/>
  <c r="BI37"/>
  <c r="BH37"/>
  <c r="BH36"/>
  <c r="BJ36"/>
  <c r="BJ37"/>
  <c r="BI38"/>
  <c r="BH38"/>
  <c r="BJ38"/>
  <c r="BI39"/>
  <c r="BH39"/>
  <c r="BJ39"/>
  <c r="BI132"/>
  <c r="BI133"/>
  <c r="BH133"/>
  <c r="BH132"/>
  <c r="BJ132"/>
  <c r="BJ133"/>
  <c r="BI134"/>
  <c r="BH134"/>
  <c r="BJ134"/>
  <c r="BI135"/>
  <c r="BH135"/>
  <c r="BJ135"/>
  <c r="F78" i="10"/>
  <c r="C79"/>
  <c r="D79"/>
  <c r="BI40" i="8"/>
  <c r="BI41"/>
  <c r="BH41"/>
  <c r="BH40"/>
  <c r="BJ40"/>
  <c r="BJ41"/>
  <c r="BI42"/>
  <c r="BH42"/>
  <c r="BJ42"/>
  <c r="BI43"/>
  <c r="BH43"/>
  <c r="BJ43"/>
  <c r="BI136"/>
  <c r="BI137"/>
  <c r="BH137"/>
  <c r="BH136"/>
  <c r="BJ136"/>
  <c r="BJ137"/>
  <c r="BI138"/>
  <c r="BH138"/>
  <c r="BJ138"/>
  <c r="BI139"/>
  <c r="BH139"/>
  <c r="BJ139"/>
  <c r="F79" i="10"/>
  <c r="C80"/>
  <c r="D80"/>
  <c r="BI28" i="8"/>
  <c r="BI29"/>
  <c r="BH29"/>
  <c r="BH28"/>
  <c r="BJ28"/>
  <c r="BJ29"/>
  <c r="BI124"/>
  <c r="BI125"/>
  <c r="BH125"/>
  <c r="BH124"/>
  <c r="BJ124"/>
  <c r="BJ125"/>
  <c r="F80" i="10"/>
  <c r="C81"/>
  <c r="D81"/>
  <c r="BI30" i="8"/>
  <c r="BI31"/>
  <c r="BH31"/>
  <c r="BH30"/>
  <c r="BJ30"/>
  <c r="BJ31"/>
  <c r="BI126"/>
  <c r="BI127"/>
  <c r="BH127"/>
  <c r="BH126"/>
  <c r="BJ126"/>
  <c r="BJ127"/>
  <c r="F81" i="10"/>
  <c r="C82"/>
  <c r="D82"/>
  <c r="BI71" i="8"/>
  <c r="BH71"/>
  <c r="BJ71"/>
  <c r="BI167"/>
  <c r="BJ167"/>
  <c r="F82" i="10"/>
  <c r="C83"/>
  <c r="D83"/>
  <c r="BI72" i="8"/>
  <c r="BH72"/>
  <c r="BJ72"/>
  <c r="BI168"/>
  <c r="BJ168"/>
  <c r="F83" i="10"/>
  <c r="C84"/>
  <c r="D84"/>
  <c r="BI92" i="8"/>
  <c r="BH92"/>
  <c r="BJ92"/>
  <c r="BI188"/>
  <c r="BJ188"/>
  <c r="F84" i="10"/>
  <c r="C85"/>
  <c r="D85"/>
  <c r="BI93" i="8"/>
  <c r="BH93"/>
  <c r="BJ93"/>
  <c r="BI189"/>
  <c r="BJ189"/>
  <c r="F85" i="10"/>
  <c r="A5" i="12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603"/>
  <c r="A594"/>
  <c r="AW175" i="8"/>
  <c r="A571" i="12"/>
  <c r="A604"/>
  <c r="A595"/>
  <c r="AW176" i="8"/>
  <c r="A572" i="12"/>
  <c r="A605"/>
  <c r="AW193" i="8"/>
  <c r="A573" i="12"/>
  <c r="A606"/>
  <c r="A766"/>
  <c r="AW190" i="8"/>
  <c r="A574" i="12"/>
  <c r="A607"/>
  <c r="AW170" i="8"/>
  <c r="A575" i="12"/>
  <c r="A608"/>
  <c r="AW171" i="8"/>
  <c r="A576" i="12"/>
  <c r="A609"/>
  <c r="AW194" i="8"/>
  <c r="A577" i="12"/>
  <c r="A610"/>
  <c r="AW169" i="8"/>
  <c r="A578" i="12"/>
  <c r="A611"/>
  <c r="A579"/>
  <c r="A612"/>
  <c r="A618"/>
  <c r="AW189" i="8"/>
  <c r="A580" i="12"/>
  <c r="A613"/>
  <c r="AW192" i="8"/>
  <c r="A581" i="12"/>
  <c r="A614"/>
  <c r="A592"/>
  <c r="AW174" i="8"/>
  <c r="A582" i="12"/>
  <c r="A583"/>
  <c r="A584"/>
  <c r="A585"/>
  <c r="A586"/>
  <c r="A587"/>
  <c r="A588"/>
  <c r="A589"/>
  <c r="A590"/>
  <c r="A591"/>
  <c r="A593"/>
  <c r="A597"/>
  <c r="A598"/>
  <c r="A599"/>
  <c r="A600"/>
  <c r="A601"/>
  <c r="A602"/>
  <c r="A615"/>
  <c r="A616"/>
  <c r="A617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743"/>
  <c r="A699"/>
  <c r="A744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99"/>
  <c r="A741"/>
  <c r="A801"/>
  <c r="A742"/>
  <c r="A745"/>
  <c r="A746"/>
  <c r="A747"/>
  <c r="A748"/>
  <c r="A749"/>
  <c r="A750"/>
  <c r="A751"/>
  <c r="A752"/>
  <c r="A753"/>
  <c r="A816"/>
  <c r="A754"/>
  <c r="A817"/>
  <c r="A755"/>
  <c r="A818"/>
  <c r="A756"/>
  <c r="A757"/>
  <c r="A758"/>
  <c r="A759"/>
  <c r="A760"/>
  <c r="A761"/>
  <c r="A762"/>
  <c r="A763"/>
  <c r="A764"/>
  <c r="A765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869"/>
  <c r="A794"/>
  <c r="A871"/>
  <c r="A795"/>
  <c r="A796"/>
  <c r="A797"/>
  <c r="A798"/>
  <c r="A800"/>
  <c r="A802"/>
  <c r="A803"/>
  <c r="A804"/>
  <c r="A805"/>
  <c r="A806"/>
  <c r="A807"/>
  <c r="A808"/>
  <c r="A809"/>
  <c r="A810"/>
  <c r="A811"/>
  <c r="A812"/>
  <c r="A813"/>
  <c r="A814"/>
  <c r="A815"/>
  <c r="A819"/>
  <c r="A820"/>
  <c r="A821"/>
  <c r="A822"/>
  <c r="A823"/>
  <c r="A824"/>
  <c r="A825"/>
  <c r="A826"/>
  <c r="A827"/>
  <c r="A828"/>
  <c r="A829"/>
  <c r="A908"/>
  <c r="A830"/>
  <c r="A831"/>
  <c r="A91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70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9"/>
  <c r="A910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100"/>
  <c r="A1023"/>
  <c r="A1101"/>
  <c r="A1024"/>
  <c r="A1103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2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77"/>
  <c r="AW163" i="8"/>
  <c r="A1719" i="12"/>
  <c r="A1779"/>
  <c r="AW195" i="8"/>
  <c r="A1720" i="12"/>
  <c r="A1780"/>
  <c r="AW197" i="8"/>
  <c r="A1721" i="12"/>
  <c r="A1781"/>
  <c r="AW196" i="8"/>
  <c r="A1722" i="12"/>
  <c r="A1785"/>
  <c r="AW199" i="8"/>
  <c r="A1723" i="12"/>
  <c r="A1786"/>
  <c r="AW200" i="8"/>
  <c r="A1724" i="12"/>
  <c r="AW201" i="8"/>
  <c r="A1725" i="12"/>
  <c r="AW203" i="8"/>
  <c r="A1726" i="12"/>
  <c r="A1727"/>
  <c r="A1728"/>
  <c r="A1729"/>
  <c r="A1730"/>
  <c r="A1731"/>
  <c r="A1732"/>
  <c r="A1733"/>
  <c r="A1734"/>
  <c r="A1735"/>
  <c r="A1736"/>
  <c r="A1737"/>
  <c r="A1738"/>
  <c r="A1739"/>
  <c r="AW165" i="8"/>
  <c r="A1740" i="12"/>
  <c r="AW166" i="8"/>
  <c r="A1741" i="12"/>
  <c r="AW177" i="8"/>
  <c r="A1742" i="12"/>
  <c r="AW178" i="8"/>
  <c r="A1743" i="12"/>
  <c r="AW179" i="8"/>
  <c r="A1744" i="12"/>
  <c r="AW180" i="8"/>
  <c r="A1745" i="12"/>
  <c r="AW181" i="8"/>
  <c r="A1746" i="12"/>
  <c r="AW182" i="8"/>
  <c r="A1747" i="12"/>
  <c r="AW183" i="8"/>
  <c r="A1748" i="12"/>
  <c r="AW184" i="8"/>
  <c r="A1749" i="12"/>
  <c r="AW185" i="8"/>
  <c r="A1750" i="12"/>
  <c r="AW186" i="8"/>
  <c r="A1751" i="12"/>
  <c r="AW187" i="8"/>
  <c r="A1752" i="12"/>
  <c r="AW188" i="8"/>
  <c r="A1753" i="12"/>
  <c r="AW167" i="8"/>
  <c r="A1754" i="12"/>
  <c r="AW168" i="8"/>
  <c r="A1755" i="12"/>
  <c r="AW172" i="8"/>
  <c r="A1756" i="12"/>
  <c r="AW173" i="8"/>
  <c r="A1757" i="12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8"/>
  <c r="A1782"/>
  <c r="A1783"/>
  <c r="A1784"/>
  <c r="BH7" i="8"/>
  <c r="BH8"/>
  <c r="BH9"/>
  <c r="BH10"/>
  <c r="BH11"/>
  <c r="BH12"/>
  <c r="BH13"/>
  <c r="BH14"/>
  <c r="BH15"/>
  <c r="BH16"/>
  <c r="BH17"/>
  <c r="BH18"/>
  <c r="BH19"/>
  <c r="BH20"/>
  <c r="BH21"/>
  <c r="BH23"/>
  <c r="BH24"/>
  <c r="BH25"/>
  <c r="BH26"/>
  <c r="BH22"/>
  <c r="BH27"/>
  <c r="BH53"/>
  <c r="BH55"/>
  <c r="BH54"/>
  <c r="BH57"/>
  <c r="BH56"/>
  <c r="BH61"/>
  <c r="BH60"/>
  <c r="BH64"/>
  <c r="BH63"/>
  <c r="BH66"/>
  <c r="BH65"/>
  <c r="BH67"/>
  <c r="BH73"/>
  <c r="BH74"/>
  <c r="BH75"/>
  <c r="BH76"/>
  <c r="BH77"/>
  <c r="BH78"/>
  <c r="BH79"/>
  <c r="BH80"/>
  <c r="BH85"/>
  <c r="BH86"/>
  <c r="BH87"/>
  <c r="BH88"/>
  <c r="BH91"/>
  <c r="BH96"/>
  <c r="BH97"/>
  <c r="BH98"/>
  <c r="BH95"/>
  <c r="BH99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9"/>
  <c r="BH120"/>
  <c r="BH121"/>
  <c r="BH122"/>
  <c r="BH118"/>
  <c r="BH123"/>
  <c r="BH149"/>
  <c r="BH151"/>
  <c r="BH150"/>
  <c r="BH153"/>
  <c r="BH152"/>
  <c r="BH157"/>
  <c r="BH156"/>
  <c r="BH160"/>
  <c r="BH159"/>
  <c r="BH162"/>
  <c r="BH161"/>
  <c r="D5" i="10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86"/>
  <c r="D87"/>
  <c r="D88"/>
  <c r="D89"/>
  <c r="D90"/>
  <c r="D91"/>
  <c r="D92"/>
  <c r="D93"/>
  <c r="D94"/>
  <c r="D4"/>
  <c r="BB202" i="8"/>
  <c r="BB203"/>
  <c r="BB198"/>
  <c r="BB199"/>
  <c r="BB200"/>
  <c r="BB201"/>
  <c r="C5" i="10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86"/>
  <c r="C87"/>
  <c r="C88"/>
  <c r="C89"/>
  <c r="C90"/>
  <c r="C91"/>
  <c r="C92"/>
  <c r="C93"/>
  <c r="C94"/>
  <c r="C95"/>
  <c r="C96"/>
  <c r="C97"/>
  <c r="C98"/>
  <c r="C99"/>
  <c r="AW12" i="8"/>
  <c r="AW112"/>
  <c r="AW45"/>
  <c r="AW79"/>
  <c r="AW7"/>
  <c r="AW8"/>
  <c r="AW10"/>
  <c r="AW11"/>
  <c r="AW13"/>
  <c r="AW14"/>
  <c r="AW15"/>
  <c r="AW16"/>
  <c r="AW17"/>
  <c r="AW18"/>
  <c r="AW19"/>
  <c r="AW20"/>
  <c r="AW21"/>
  <c r="AW23"/>
  <c r="AW24"/>
  <c r="AW25"/>
  <c r="AW26"/>
  <c r="AW22"/>
  <c r="AW27"/>
  <c r="AW29"/>
  <c r="AW28"/>
  <c r="AW31"/>
  <c r="AW30"/>
  <c r="AW33"/>
  <c r="AW32"/>
  <c r="AW35"/>
  <c r="AW34"/>
  <c r="AW42"/>
  <c r="AW46"/>
  <c r="AW48"/>
  <c r="AW51"/>
  <c r="AW52"/>
  <c r="AW50"/>
  <c r="AW53"/>
  <c r="AW55"/>
  <c r="AW56"/>
  <c r="AW59"/>
  <c r="AW58"/>
  <c r="AW61"/>
  <c r="AW63"/>
  <c r="AW66"/>
  <c r="AW67"/>
  <c r="AW68"/>
  <c r="AW69"/>
  <c r="AW70"/>
  <c r="AW72"/>
  <c r="AW73"/>
  <c r="AW76"/>
  <c r="AW77"/>
  <c r="AW78"/>
  <c r="AW80"/>
  <c r="AW81"/>
  <c r="AW82"/>
  <c r="AW83"/>
  <c r="AW85"/>
  <c r="AW86"/>
  <c r="AW88"/>
  <c r="AW89"/>
  <c r="AW90"/>
  <c r="AW91"/>
  <c r="AW92"/>
  <c r="AW93"/>
  <c r="AW94"/>
  <c r="AW96"/>
  <c r="AW97"/>
  <c r="AW98"/>
  <c r="AW95"/>
  <c r="AW99"/>
  <c r="AW101"/>
  <c r="AW100"/>
  <c r="AW102"/>
  <c r="AW103"/>
  <c r="AW104"/>
  <c r="AW105"/>
  <c r="AW106"/>
  <c r="AW107"/>
  <c r="AW108"/>
  <c r="AW109"/>
  <c r="AW110"/>
  <c r="AW116"/>
  <c r="AW123"/>
  <c r="AW125"/>
  <c r="AW124"/>
  <c r="AW127"/>
  <c r="AW126"/>
  <c r="AW129"/>
  <c r="AW130"/>
  <c r="AW133"/>
  <c r="AW134"/>
  <c r="AW135"/>
  <c r="AW139"/>
  <c r="AW136"/>
  <c r="AW140"/>
  <c r="AW143"/>
  <c r="AW142"/>
  <c r="AW145"/>
  <c r="AW147"/>
  <c r="AW148"/>
  <c r="AW151"/>
  <c r="AW150"/>
  <c r="AW152"/>
  <c r="AW155"/>
  <c r="AW154"/>
  <c r="AW157"/>
  <c r="AW156"/>
  <c r="AW160"/>
  <c r="AW159"/>
  <c r="AW16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AW49"/>
  <c r="AW141"/>
  <c r="AW132"/>
  <c r="AW131"/>
  <c r="AW40"/>
  <c r="AW137"/>
  <c r="AW39"/>
  <c r="AW41"/>
  <c r="AW115"/>
  <c r="AW43"/>
  <c r="AW128"/>
  <c r="AW36"/>
  <c r="AW64"/>
  <c r="AW60"/>
  <c r="AW38"/>
  <c r="AW158"/>
  <c r="AW118"/>
  <c r="AW162"/>
  <c r="AW153"/>
  <c r="AW138"/>
  <c r="AW84"/>
  <c r="AW54"/>
  <c r="AW9"/>
  <c r="AW74"/>
  <c r="AW44"/>
  <c r="AW47"/>
  <c r="AW37"/>
  <c r="AW87"/>
  <c r="AW65"/>
  <c r="AW57"/>
  <c r="AW117"/>
  <c r="AW113"/>
  <c r="AW114"/>
  <c r="AW121"/>
  <c r="AW120"/>
  <c r="AW75"/>
  <c r="AW62"/>
  <c r="AW146"/>
  <c r="AW119"/>
  <c r="AW122"/>
  <c r="AW111"/>
  <c r="AW144"/>
  <c r="AW149"/>
  <c r="AW71"/>
  <c r="BB170"/>
  <c r="BB171"/>
  <c r="BB172"/>
  <c r="BB173"/>
  <c r="BB174"/>
  <c r="BB175"/>
  <c r="BB176"/>
  <c r="BH6"/>
  <c r="BB177"/>
  <c r="BB178"/>
  <c r="AE6"/>
  <c r="BB179"/>
  <c r="AP6"/>
  <c r="AR6"/>
  <c r="AT6"/>
  <c r="BB180"/>
  <c r="A4" i="12"/>
  <c r="C4" i="10"/>
  <c r="BB181" i="8"/>
  <c r="AW6"/>
  <c r="C1" i="10"/>
  <c r="BB182" i="8"/>
  <c r="BE6"/>
  <c r="BB183"/>
  <c r="BF6"/>
  <c r="BB184"/>
  <c r="BG6"/>
  <c r="BB185"/>
  <c r="AV51"/>
  <c r="AV69"/>
  <c r="AV147"/>
  <c r="AV14"/>
  <c r="AV39"/>
  <c r="AV49"/>
  <c r="AV45"/>
  <c r="AV20"/>
  <c r="AV23"/>
  <c r="AV43"/>
  <c r="AV30"/>
  <c r="AV44"/>
  <c r="AV33"/>
  <c r="AV7"/>
  <c r="AV36"/>
  <c r="AV52"/>
  <c r="AV10"/>
  <c r="AV16"/>
  <c r="AV28"/>
  <c r="AV31"/>
  <c r="AV42"/>
  <c r="AV27"/>
  <c r="AV11"/>
  <c r="AV34"/>
  <c r="AV13"/>
  <c r="AV18"/>
  <c r="AV40"/>
  <c r="AV26"/>
  <c r="AV50"/>
  <c r="AV22"/>
  <c r="AV19"/>
  <c r="AV46"/>
  <c r="AV48"/>
  <c r="AV9"/>
  <c r="AV8"/>
  <c r="AV24"/>
  <c r="AV25"/>
  <c r="AV15"/>
  <c r="AV29"/>
  <c r="AV38"/>
  <c r="AV47"/>
  <c r="AV21"/>
  <c r="AV35"/>
  <c r="AV32"/>
  <c r="AV12"/>
  <c r="AV17"/>
  <c r="AV41"/>
  <c r="AV37"/>
  <c r="AV53"/>
  <c r="AV55"/>
  <c r="AV54"/>
  <c r="AV57"/>
  <c r="AV64"/>
  <c r="AV65"/>
  <c r="AV62"/>
  <c r="AV66"/>
  <c r="AV63"/>
  <c r="AV148"/>
  <c r="AV144"/>
  <c r="AV127"/>
  <c r="AV146"/>
  <c r="AV67"/>
  <c r="AV58"/>
  <c r="AV61"/>
  <c r="AV128"/>
  <c r="AV59"/>
  <c r="AV56"/>
  <c r="AV60"/>
  <c r="AV118"/>
  <c r="AV133"/>
  <c r="AV68"/>
  <c r="AV151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AV6"/>
  <c r="AV70"/>
  <c r="BB186"/>
  <c r="BB187"/>
  <c r="BB71"/>
  <c r="AV71"/>
  <c r="BB188"/>
  <c r="AV72"/>
  <c r="BB72"/>
  <c r="BB189"/>
  <c r="BB73"/>
  <c r="AV73"/>
  <c r="BB190"/>
  <c r="AV74"/>
  <c r="BB74"/>
  <c r="BB191"/>
  <c r="BB192"/>
  <c r="BB75"/>
  <c r="AV123"/>
  <c r="AV158"/>
  <c r="AV110"/>
  <c r="AV75"/>
  <c r="AV87"/>
  <c r="AV79"/>
  <c r="AV89"/>
  <c r="AV95"/>
  <c r="AV161"/>
  <c r="AV91"/>
  <c r="AV90"/>
  <c r="AV125"/>
  <c r="AV82"/>
  <c r="AV94"/>
  <c r="AV132"/>
  <c r="AV88"/>
  <c r="AV99"/>
  <c r="AV97"/>
  <c r="AV113"/>
  <c r="AV150"/>
  <c r="AV96"/>
  <c r="AV114"/>
  <c r="AV129"/>
  <c r="AV130"/>
  <c r="AV126"/>
  <c r="AV141"/>
  <c r="AV84"/>
  <c r="AV122"/>
  <c r="AV157"/>
  <c r="AV192"/>
  <c r="AV119"/>
  <c r="AV102"/>
  <c r="AV116"/>
  <c r="AV124"/>
  <c r="AV107"/>
  <c r="AV143"/>
  <c r="AV142"/>
  <c r="AV131"/>
  <c r="AV105"/>
  <c r="AV136"/>
  <c r="AV104"/>
  <c r="AV83"/>
  <c r="AV137"/>
  <c r="AV98"/>
  <c r="AV109"/>
  <c r="AV93"/>
  <c r="AV80"/>
  <c r="AV156"/>
  <c r="AV121"/>
  <c r="AV160"/>
  <c r="AV154"/>
  <c r="AV155"/>
  <c r="AV134"/>
  <c r="AV108"/>
  <c r="AV145"/>
  <c r="AV100"/>
  <c r="AV135"/>
  <c r="AV117"/>
  <c r="AV78"/>
  <c r="AV111"/>
  <c r="AV159"/>
  <c r="AV86"/>
  <c r="AV138"/>
  <c r="AV163"/>
  <c r="AV174"/>
  <c r="AV176"/>
  <c r="AV182"/>
  <c r="AV165"/>
  <c r="AV181"/>
  <c r="AV169"/>
  <c r="AV175"/>
  <c r="AV168"/>
  <c r="AV173"/>
  <c r="AV177"/>
  <c r="AV184"/>
  <c r="AV178"/>
  <c r="AV183"/>
  <c r="AV172"/>
  <c r="AV190"/>
  <c r="AV166"/>
  <c r="AV180"/>
  <c r="AV167"/>
  <c r="AV188"/>
  <c r="AV187"/>
  <c r="AV189"/>
  <c r="AV171"/>
  <c r="AV185"/>
  <c r="AV170"/>
  <c r="AV179"/>
  <c r="AV186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93"/>
  <c r="AV193"/>
  <c r="BI192"/>
  <c r="AY192"/>
  <c r="AY189"/>
  <c r="AY187"/>
  <c r="AZ72"/>
  <c r="AV139"/>
  <c r="AV112"/>
  <c r="AV115"/>
  <c r="AV101"/>
  <c r="AV162"/>
  <c r="AV106"/>
  <c r="AV149"/>
  <c r="AV140"/>
  <c r="AV85"/>
  <c r="AV152"/>
  <c r="AV92"/>
  <c r="AV120"/>
  <c r="AV81"/>
  <c r="AV103"/>
  <c r="AV77"/>
  <c r="AY76"/>
  <c r="BI76"/>
  <c r="AV76"/>
  <c r="AZ76"/>
  <c r="AV153"/>
  <c r="AZ74"/>
  <c r="BI74"/>
  <c r="BI66"/>
  <c r="BI65"/>
  <c r="BJ65"/>
  <c r="BJ66"/>
  <c r="BI67"/>
  <c r="BJ67"/>
  <c r="BI73"/>
  <c r="BJ73"/>
  <c r="BJ74"/>
  <c r="AY72"/>
  <c r="BI75"/>
  <c r="BJ75"/>
  <c r="BI187"/>
  <c r="AY190"/>
  <c r="BB194"/>
  <c r="BI194"/>
  <c r="BB195"/>
  <c r="BB196"/>
  <c r="BB197"/>
  <c r="AZ188"/>
  <c r="AV194"/>
  <c r="AZ194"/>
  <c r="AY194"/>
  <c r="BI198"/>
  <c r="BI203"/>
  <c r="AY164"/>
  <c r="AZ202"/>
  <c r="AZ198"/>
  <c r="AZ164"/>
  <c r="BI202"/>
  <c r="AY191"/>
  <c r="BI191"/>
  <c r="AZ191"/>
  <c r="AY198"/>
  <c r="AY202"/>
  <c r="AZ165"/>
  <c r="AZ163"/>
  <c r="AY166"/>
  <c r="AZ200"/>
  <c r="AY197"/>
  <c r="BI199"/>
  <c r="AY203"/>
  <c r="AY163"/>
  <c r="AV195"/>
  <c r="AY200"/>
  <c r="AZ197"/>
  <c r="AY165"/>
  <c r="AV200"/>
  <c r="AV203"/>
  <c r="AZ166"/>
  <c r="BI195"/>
  <c r="AY195"/>
  <c r="AY199"/>
  <c r="AV199"/>
  <c r="AZ195"/>
  <c r="BI200"/>
  <c r="AZ199"/>
  <c r="AV197"/>
  <c r="AZ203"/>
  <c r="AZ168"/>
  <c r="BI201"/>
  <c r="AY201"/>
  <c r="AV201"/>
  <c r="AY167"/>
  <c r="AZ167"/>
  <c r="AZ196"/>
  <c r="AV196"/>
  <c r="AY168"/>
  <c r="AZ201"/>
  <c r="AY196"/>
  <c r="BI169"/>
  <c r="AZ170"/>
  <c r="AZ169"/>
  <c r="BI170"/>
  <c r="AY170"/>
  <c r="BI171"/>
  <c r="AY169"/>
  <c r="AY171"/>
  <c r="AZ171"/>
  <c r="BI172"/>
  <c r="AZ172"/>
  <c r="AY172"/>
  <c r="AY174"/>
  <c r="BI176"/>
  <c r="BI173"/>
  <c r="AY173"/>
  <c r="AZ177"/>
  <c r="BI174"/>
  <c r="AZ173"/>
  <c r="AZ174"/>
  <c r="AY176"/>
  <c r="AZ175"/>
  <c r="BI175"/>
  <c r="AZ179"/>
  <c r="AY175"/>
  <c r="AZ176"/>
  <c r="AY177"/>
  <c r="AY178"/>
  <c r="AZ178"/>
  <c r="AY179"/>
  <c r="AY180"/>
  <c r="AZ181"/>
  <c r="BI181"/>
  <c r="AZ180"/>
  <c r="AY181"/>
  <c r="AZ184"/>
  <c r="BI184"/>
  <c r="AY182"/>
  <c r="BI182"/>
  <c r="BI163"/>
  <c r="AZ182"/>
  <c r="BI183"/>
  <c r="AY75"/>
  <c r="AY161"/>
  <c r="AY24"/>
  <c r="AY89"/>
  <c r="AY153"/>
  <c r="AY93"/>
  <c r="AY138"/>
  <c r="BI156"/>
  <c r="AY126"/>
  <c r="AY28"/>
  <c r="AY44"/>
  <c r="AY106"/>
  <c r="AZ52"/>
  <c r="AY7"/>
  <c r="AY139"/>
  <c r="AZ19"/>
  <c r="AY32"/>
  <c r="AZ142"/>
  <c r="AZ138"/>
  <c r="BI78"/>
  <c r="BI77"/>
  <c r="BJ77"/>
  <c r="BJ78"/>
  <c r="AZ38"/>
  <c r="AZ157"/>
  <c r="AZ108"/>
  <c r="AZ29"/>
  <c r="AY148"/>
  <c r="AZ149"/>
  <c r="AZ146"/>
  <c r="BI152"/>
  <c r="BI104"/>
  <c r="BI102"/>
  <c r="BI6"/>
  <c r="BJ6"/>
  <c r="BJ102"/>
  <c r="BI103"/>
  <c r="BI7"/>
  <c r="BJ7"/>
  <c r="BJ103"/>
  <c r="BI8"/>
  <c r="BJ8"/>
  <c r="BJ104"/>
  <c r="AZ137"/>
  <c r="AZ56"/>
  <c r="BI95"/>
  <c r="BI53"/>
  <c r="BJ53"/>
  <c r="BI57"/>
  <c r="BI56"/>
  <c r="BJ56"/>
  <c r="BJ57"/>
  <c r="BI61"/>
  <c r="BI60"/>
  <c r="BJ60"/>
  <c r="BJ61"/>
  <c r="BI96"/>
  <c r="BJ95"/>
  <c r="BJ96"/>
  <c r="BI97"/>
  <c r="BJ97"/>
  <c r="BI98"/>
  <c r="BJ98"/>
  <c r="BI86"/>
  <c r="BI85"/>
  <c r="BJ85"/>
  <c r="BJ86"/>
  <c r="AY141"/>
  <c r="AY158"/>
  <c r="AY155"/>
  <c r="AZ27"/>
  <c r="BI12"/>
  <c r="BJ12"/>
  <c r="BK12"/>
  <c r="BI80"/>
  <c r="AY133"/>
  <c r="AZ60"/>
  <c r="AY39"/>
  <c r="AZ162"/>
  <c r="BK45"/>
  <c r="AY70"/>
  <c r="AZ11"/>
  <c r="AZ86"/>
  <c r="AY79"/>
  <c r="AZ46"/>
  <c r="AZ43"/>
  <c r="AY74"/>
  <c r="AY184"/>
  <c r="AZ110"/>
  <c r="AZ85"/>
  <c r="AY90"/>
  <c r="AY51"/>
  <c r="AZ107"/>
  <c r="AY81"/>
  <c r="AY33"/>
  <c r="AY55"/>
  <c r="AY43"/>
  <c r="AY128"/>
  <c r="AZ122"/>
  <c r="AY14"/>
  <c r="BI113"/>
  <c r="BI109"/>
  <c r="BI13"/>
  <c r="BJ13"/>
  <c r="BJ109"/>
  <c r="BI110"/>
  <c r="BI14"/>
  <c r="BJ14"/>
  <c r="BJ110"/>
  <c r="BI111"/>
  <c r="BI15"/>
  <c r="BJ15"/>
  <c r="BJ111"/>
  <c r="BI112"/>
  <c r="BI16"/>
  <c r="BJ16"/>
  <c r="BJ112"/>
  <c r="BI17"/>
  <c r="BJ17"/>
  <c r="BJ113"/>
  <c r="AZ156"/>
  <c r="AY110"/>
  <c r="AZ40"/>
  <c r="AY121"/>
  <c r="AZ106"/>
  <c r="AZ25"/>
  <c r="AY50"/>
  <c r="AY99"/>
  <c r="AY17"/>
  <c r="BI54"/>
  <c r="BI55"/>
  <c r="BJ54"/>
  <c r="BJ55"/>
  <c r="AY137"/>
  <c r="BI87"/>
  <c r="BI9"/>
  <c r="BJ9"/>
  <c r="AY142"/>
  <c r="AY95"/>
  <c r="BI23"/>
  <c r="BI22"/>
  <c r="BJ22"/>
  <c r="BJ23"/>
  <c r="AY151"/>
  <c r="AZ64"/>
  <c r="AY77"/>
  <c r="BI10"/>
  <c r="BJ10"/>
  <c r="AY22"/>
  <c r="AY67"/>
  <c r="AZ93"/>
  <c r="BI20"/>
  <c r="AY125"/>
  <c r="AZ35"/>
  <c r="AZ135"/>
  <c r="AZ160"/>
  <c r="AZ32"/>
  <c r="AZ45"/>
  <c r="AZ88"/>
  <c r="AZ70"/>
  <c r="AZ44"/>
  <c r="AY85"/>
  <c r="AZ6"/>
  <c r="AZ24"/>
  <c r="AZ39"/>
  <c r="AZ7"/>
  <c r="AZ89"/>
  <c r="AZ121"/>
  <c r="AZ79"/>
  <c r="AZ139"/>
  <c r="AY78"/>
  <c r="AY152"/>
  <c r="AY100"/>
  <c r="AZ115"/>
  <c r="AZ13"/>
  <c r="AY134"/>
  <c r="AZ100"/>
  <c r="AY117"/>
  <c r="BI91"/>
  <c r="AZ83"/>
  <c r="AY101"/>
  <c r="AZ118"/>
  <c r="AY21"/>
  <c r="AY162"/>
  <c r="AY38"/>
  <c r="AY136"/>
  <c r="BI21"/>
  <c r="BJ20"/>
  <c r="BJ21"/>
  <c r="AY64"/>
  <c r="AY19"/>
  <c r="BI117"/>
  <c r="AY122"/>
  <c r="AY40"/>
  <c r="BI161"/>
  <c r="BI123"/>
  <c r="BI119"/>
  <c r="BI118"/>
  <c r="BJ118"/>
  <c r="BJ119"/>
  <c r="BI120"/>
  <c r="BI24"/>
  <c r="BJ24"/>
  <c r="BJ120"/>
  <c r="BI121"/>
  <c r="BI25"/>
  <c r="BJ25"/>
  <c r="BJ121"/>
  <c r="BI122"/>
  <c r="BI26"/>
  <c r="BJ26"/>
  <c r="BJ122"/>
  <c r="BI27"/>
  <c r="BJ27"/>
  <c r="BJ123"/>
  <c r="BK123"/>
  <c r="BK56"/>
  <c r="AY118"/>
  <c r="AZ31"/>
  <c r="AZ51"/>
  <c r="AZ23"/>
  <c r="AY63"/>
  <c r="BK50"/>
  <c r="AY83"/>
  <c r="AY49"/>
  <c r="AZ158"/>
  <c r="AZ49"/>
  <c r="AY71"/>
  <c r="AZ58"/>
  <c r="BK6"/>
  <c r="AY6"/>
  <c r="AZ28"/>
  <c r="AZ133"/>
  <c r="AY185"/>
  <c r="AY16"/>
  <c r="AY25"/>
  <c r="AY105"/>
  <c r="AY20"/>
  <c r="AY35"/>
  <c r="AY82"/>
  <c r="BI162"/>
  <c r="BJ161"/>
  <c r="BJ162"/>
  <c r="BJ163"/>
  <c r="BJ169"/>
  <c r="BJ170"/>
  <c r="BJ171"/>
  <c r="BJ76"/>
  <c r="BJ172"/>
  <c r="BK162"/>
  <c r="AY102"/>
  <c r="AZ103"/>
  <c r="AZ132"/>
  <c r="AY157"/>
  <c r="AZ59"/>
  <c r="AY31"/>
  <c r="BI116"/>
  <c r="BJ116"/>
  <c r="AY48"/>
  <c r="AY119"/>
  <c r="AZ136"/>
  <c r="AY58"/>
  <c r="AZ20"/>
  <c r="AZ129"/>
  <c r="AZ126"/>
  <c r="AY46"/>
  <c r="AY84"/>
  <c r="AY120"/>
  <c r="AY34"/>
  <c r="AY37"/>
  <c r="BK33"/>
  <c r="AY87"/>
  <c r="AZ124"/>
  <c r="AY11"/>
  <c r="AZ12"/>
  <c r="AY69"/>
  <c r="AZ128"/>
  <c r="AZ94"/>
  <c r="AY41"/>
  <c r="AZ127"/>
  <c r="AZ50"/>
  <c r="AZ112"/>
  <c r="AZ134"/>
  <c r="AY59"/>
  <c r="AY96"/>
  <c r="AY111"/>
  <c r="BI105"/>
  <c r="AY13"/>
  <c r="AZ102"/>
  <c r="AZ183"/>
  <c r="AY183"/>
  <c r="AZ185"/>
  <c r="AY10"/>
  <c r="AY27"/>
  <c r="AZ82"/>
  <c r="AY143"/>
  <c r="AZ105"/>
  <c r="AY66"/>
  <c r="AY12"/>
  <c r="AY86"/>
  <c r="AZ154"/>
  <c r="AZ14"/>
  <c r="AY113"/>
  <c r="AY103"/>
  <c r="AY23"/>
  <c r="AZ17"/>
  <c r="AZ131"/>
  <c r="AZ87"/>
  <c r="BI99"/>
  <c r="BJ99"/>
  <c r="AZ151"/>
  <c r="AY97"/>
  <c r="AZ120"/>
  <c r="BK53"/>
  <c r="AY65"/>
  <c r="AZ125"/>
  <c r="AZ90"/>
  <c r="AZ96"/>
  <c r="BI106"/>
  <c r="BJ105"/>
  <c r="BJ106"/>
  <c r="AZ66"/>
  <c r="AZ77"/>
  <c r="BI157"/>
  <c r="AZ147"/>
  <c r="AY135"/>
  <c r="AZ141"/>
  <c r="AY15"/>
  <c r="BL26"/>
  <c r="AZ68"/>
  <c r="AZ80"/>
  <c r="AZ116"/>
  <c r="AZ150"/>
  <c r="AZ22"/>
  <c r="AY53"/>
  <c r="AY159"/>
  <c r="AY36"/>
  <c r="AY147"/>
  <c r="AZ159"/>
  <c r="AZ140"/>
  <c r="AZ36"/>
  <c r="AZ47"/>
  <c r="AY61"/>
  <c r="AZ62"/>
  <c r="AY88"/>
  <c r="AY62"/>
  <c r="BI149"/>
  <c r="AZ57"/>
  <c r="BI79"/>
  <c r="BJ79"/>
  <c r="BJ80"/>
  <c r="AZ30"/>
  <c r="AY107"/>
  <c r="BL143"/>
  <c r="AZ117"/>
  <c r="AY146"/>
  <c r="BK73"/>
  <c r="AY149"/>
  <c r="AY104"/>
  <c r="AZ98"/>
  <c r="AZ144"/>
  <c r="AZ65"/>
  <c r="AY150"/>
  <c r="BI88"/>
  <c r="AY60"/>
  <c r="BI114"/>
  <c r="AY144"/>
  <c r="AZ42"/>
  <c r="AY116"/>
  <c r="BI108"/>
  <c r="AY112"/>
  <c r="BI160"/>
  <c r="AZ145"/>
  <c r="AZ53"/>
  <c r="AZ161"/>
  <c r="AY54"/>
  <c r="BJ149"/>
  <c r="BI153"/>
  <c r="BJ152"/>
  <c r="BJ153"/>
  <c r="BJ156"/>
  <c r="BJ157"/>
  <c r="BJ191"/>
  <c r="BJ192"/>
  <c r="BI193"/>
  <c r="BJ193"/>
  <c r="BJ194"/>
  <c r="BK146"/>
  <c r="AY115"/>
  <c r="AZ67"/>
  <c r="AY94"/>
  <c r="AZ114"/>
  <c r="AY124"/>
  <c r="AZ54"/>
  <c r="AY30"/>
  <c r="AY92"/>
  <c r="AY154"/>
  <c r="AY129"/>
  <c r="AY186"/>
  <c r="AY29"/>
  <c r="AZ34"/>
  <c r="AY108"/>
  <c r="AZ8"/>
  <c r="AY52"/>
  <c r="AZ10"/>
  <c r="AY145"/>
  <c r="AY47"/>
  <c r="AZ55"/>
  <c r="AZ69"/>
  <c r="AZ63"/>
  <c r="AZ123"/>
  <c r="AY73"/>
  <c r="AY123"/>
  <c r="AZ91"/>
  <c r="AZ48"/>
  <c r="AZ26"/>
  <c r="AY140"/>
  <c r="AZ99"/>
  <c r="AY131"/>
  <c r="AY130"/>
  <c r="AZ41"/>
  <c r="AZ9"/>
  <c r="BI18"/>
  <c r="BJ18"/>
  <c r="BI107"/>
  <c r="BI159"/>
  <c r="AY57"/>
  <c r="BI151"/>
  <c r="BI150"/>
  <c r="BJ150"/>
  <c r="BJ151"/>
  <c r="BI115"/>
  <c r="BI19"/>
  <c r="BJ19"/>
  <c r="BJ115"/>
  <c r="AZ143"/>
  <c r="AZ16"/>
  <c r="AZ113"/>
  <c r="AZ81"/>
  <c r="AZ155"/>
  <c r="BI64"/>
  <c r="AZ101"/>
  <c r="AZ119"/>
  <c r="AY114"/>
  <c r="AY8"/>
  <c r="AY98"/>
  <c r="AZ18"/>
  <c r="AY9"/>
  <c r="AZ92"/>
  <c r="AZ21"/>
  <c r="AZ84"/>
  <c r="BJ87"/>
  <c r="BJ88"/>
  <c r="BK85"/>
  <c r="AZ75"/>
  <c r="AZ152"/>
  <c r="AZ104"/>
  <c r="AY68"/>
  <c r="AZ148"/>
  <c r="AZ33"/>
  <c r="AZ73"/>
  <c r="AZ153"/>
  <c r="AY127"/>
  <c r="AY80"/>
  <c r="AY26"/>
  <c r="AZ15"/>
  <c r="AZ130"/>
  <c r="AZ61"/>
  <c r="AZ109"/>
  <c r="AZ111"/>
  <c r="AY156"/>
  <c r="AY160"/>
  <c r="AZ37"/>
  <c r="AY42"/>
  <c r="AZ95"/>
  <c r="AY45"/>
  <c r="AZ78"/>
  <c r="AZ97"/>
  <c r="AY109"/>
  <c r="AY91"/>
  <c r="BI63"/>
  <c r="BJ63"/>
  <c r="BJ64"/>
  <c r="AY18"/>
  <c r="AY56"/>
  <c r="BI11"/>
  <c r="AZ71"/>
  <c r="AY132"/>
  <c r="AY188"/>
  <c r="AZ190"/>
  <c r="AZ193"/>
  <c r="AZ187"/>
  <c r="AY193"/>
  <c r="AZ189"/>
  <c r="BL193"/>
  <c r="BL192"/>
  <c r="AZ186"/>
  <c r="AZ192"/>
  <c r="BK76"/>
  <c r="BK72"/>
  <c r="BK74"/>
  <c r="BK75"/>
  <c r="BJ117"/>
  <c r="F99" i="10"/>
  <c r="BK29" i="8"/>
  <c r="BK92"/>
  <c r="BK77"/>
  <c r="BL162"/>
  <c r="BK104"/>
  <c r="BL45"/>
  <c r="BK127"/>
  <c r="BK190"/>
  <c r="BL142"/>
  <c r="F60" i="10"/>
  <c r="BK149" i="8"/>
  <c r="BJ91"/>
  <c r="BJ187"/>
  <c r="BL70"/>
  <c r="BJ11"/>
  <c r="BK11"/>
  <c r="BL131"/>
  <c r="BK14"/>
  <c r="BK142"/>
  <c r="BK102"/>
  <c r="BJ173"/>
  <c r="F56" i="10"/>
  <c r="BL155" i="8"/>
  <c r="BK23"/>
  <c r="BJ159"/>
  <c r="BJ160"/>
  <c r="BL160"/>
  <c r="BL134"/>
  <c r="BL123"/>
  <c r="BL186"/>
  <c r="BJ174"/>
  <c r="F57" i="10"/>
  <c r="BL33" i="8"/>
  <c r="BK94"/>
  <c r="BK99"/>
  <c r="BJ184"/>
  <c r="F48" i="10"/>
  <c r="BK193" i="8"/>
  <c r="BL75"/>
  <c r="F27" i="10"/>
  <c r="BL145" i="8"/>
  <c r="BK60"/>
  <c r="BK40"/>
  <c r="BL125"/>
  <c r="BL74"/>
  <c r="BL149"/>
  <c r="BK151"/>
  <c r="BL151"/>
  <c r="BK133"/>
  <c r="AZ3"/>
  <c r="BJ181"/>
  <c r="BJ182"/>
  <c r="BJ183"/>
  <c r="F22" i="10"/>
  <c r="BK174" i="8"/>
  <c r="BL170"/>
  <c r="BL116"/>
  <c r="BK115"/>
  <c r="BK101"/>
  <c r="BL185"/>
  <c r="BL68"/>
  <c r="BK9"/>
  <c r="BK152"/>
  <c r="BL194"/>
  <c r="BJ175"/>
  <c r="BJ176"/>
  <c r="BK189"/>
  <c r="AY3"/>
  <c r="BJ114"/>
  <c r="BK110"/>
  <c r="BJ199"/>
  <c r="BL199"/>
  <c r="BK35"/>
  <c r="BL150"/>
  <c r="BK34"/>
  <c r="BL35"/>
  <c r="BL167"/>
  <c r="BK119"/>
  <c r="BL32"/>
  <c r="BK32"/>
  <c r="F40" i="10"/>
  <c r="BL7" i="8"/>
  <c r="BK192"/>
  <c r="BL181"/>
  <c r="BK176"/>
  <c r="BL96"/>
  <c r="BK191"/>
  <c r="BL146"/>
  <c r="BL30"/>
  <c r="BL140"/>
  <c r="BK140"/>
  <c r="BJ195"/>
  <c r="BL195"/>
  <c r="BL31"/>
  <c r="BK31"/>
  <c r="BK95"/>
  <c r="BL132"/>
  <c r="BK30"/>
  <c r="BK169"/>
  <c r="BJ198"/>
  <c r="BJ200"/>
  <c r="BJ202"/>
  <c r="BK202"/>
  <c r="BL147"/>
  <c r="BK147"/>
  <c r="BL25"/>
  <c r="BK25"/>
  <c r="BK58"/>
  <c r="BK103"/>
  <c r="BK37"/>
  <c r="BK15"/>
  <c r="BL95"/>
  <c r="BK164"/>
  <c r="BJ203"/>
  <c r="BL86"/>
  <c r="BK100"/>
  <c r="BK62"/>
  <c r="BK13"/>
  <c r="F50" i="10"/>
  <c r="BK144" i="8"/>
  <c r="BK112"/>
  <c r="BK21"/>
  <c r="BL21"/>
  <c r="BK118"/>
  <c r="BK198"/>
  <c r="F95" i="10"/>
  <c r="BK106" i="8"/>
  <c r="BJ107"/>
  <c r="BK46"/>
  <c r="F89" i="10"/>
  <c r="BL6" i="8"/>
  <c r="BK105"/>
  <c r="BL187"/>
  <c r="BL105"/>
  <c r="BK10"/>
  <c r="BL73"/>
  <c r="BK131"/>
  <c r="BL13"/>
  <c r="BL190"/>
  <c r="BL9"/>
  <c r="BL127"/>
  <c r="BL183"/>
  <c r="BL65"/>
  <c r="BL22"/>
  <c r="F61" i="10"/>
  <c r="F59"/>
  <c r="F58"/>
  <c r="BL124" i="8"/>
  <c r="BK124"/>
  <c r="BK125"/>
  <c r="F41" i="10"/>
  <c r="BL11" i="8"/>
  <c r="BL38"/>
  <c r="BL39"/>
  <c r="F53" i="10"/>
  <c r="BL15" i="8"/>
  <c r="BK43"/>
  <c r="BK128"/>
  <c r="BJ108"/>
  <c r="BL12"/>
  <c r="BL128"/>
  <c r="F55" i="10"/>
  <c r="F54"/>
  <c r="BK24" i="8"/>
  <c r="F46" i="10"/>
  <c r="BL46" i="8"/>
  <c r="BL83"/>
  <c r="BK160"/>
  <c r="BL43"/>
  <c r="BL16"/>
  <c r="BK134"/>
  <c r="F51" i="10"/>
  <c r="BL19" i="8"/>
  <c r="BL69"/>
  <c r="BK69"/>
  <c r="BK68"/>
  <c r="BL93"/>
  <c r="BL10"/>
  <c r="BL126"/>
  <c r="BL176"/>
  <c r="BL163"/>
  <c r="BL161"/>
  <c r="BL58"/>
  <c r="BL119"/>
  <c r="BL44"/>
  <c r="BK167"/>
  <c r="BL51"/>
  <c r="BL173"/>
  <c r="BL133"/>
  <c r="BK93"/>
  <c r="BK145"/>
  <c r="BK143"/>
  <c r="BL172"/>
  <c r="BL154"/>
  <c r="BL54"/>
  <c r="BK38"/>
  <c r="BL118"/>
  <c r="F42" i="10"/>
  <c r="BL56" i="8"/>
  <c r="BL174"/>
  <c r="F43" i="10"/>
  <c r="BL29" i="8"/>
  <c r="BL37"/>
  <c r="BL152"/>
  <c r="BL72"/>
  <c r="BK184"/>
  <c r="BL103"/>
  <c r="BK61"/>
  <c r="BL60"/>
  <c r="BL179"/>
  <c r="F20" i="10"/>
  <c r="BL66" i="8"/>
  <c r="F12" i="10"/>
  <c r="BK67" i="8"/>
  <c r="BK65"/>
  <c r="BK57"/>
  <c r="BK54"/>
  <c r="BL92"/>
  <c r="BL78"/>
  <c r="BL189"/>
  <c r="BL87"/>
  <c r="BK17"/>
  <c r="BK16"/>
  <c r="BL62"/>
  <c r="BL63"/>
  <c r="BL112"/>
  <c r="BL203"/>
  <c r="BL97"/>
  <c r="BK47"/>
  <c r="BK44"/>
  <c r="BK8"/>
  <c r="BK7"/>
  <c r="BL8"/>
  <c r="BL82"/>
  <c r="BK122"/>
  <c r="BK121"/>
  <c r="BL53"/>
  <c r="BK170"/>
  <c r="BL110"/>
  <c r="BL85"/>
  <c r="F49" i="10"/>
  <c r="BL115" i="8"/>
  <c r="BK71"/>
  <c r="BK70"/>
  <c r="BK194"/>
  <c r="BL76"/>
  <c r="BL202"/>
  <c r="BL100"/>
  <c r="F39" i="10"/>
  <c r="BK171" i="8"/>
  <c r="BL71"/>
  <c r="BL106"/>
  <c r="BL49"/>
  <c r="BL165"/>
  <c r="BK51"/>
  <c r="BK52"/>
  <c r="BK150"/>
  <c r="BL153"/>
  <c r="BL34"/>
  <c r="BK153"/>
  <c r="BL113"/>
  <c r="BK186"/>
  <c r="BK185"/>
  <c r="BK90"/>
  <c r="BK91"/>
  <c r="BK114"/>
  <c r="BK113"/>
  <c r="BK111"/>
  <c r="BL23"/>
  <c r="BL136"/>
  <c r="BL77"/>
  <c r="BL101"/>
  <c r="BK89"/>
  <c r="BL81"/>
  <c r="BL198"/>
  <c r="BL121"/>
  <c r="BL200"/>
  <c r="BK66"/>
  <c r="BK63"/>
  <c r="BK18"/>
  <c r="BK20"/>
  <c r="BK19"/>
  <c r="BL191"/>
  <c r="BL180"/>
  <c r="BL104"/>
  <c r="BK117"/>
  <c r="BK116"/>
  <c r="BL90"/>
  <c r="BL177"/>
  <c r="BL169"/>
  <c r="BL61"/>
  <c r="BL18"/>
  <c r="BL50"/>
  <c r="BL164"/>
  <c r="BK81"/>
  <c r="BK64"/>
  <c r="BL144"/>
  <c r="BK139"/>
  <c r="BL17"/>
  <c r="BK55"/>
  <c r="BL139"/>
  <c r="BK148"/>
  <c r="BK28"/>
  <c r="BK120"/>
  <c r="BL120"/>
  <c r="F90" i="10"/>
  <c r="F47"/>
  <c r="F86"/>
  <c r="BK130" i="8"/>
  <c r="BL14"/>
  <c r="BL130"/>
  <c r="BK177"/>
  <c r="BK178"/>
  <c r="BK129"/>
  <c r="BL129"/>
  <c r="BK126"/>
  <c r="F62" i="10"/>
  <c r="BK136" i="8"/>
  <c r="BK141"/>
  <c r="BL141"/>
  <c r="BL24"/>
  <c r="BK183"/>
  <c r="BL197"/>
  <c r="BL137"/>
  <c r="BK195"/>
  <c r="BL55"/>
  <c r="BK138"/>
  <c r="BL79"/>
  <c r="BL157"/>
  <c r="BK159"/>
  <c r="BL159"/>
  <c r="BL40"/>
  <c r="BL178"/>
  <c r="BL64"/>
  <c r="BL111"/>
  <c r="BK135"/>
  <c r="BL135"/>
  <c r="BL47"/>
  <c r="BK161"/>
  <c r="BL122"/>
  <c r="BK163"/>
  <c r="BL168"/>
  <c r="BK188"/>
  <c r="BL52"/>
  <c r="BK168"/>
  <c r="F9" i="10"/>
  <c r="BK173" i="8"/>
  <c r="BL57"/>
  <c r="BK172"/>
  <c r="BL114"/>
  <c r="BK22"/>
  <c r="BK27"/>
  <c r="BK26"/>
  <c r="BL27"/>
  <c r="BK86"/>
  <c r="BK96"/>
  <c r="BK182"/>
  <c r="BK181"/>
  <c r="BL182"/>
  <c r="BL67"/>
  <c r="BL184"/>
  <c r="F23" i="10"/>
  <c r="F45"/>
  <c r="F25"/>
  <c r="BK49" i="8"/>
  <c r="BK97"/>
  <c r="BK165"/>
  <c r="BK166"/>
  <c r="BK83"/>
  <c r="BK84"/>
  <c r="BL94"/>
  <c r="BK179"/>
  <c r="BL188"/>
  <c r="BK196"/>
  <c r="BK187"/>
  <c r="BK79"/>
  <c r="BL196"/>
  <c r="BK80"/>
  <c r="BK78"/>
  <c r="BK180"/>
  <c r="BK87"/>
  <c r="BL91"/>
  <c r="BK109"/>
  <c r="BL102"/>
  <c r="BK88"/>
  <c r="BL108"/>
  <c r="BL99"/>
  <c r="BL107"/>
  <c r="BL171"/>
  <c r="BK175"/>
  <c r="BL117"/>
  <c r="BK82"/>
  <c r="BK197"/>
  <c r="BJ201"/>
  <c r="F37" i="10"/>
  <c r="BL48" i="8"/>
  <c r="BL166"/>
  <c r="BL98"/>
  <c r="BK36"/>
  <c r="BK48"/>
  <c r="BL148"/>
  <c r="BK39"/>
  <c r="BK59"/>
  <c r="BK41"/>
  <c r="BL28"/>
  <c r="BK98"/>
  <c r="BK42"/>
  <c r="F16" i="10"/>
  <c r="F36"/>
  <c r="F93"/>
  <c r="F92"/>
  <c r="BK132" i="8"/>
  <c r="BL20"/>
  <c r="BL138"/>
  <c r="BK137"/>
  <c r="BL80"/>
  <c r="BK157"/>
  <c r="BL36"/>
  <c r="BK107"/>
  <c r="F4" i="10"/>
  <c r="BK108" i="8"/>
  <c r="BL59"/>
  <c r="BK201"/>
  <c r="BK199"/>
  <c r="BK200"/>
  <c r="BL175"/>
  <c r="BL88"/>
  <c r="BL201"/>
  <c r="BL84"/>
  <c r="F10" i="10"/>
  <c r="BK158" i="8"/>
  <c r="F52" i="10"/>
  <c r="F17"/>
  <c r="F5"/>
  <c r="F7"/>
  <c r="F19"/>
  <c r="BK154" i="8"/>
  <c r="BL156"/>
  <c r="BK155"/>
  <c r="BK156"/>
  <c r="BL41"/>
  <c r="F33" i="10"/>
  <c r="BL109" i="8"/>
  <c r="BK203"/>
  <c r="BL89"/>
  <c r="BL42"/>
  <c r="BL158"/>
  <c r="F29" i="10"/>
  <c r="F13"/>
  <c r="F26"/>
  <c r="F21"/>
  <c r="F8"/>
  <c r="F35"/>
  <c r="F98"/>
  <c r="F6"/>
  <c r="F18"/>
  <c r="F24"/>
  <c r="F11"/>
  <c r="F38"/>
  <c r="F87"/>
  <c r="F14"/>
  <c r="F15"/>
  <c r="F96"/>
  <c r="F32"/>
  <c r="F44"/>
  <c r="F28"/>
  <c r="F97"/>
  <c r="F30"/>
  <c r="F91"/>
  <c r="F31"/>
  <c r="F94"/>
  <c r="F34"/>
  <c r="F88"/>
</calcChain>
</file>

<file path=xl/sharedStrings.xml><?xml version="1.0" encoding="utf-8"?>
<sst xmlns="http://schemas.openxmlformats.org/spreadsheetml/2006/main" count="12302" uniqueCount="3875">
  <si>
    <t>Plant</t>
  </si>
  <si>
    <t xml:space="preserve">   Material</t>
  </si>
  <si>
    <t>Level</t>
  </si>
  <si>
    <t>Item</t>
  </si>
  <si>
    <t xml:space="preserve">           Object description</t>
  </si>
  <si>
    <t>Matl group</t>
  </si>
  <si>
    <t>Matl type</t>
  </si>
  <si>
    <t>SortStrng</t>
  </si>
  <si>
    <t>Quantity</t>
  </si>
  <si>
    <t>Usage pr</t>
  </si>
  <si>
    <t>Valid from</t>
  </si>
  <si>
    <t xml:space="preserve"> Valid to</t>
  </si>
  <si>
    <t>ICT</t>
  </si>
  <si>
    <t>Check Split</t>
  </si>
  <si>
    <t>Check Usage</t>
  </si>
  <si>
    <t>Key</t>
  </si>
  <si>
    <t>Usage pr Adj</t>
  </si>
  <si>
    <t>Alt Group</t>
  </si>
  <si>
    <t>QTY</t>
  </si>
  <si>
    <t>Type</t>
  </si>
  <si>
    <t>Group</t>
  </si>
  <si>
    <t>Spec.Pro</t>
  </si>
  <si>
    <t>Pro.Type</t>
  </si>
  <si>
    <t>Description</t>
  </si>
  <si>
    <t>Material</t>
  </si>
  <si>
    <t>High Alt Grp</t>
  </si>
  <si>
    <t>Supply Itens</t>
  </si>
  <si>
    <t>SKU/Board</t>
  </si>
  <si>
    <t>Qty</t>
  </si>
  <si>
    <t>ASUS PART NO</t>
  </si>
  <si>
    <t>Check</t>
  </si>
  <si>
    <t>Dmd Split</t>
  </si>
  <si>
    <t>ATP</t>
  </si>
  <si>
    <t>Shortage</t>
  </si>
  <si>
    <t>1º ▼</t>
  </si>
  <si>
    <t>2º ▼</t>
  </si>
  <si>
    <t>Count</t>
  </si>
  <si>
    <t>Supply</t>
  </si>
  <si>
    <t>Sort 1</t>
  </si>
  <si>
    <t>Sort 2</t>
  </si>
  <si>
    <t>Excess</t>
  </si>
  <si>
    <t xml:space="preserve">    Component</t>
  </si>
  <si>
    <t>Alt Grp</t>
  </si>
  <si>
    <t xml:space="preserve"> Change no.</t>
  </si>
  <si>
    <t>Proc. type</t>
  </si>
  <si>
    <t>SP type</t>
  </si>
  <si>
    <t>Strategy</t>
  </si>
  <si>
    <t>Priority</t>
  </si>
  <si>
    <t>Counter</t>
  </si>
  <si>
    <t>Node</t>
  </si>
  <si>
    <t>BOM</t>
  </si>
  <si>
    <t>F</t>
  </si>
  <si>
    <t>15G101000960</t>
  </si>
  <si>
    <t>15G10N376520</t>
  </si>
  <si>
    <t>X</t>
  </si>
  <si>
    <t>PERFECT</t>
  </si>
  <si>
    <t xml:space="preserve"> L</t>
  </si>
  <si>
    <t xml:space="preserve">  ZROH</t>
  </si>
  <si>
    <t xml:space="preserve">   PRI</t>
  </si>
  <si>
    <t xml:space="preserve">    F</t>
  </si>
  <si>
    <t xml:space="preserve">   ALT</t>
  </si>
  <si>
    <t>15220-099S0200</t>
  </si>
  <si>
    <t>PHONE WARRANTY CARD BP//BRAZILIAN PORTUG</t>
  </si>
  <si>
    <t>Invoice</t>
  </si>
  <si>
    <t>IMPERFECT</t>
  </si>
  <si>
    <t>365627-001</t>
  </si>
  <si>
    <t xml:space="preserve">   MG12</t>
  </si>
  <si>
    <t>04073-00120100</t>
  </si>
  <si>
    <t>04080-00100000</t>
  </si>
  <si>
    <t>13020-02920000</t>
  </si>
  <si>
    <t>15220-244S0000</t>
  </si>
  <si>
    <t>HEADSET IN-EAR WHT 161//1MORE/AR-101</t>
  </si>
  <si>
    <t>ZF3 SERIES SIM TRAY NEEDLE//ANLI PRECISE</t>
  </si>
  <si>
    <t>04080-00027200</t>
  </si>
  <si>
    <t>15161-01481000</t>
  </si>
  <si>
    <t>SHRINK FILM FOR ZB551KL//V1.0(ID-SKD)</t>
  </si>
  <si>
    <t>04110-00018300</t>
  </si>
  <si>
    <t>15100-1402H000</t>
  </si>
  <si>
    <t>ZE552KL-1B WHITE LABEL//V1.0 10MM</t>
  </si>
  <si>
    <t>FINGER PRINT SENSOR MODULE//GOO DONG/9.7</t>
  </si>
  <si>
    <t>15000-06183000</t>
  </si>
  <si>
    <t>GIFT BOX FOR ZE520KL/BR-CKD//V1.0</t>
  </si>
  <si>
    <t>15100-1459H000</t>
  </si>
  <si>
    <t>ZE520KL ANATEL LABEL BATTERY//V1.0 CKD</t>
  </si>
  <si>
    <t>WARRANTY SEAL FOR PHONE Y //2.8 0 MM/V1.</t>
  </si>
  <si>
    <t>60AZ0170-MB1A07</t>
  </si>
  <si>
    <t>ZE520KL MB._3G/MSM8953//R1.3D (32G/BR)</t>
  </si>
  <si>
    <t>60AZ0170-SU10B0</t>
  </si>
  <si>
    <t>ZE520KL SUB_BD//R1.1F</t>
  </si>
  <si>
    <t>CMOS CAMERA MODULE 16M PIXEL//PRIMAX/50-</t>
  </si>
  <si>
    <t>04080-00100800</t>
  </si>
  <si>
    <t>CMOS CAMERA MODULE 16M OIS(B)//PRIMAX/50</t>
  </si>
  <si>
    <t>04080-00100900</t>
  </si>
  <si>
    <t>CAMERA MODULE 16M OIS//LITEON/6BSF01P2A</t>
  </si>
  <si>
    <t>2016 PHONE WARRANTY CARD BP//V1.0 BRAZIL</t>
  </si>
  <si>
    <t>CMOS CAMERA MODULE 8M PIXEL FF//PRIMAX/5</t>
  </si>
  <si>
    <t>04080-00027600</t>
  </si>
  <si>
    <t>Front Camera</t>
  </si>
  <si>
    <t>13020-02920100</t>
  </si>
  <si>
    <t>ZF3 SERIES SIM TRAY NEEDLE//URC</t>
  </si>
  <si>
    <t>0B200-02160000</t>
  </si>
  <si>
    <t>0B200-02160100</t>
  </si>
  <si>
    <t>ZE520SPECIAL/ATL POLY/C11P1601//SMP/3461</t>
  </si>
  <si>
    <t>0B200-02160200</t>
  </si>
  <si>
    <t>ZE520 AIR/ATL POLY/C11P1601//SMP/346169/</t>
  </si>
  <si>
    <t>15160-02921000</t>
  </si>
  <si>
    <t>OPP SHEET FOR ZE520KL WW//V1.0</t>
  </si>
  <si>
    <t>15160-02921100</t>
  </si>
  <si>
    <t>OPP SHEET FOR ZE520KL WW//V2.0</t>
  </si>
  <si>
    <t>Base qty</t>
  </si>
  <si>
    <t>Usage Rev</t>
  </si>
  <si>
    <t>0A001-00380500</t>
  </si>
  <si>
    <t>SEALED FOR QUALITY' LABEL//V1.0 (BLACK)</t>
  </si>
  <si>
    <t>14016-00021200</t>
  </si>
  <si>
    <t>ZE520KL BAT/ATL POLY/C11P1601/</t>
  </si>
  <si>
    <t>0B200-02200100</t>
  </si>
  <si>
    <t xml:space="preserve">   MG85</t>
  </si>
  <si>
    <t xml:space="preserve">   MG13</t>
  </si>
  <si>
    <t xml:space="preserve">   MG03</t>
  </si>
  <si>
    <t xml:space="preserve">   TAPE, TRANS SECURITY 72MM, MACHINE</t>
  </si>
  <si>
    <t>E</t>
  </si>
  <si>
    <t>Demand Rev</t>
  </si>
  <si>
    <t>Pegged</t>
  </si>
  <si>
    <t>PHT GRP</t>
  </si>
  <si>
    <t>Pegged Dmd</t>
  </si>
  <si>
    <t>ROW</t>
  </si>
  <si>
    <t>%</t>
  </si>
  <si>
    <t>BoM_Unit</t>
  </si>
  <si>
    <t>Base_Unit</t>
  </si>
  <si>
    <t>Phantom</t>
  </si>
  <si>
    <t>PC</t>
  </si>
  <si>
    <t>Withdraw</t>
  </si>
  <si>
    <t>Comp</t>
  </si>
  <si>
    <t>xxxM6/O6</t>
  </si>
  <si>
    <t>xxxC6</t>
  </si>
  <si>
    <t>xxxIF($D6&lt;xxxAH$4;"";IF(AND($D5xxxAH$4;$D6&gt;AH$4);$F5;AH5))</t>
  </si>
  <si>
    <t>xxxIF($D6&lt;xxxAI$4;"";IF(AND($D5xxxAI$4;$D6&gt;AI$4);$F5;AI5))</t>
  </si>
  <si>
    <t>xxxIF($D6&lt;xxxAJ$4;"";IF(AND($D5xxxAJ$4;$D6&gt;AJ$4);$F5;AJ5))</t>
  </si>
  <si>
    <t>xxxIF($D6&lt;xxxAK$4;"";IF(AND($D5xxxAK$4;$D6&gt;AK$4);$F5;AK5))</t>
  </si>
  <si>
    <t>xxxIF($D6&lt;xxxAL$4;"";IF(AND($D5xxxAL$4;$D6&gt;AL$4);$F5;AL5))</t>
  </si>
  <si>
    <t>xxxIF($D6&lt;xxxAM$4;"";IF(AND($D5xxxAM$4;$D6&gt;AM$4);$F5;AM5))</t>
  </si>
  <si>
    <t>xxxIF($D6&lt;xxxAN$4;"";IF(AND($D5xxxAN$4;$D6&gt;AN$4);$F5;AN5))</t>
  </si>
  <si>
    <t>xxxCONCATENATE(AG6;" | ";AH6;" | ";AI6;" | ";AJ6;" | ";AK6;" | ";AL6;" | ";AM6;" | ";AN6)</t>
  </si>
  <si>
    <t>xxxIF(TRIM(H6)xxx"";100;J6)</t>
  </si>
  <si>
    <t>xxxNOT(TRIM(W6)&lt;&gt;"F")</t>
  </si>
  <si>
    <t>xxx$B6&amp;" | "&amp;$AO6&amp;" | "&amp;IF(TRIM(H6)xxx"";"uniq"&amp;ROW();TRIM(H6))</t>
  </si>
  <si>
    <t>xxxIF(NOT(AR6);IF(TRIM($H6)xxx"";"Assembly";"Phantom Alt");VLOOKUP(F6;ZPCS04!B:G;6;0))</t>
  </si>
  <si>
    <t>xxxIF(TRIM($W6)xxx"F";OFFSET($A$5;MATCH($AS6;$AS$5:$AS6;0)-1;0);$A6)</t>
  </si>
  <si>
    <t>xxxIFERROR(OFFSET(ZPCS04!$A$1;MATCH(F6;ZPCS04!B:B;0)-1;0);100)</t>
  </si>
  <si>
    <t>xxxSUMIF(AS:AS;AS6;AP:AP)xxx100</t>
  </si>
  <si>
    <t>xxxSUMIF(AS:AS;AS6;AE:AE)/COUNTIF(AS:AS;AS6)xxxAE6</t>
  </si>
  <si>
    <t>xxxIF(AT6xxx"Phantom Alt";MATCH($AS6;$AS$5:$AS6;0);IF(OR(OFFSET($AF6;0;8-COUNTBLANK($AG6:$AN6))xxx$F5;$BE6xxx$BE5);$BB5;""))</t>
  </si>
  <si>
    <t>xxxC6&amp;" | "&amp;F6</t>
  </si>
  <si>
    <t>xxxC6&amp;" | "&amp;OFFSET($AF6;0;8-COUNTBLANK($AG6:$AN6))</t>
  </si>
  <si>
    <t>xxxIFERROR(VLOOKUP($BE6;$BD$5:$BF5;3;0)*$AE6;VLOOKUP($C6;Demanda!$A:$B;2;0)*$AE6)*IF(AT6xxx"Phantom Alt";$BC6;TRUE)</t>
  </si>
  <si>
    <t>xxxBF6*(AP6/100)</t>
  </si>
  <si>
    <t>xxxSUMIF(Invoice!A:A;F6;Invoice!B:B)</t>
  </si>
  <si>
    <t>xxxSUMIF(AS:AS;AS6;BG:BG)</t>
  </si>
  <si>
    <t>xxxMIN((BI6-SUMIF($AS$5:AS5;AS6;$BJ$5:BJ5));MAX(0;BH6-SUMIF($F$5:F5;F6;$BJ$5:BJ5)))</t>
  </si>
  <si>
    <t>xxx(-SUMIF(AS:AS;AS6;BG:BG)+SUMIF(AS:AS;AS6;BJ:BJ))*(AP6xxx100)*AR6</t>
  </si>
  <si>
    <t>xxxMAX(0;SUMIF(Invoice!A:A;F6;Invoice!B:B)-SUMIF(F:F;F6;BJ:BJ))*(COUNTIF(F:F;F6)xxxCOUNTIF($F$5:F6;F6))</t>
  </si>
  <si>
    <t>TEMPLATE ZPCS12 = "/CHECK_INV"</t>
  </si>
  <si>
    <t>UNIQUE</t>
  </si>
  <si>
    <t>15100-1726C000</t>
  </si>
  <si>
    <t>54250100085BA</t>
  </si>
  <si>
    <t>50010100517S41</t>
  </si>
  <si>
    <t>50010100701S41</t>
  </si>
  <si>
    <t xml:space="preserve">       Front Cover Assembly Black</t>
  </si>
  <si>
    <t xml:space="preserve">  Adapter - 10W type C (Local Salcomp)</t>
  </si>
  <si>
    <t xml:space="preserve">           Cable Salcomp 10w</t>
  </si>
  <si>
    <t xml:space="preserve">         Battery Cotek ZC520TL</t>
  </si>
  <si>
    <t xml:space="preserve"> ZB570TL ANATEL LABEL BATTERY//V1.0 CKD</t>
  </si>
  <si>
    <t xml:space="preserve">  EARPHONE WHT TITAN 174//1MORE/EA008</t>
  </si>
  <si>
    <t xml:space="preserve">        Rear Cover Assembly Pink</t>
  </si>
  <si>
    <t>(blank)</t>
  </si>
  <si>
    <t>Grand Total</t>
  </si>
  <si>
    <t>Total</t>
  </si>
  <si>
    <t>Sum of Shortage</t>
  </si>
  <si>
    <t>Comments</t>
  </si>
  <si>
    <t xml:space="preserve">   MG20</t>
  </si>
  <si>
    <t xml:space="preserve">  ZMOD</t>
  </si>
  <si>
    <t xml:space="preserve">    E</t>
  </si>
  <si>
    <t>x</t>
  </si>
  <si>
    <t xml:space="preserve">   MG45</t>
  </si>
  <si>
    <t xml:space="preserve">  MG12K</t>
  </si>
  <si>
    <t xml:space="preserve">   MG87</t>
  </si>
  <si>
    <t xml:space="preserve">  MG12P</t>
  </si>
  <si>
    <t>ZS630KL-2A LCD MODULE//BR-CKD</t>
  </si>
  <si>
    <t>AIR</t>
  </si>
  <si>
    <t>EA</t>
  </si>
  <si>
    <t>03A08-00051200</t>
  </si>
  <si>
    <t>DDR4 2666 SO-D 8G 260P//MICRON/MTA8ATF1G</t>
  </si>
  <si>
    <t>271A</t>
  </si>
  <si>
    <t>03A08-00051700</t>
  </si>
  <si>
    <t>DDR42666SO-D8G260P//SAMSUNG/M471A1K43DB1</t>
  </si>
  <si>
    <t>03A08-00053000</t>
  </si>
  <si>
    <t>DDR4 2666 SO-D 8GB 260P BRA//A-DATA/AM1P</t>
  </si>
  <si>
    <t>03B01-00025000</t>
  </si>
  <si>
    <t>S3SSD256G2.5' 7MM/SBFK61E1BRAL//KINGSTON</t>
  </si>
  <si>
    <t>03B03-00052700</t>
  </si>
  <si>
    <t>SSD P3X2 16G M2 2280 OPTANE//INT/MEMPEK1</t>
  </si>
  <si>
    <t>03B03-00069200</t>
  </si>
  <si>
    <t>SSDP3X4 512GBM22280NVME(F)BRAL//INT/SSDP</t>
  </si>
  <si>
    <t>03B03-00223100</t>
  </si>
  <si>
    <t>SSD P3X2 256GB M2 2280 NVME//WD/SDAPNUW-</t>
  </si>
  <si>
    <t>04060-00620100</t>
  </si>
  <si>
    <t>TOUCHPAD FOR X750JN//ELAN/SA473I-1209</t>
  </si>
  <si>
    <t>086-1005-2792</t>
  </si>
  <si>
    <t>Acetic acid tape</t>
  </si>
  <si>
    <t>0A001-00043300</t>
  </si>
  <si>
    <t>Local - PE Squard - 65W</t>
  </si>
  <si>
    <t>0A001-00448100</t>
  </si>
  <si>
    <t>Local Adapter STD 65W 4.0phi DC CABLE</t>
  </si>
  <si>
    <t>0B110-00220300</t>
  </si>
  <si>
    <t>X550E BATT/LG CYLI/A41-X550E//SMP/ICR186</t>
  </si>
  <si>
    <t>0B110-00390100</t>
  </si>
  <si>
    <t>X540 BATT/PANA CYLI/A31N1519//PANA/NCR18</t>
  </si>
  <si>
    <t>0B110-00390300</t>
  </si>
  <si>
    <t>X540 BATT/PANA CYLI/A31N1519-1//CPT/1865</t>
  </si>
  <si>
    <t>0B110-00441300</t>
  </si>
  <si>
    <t>Battery Local - Unicoba</t>
  </si>
  <si>
    <t>0B200-03080000</t>
  </si>
  <si>
    <t>UX433 BAT/COS POLY/C31N1811//DYNA/436981</t>
  </si>
  <si>
    <t>0B200-03190800</t>
  </si>
  <si>
    <t>X512 BATT/COSPOLY/C21N18181//SMP/CA61538</t>
  </si>
  <si>
    <t>0B200-03450000</t>
  </si>
  <si>
    <t>X509 BATT/BYD PRIS/B21N1818-2//SMP/GLP60</t>
  </si>
  <si>
    <t>0B200-03450200</t>
  </si>
  <si>
    <t>X509BATT/BYDPRIS/B21N1818-1//DYNA/GLP606</t>
  </si>
  <si>
    <t>0B200-03450500</t>
  </si>
  <si>
    <t>X509 BATT/PANA PRIS/B21N1818-3//SMP/NCA5</t>
  </si>
  <si>
    <t>0C011-00040500</t>
  </si>
  <si>
    <t>802.11B/G/N WLAN+BT4.0+HS R0//AZWAVE/AW-</t>
  </si>
  <si>
    <t>0C011-00060200</t>
  </si>
  <si>
    <t>802.11B/G/N WLAN+BT4.0+HS//AZWAVE/AW-NB1</t>
  </si>
  <si>
    <t>0C011-00060K00</t>
  </si>
  <si>
    <t>802.11B/G/N+BT4.0(2*2)M.2//AZWAVE/AW-NB2</t>
  </si>
  <si>
    <t>0C011-00060L00</t>
  </si>
  <si>
    <t>802.11B/G/N WLAN+BT4.0(1*1)//AZWAVE/AW-N</t>
  </si>
  <si>
    <t>0C011-00061000</t>
  </si>
  <si>
    <t>802.11B/G/N WLAN+BT4.0//LITEON/WCBN612AH</t>
  </si>
  <si>
    <t>0C011-00061A00</t>
  </si>
  <si>
    <t>802.11B/G/N WLAN+BT4.0(1*1)//LITEON/WCBN</t>
  </si>
  <si>
    <t>0C011-00061E00</t>
  </si>
  <si>
    <t>802.11B/G/N+BT4.0(1*1)M.2//LITEON/WCBN80</t>
  </si>
  <si>
    <t>0C011-00061K00</t>
  </si>
  <si>
    <t>802.11B/G/N+BT4.0(1*1) OTP FIX//LITEON/W</t>
  </si>
  <si>
    <t>0C011-00191200</t>
  </si>
  <si>
    <t>WIFI5 AC+BT4.2(1*1)M.2 BRA//LITEON/WCBN8</t>
  </si>
  <si>
    <t>0C012-00130000</t>
  </si>
  <si>
    <t>WLAN+BT4.0(1*1)</t>
  </si>
  <si>
    <t>0C012-00130100</t>
  </si>
  <si>
    <t>802.11AC+BT4.2(2*2)M.2 2230//INTEL/8265.</t>
  </si>
  <si>
    <t>0C012-00140300</t>
  </si>
  <si>
    <t>802.11AC+BT5.0(1*1)M.2 2230 1A//INTEL/94</t>
  </si>
  <si>
    <t>0C012-00141000</t>
  </si>
  <si>
    <t>802.11AC+BT5.0(1*1)M.2 2230//INTEL/9462.</t>
  </si>
  <si>
    <t>0KNB0-412BBR00</t>
  </si>
  <si>
    <t>KEYBOARD 302MM</t>
  </si>
  <si>
    <t>13050-70502100</t>
  </si>
  <si>
    <t>SCREW M2*2L (4.5,0.4) (K) #0//KUAOLENG,M</t>
  </si>
  <si>
    <t>13050-72505030</t>
  </si>
  <si>
    <t>SCREWM2*5L(4.6,0.8)(K+W)1//KL,MACHI"</t>
  </si>
  <si>
    <t>13050-72506200</t>
  </si>
  <si>
    <t>SCREWM2*5L+1.5(5.1,0.8)(K)1//KL,MACHI"</t>
  </si>
  <si>
    <t>13050-72508100</t>
  </si>
  <si>
    <t>SCREWM2*8.5L(4.5,0.75)(K)1//KL,MACHIN"</t>
  </si>
  <si>
    <t>13050-72603100</t>
  </si>
  <si>
    <t>SCREW M2*3.5L (4,0.8) (K) B-NI//KUAOLENG</t>
  </si>
  <si>
    <t>13050-72801000</t>
  </si>
  <si>
    <t>SCREW M2*1.9L (9,0.6) (K) B-ZN//KUAOLENG</t>
  </si>
  <si>
    <t>13050-72802100</t>
  </si>
  <si>
    <t>SCREWM2*2L(6.2,0.55)(K)1//KUAOLENG,"</t>
  </si>
  <si>
    <t>13050-72807030</t>
  </si>
  <si>
    <t>SCREW M2*7L (4.6,0.8) (K) #1//KUAOLENG,M</t>
  </si>
  <si>
    <t>13050-72808010</t>
  </si>
  <si>
    <t>SCREW M2.0*8.5L(4.5,0.75)(K)#1//KL,MACHI</t>
  </si>
  <si>
    <t>13050-72812000</t>
  </si>
  <si>
    <t>SCREW M2*12L (4,0.8) (K) #1//KUAOLENG,MA</t>
  </si>
  <si>
    <t>13050-72813100</t>
  </si>
  <si>
    <t>SCREW M2*13.5L(4.5,0.8) (K) #1//KL,MACHI</t>
  </si>
  <si>
    <t>13050-72814000</t>
  </si>
  <si>
    <t>SCREW M2*14L (4.2,0.7)(K) B-ZN//KUAOLENG</t>
  </si>
  <si>
    <t>13050-72B03110</t>
  </si>
  <si>
    <t>SCREW M2*3.5L K B-ZN-NI 1 NY</t>
  </si>
  <si>
    <t>13050-B2504000</t>
  </si>
  <si>
    <t>SCREW M2.5*4L (4,0.3) (K) #1//KUAOLENG,M</t>
  </si>
  <si>
    <t>13050-B2803100</t>
  </si>
  <si>
    <t>SCREW M2.5*3.5L (4.5,0.5)(K)#1//KUAOLENG</t>
  </si>
  <si>
    <t>13050-B2B10000</t>
  </si>
  <si>
    <t>SCREW M2.5*10L(4.5,0.8) (K) #1//KUAOLENG</t>
  </si>
  <si>
    <t>13060-00720000</t>
  </si>
  <si>
    <t>X540UV EMI 33*48MM ABSORBER//LAIRD/75CA3</t>
  </si>
  <si>
    <t>13060-00720200</t>
  </si>
  <si>
    <t>X540UB EMI 25*60MM ABSORBER//LAIRD/75C80</t>
  </si>
  <si>
    <t>13GEEF010L040-1</t>
  </si>
  <si>
    <t>TF0-GASKET L=8 W=8 H=10//???</t>
  </si>
  <si>
    <t>13GMAKXF030B-1</t>
  </si>
  <si>
    <t>SCREW M3*3L (K) B-NI//??</t>
  </si>
  <si>
    <t>13GMBK3C024Z-1</t>
  </si>
  <si>
    <t>SCREW M2*2L D7.0 (K) B-ZN #1//KUAOLENG;N</t>
  </si>
  <si>
    <t>13GMBK3C029W-1</t>
  </si>
  <si>
    <t>SCREW M2*2.5L (K) W-NI 1 NY//KUAOLENG D=</t>
  </si>
  <si>
    <t>13GMBK3C031W-1</t>
  </si>
  <si>
    <t>SCREW M2*3L D4.5 (K) W-NI NY//KUAOLENG</t>
  </si>
  <si>
    <t>13GMBK3C034Z-1</t>
  </si>
  <si>
    <t>SCREW M2*3.5L (K) B-ZN,NY//GERLENG</t>
  </si>
  <si>
    <t>13GMBK3C045W-1</t>
  </si>
  <si>
    <t>SCREW M2*4.5L (K) W-NI,NY #1//GERLENG</t>
  </si>
  <si>
    <t>13GMBK3C051Z-1</t>
  </si>
  <si>
    <t>SCREW M2*5L D5.5 (K)B-ZN NY #1//KUAOLENG</t>
  </si>
  <si>
    <t>13GMBK3D040Z-1</t>
  </si>
  <si>
    <t>SCREW M2.5*4L (K) B-ZN NY #1//GERLENG;MA</t>
  </si>
  <si>
    <t>13GMBK3D090Z-1</t>
  </si>
  <si>
    <t>SCREWM2.5*9L(K)B-ZNNY#1//GERLENG;M"</t>
  </si>
  <si>
    <t>13GMBK3F030W-1</t>
  </si>
  <si>
    <t>SCREW M3*3L (K) W-NI,NY//KUAOLENG/IMS3X3</t>
  </si>
  <si>
    <t>13GMBKXC020W-1</t>
  </si>
  <si>
    <t>SCREW M2*2L (K) W-NI,NY//KUAOLENG/IM2X2D</t>
  </si>
  <si>
    <t>13GMBKXC025B-1</t>
  </si>
  <si>
    <t>SCREW M2*2.5L(K,D3) B-NI//??</t>
  </si>
  <si>
    <t>13GMBKXC026B-1</t>
  </si>
  <si>
    <t>SCREW M2*2.5L(K)(3.9) B-NI</t>
  </si>
  <si>
    <t>13GMBKXC050B-1</t>
  </si>
  <si>
    <t>SCREW M2*5L (K) B-NI,NY//??</t>
  </si>
  <si>
    <t>13GMBKXC080Z-1</t>
  </si>
  <si>
    <t>SCREW M2*8L (K) B-ZN,NY//GERLENG</t>
  </si>
  <si>
    <t>13GMBKXD040B-1</t>
  </si>
  <si>
    <t>SCREW M2.5*4L (K) B-NI,NY K HEAD,BLACK-N</t>
  </si>
  <si>
    <t>13GMBKXD040W-1</t>
  </si>
  <si>
    <t>SCREWM2.5*4L(K)W-NI,NY//??</t>
  </si>
  <si>
    <t>13GMBKXD061B-1</t>
  </si>
  <si>
    <t>SCREW M2.5*6L (K)(4.6) B-NI,NY</t>
  </si>
  <si>
    <t>13GMBKXD061W-1</t>
  </si>
  <si>
    <t>SCREW M2.5*6L(K)?4.4 W-NI,NY//??</t>
  </si>
  <si>
    <t>13GMBKXD070Z-1</t>
  </si>
  <si>
    <t>SCREW M2.5*7L(K) B-ZN,NY//GERLENG</t>
  </si>
  <si>
    <t>13GMBKXD080Z-1</t>
  </si>
  <si>
    <t>SCREW M2.5*8L (K) B-ZN,NY//KUAOLENG</t>
  </si>
  <si>
    <t>13GN0U10L090-1</t>
  </si>
  <si>
    <t>G73JW-1A CONDUCTIVE TAPE//??</t>
  </si>
  <si>
    <t>13GNCG10C070-1</t>
  </si>
  <si>
    <t>A6NE-1A GASKE 30*5*4(USB)/GL//</t>
  </si>
  <si>
    <t>13GNSJ1AM010-1</t>
  </si>
  <si>
    <t>K56CA TH MOD ASSY//CCI</t>
  </si>
  <si>
    <t>13GNUH10L090-1</t>
  </si>
  <si>
    <t>K56CM KB PLATE FOIL//??</t>
  </si>
  <si>
    <t>13GNUH10L170-1</t>
  </si>
  <si>
    <t>K56CM LCD BEZEL MYLAR//??</t>
  </si>
  <si>
    <t>13GNUH10L180-1</t>
  </si>
  <si>
    <t>K56CM TOUPAD AL//??</t>
  </si>
  <si>
    <t>13GNUH10L190-1</t>
  </si>
  <si>
    <t>K56CM FEET MYLAR//??</t>
  </si>
  <si>
    <t>13GNUH10L200-1</t>
  </si>
  <si>
    <t>K56CM TP HOLD AL//??</t>
  </si>
  <si>
    <t>13GNUH10L210-1</t>
  </si>
  <si>
    <t>K56CM-1A TP MYLAR//??</t>
  </si>
  <si>
    <t>13GNUH10L250-1</t>
  </si>
  <si>
    <t>K56CM POWER BD SPONGE//EASYRUN</t>
  </si>
  <si>
    <t>13GNUH10L330-1</t>
  </si>
  <si>
    <t>K56CM ODD MODULE MYLAR//??</t>
  </si>
  <si>
    <t>13GNUH10L370-1</t>
  </si>
  <si>
    <t>K56CM KEY BOARD MYLAR//??</t>
  </si>
  <si>
    <t>13GNUH10M140-1</t>
  </si>
  <si>
    <t>K56CM ODD BRACKET//??</t>
  </si>
  <si>
    <t>13GNUH10M160-1</t>
  </si>
  <si>
    <t>K56CM DC IN BRACKET//??</t>
  </si>
  <si>
    <t>13GNUH10T010-1</t>
  </si>
  <si>
    <t>K56CM DC GASKET//??</t>
  </si>
  <si>
    <t>13GNUH10T050-1</t>
  </si>
  <si>
    <t>K56CM HINGE GASKET//??</t>
  </si>
  <si>
    <t>13GNUH10T150-1</t>
  </si>
  <si>
    <t>K56CM KB GASKET//??</t>
  </si>
  <si>
    <t>13GNUH10T220-1</t>
  </si>
  <si>
    <t>K56CM BASE HDMI GASKET//??</t>
  </si>
  <si>
    <t>13GNUH1AM031-1</t>
  </si>
  <si>
    <t>K56CM HDD BRACKET ASSY//??</t>
  </si>
  <si>
    <t>13GNUH1AP031-1</t>
  </si>
  <si>
    <t>K56CM-1A HDD COVER SUB ASSY//MPD</t>
  </si>
  <si>
    <t>13GNUH1AP040-1</t>
  </si>
  <si>
    <t>K56CM-1A CLICKPAD HOLDER ASSY//????</t>
  </si>
  <si>
    <t>13GNUH1AP051-1</t>
  </si>
  <si>
    <t>K56CM-1A ODD BEZEL ASSY//????</t>
  </si>
  <si>
    <t>13GNZT10L060-1</t>
  </si>
  <si>
    <t>N53JN-1A MEGENT ACETATE</t>
  </si>
  <si>
    <t>13GNZX10L480-1</t>
  </si>
  <si>
    <t>N73JN CABLE TAPE//??</t>
  </si>
  <si>
    <t>13NB0061AP0301</t>
  </si>
  <si>
    <t>S500CA-1A TOUCHPAD HOLDER ASSY//????</t>
  </si>
  <si>
    <t>13NB0061L11011</t>
  </si>
  <si>
    <t>S500CA-1A TOUCHPAD MYLAR//??</t>
  </si>
  <si>
    <t>13NB00T7L01021</t>
  </si>
  <si>
    <t>X550VA-3F CLICKPAD MYLAR//???</t>
  </si>
  <si>
    <t>13NB00X1AP0201</t>
  </si>
  <si>
    <t>S550CM BOTTOM CASE SUB ASSY//??</t>
  </si>
  <si>
    <t>13NB02F1AM0101</t>
  </si>
  <si>
    <t>X550LA TH MOD ASSY//CCI</t>
  </si>
  <si>
    <t>13NB0331M01011</t>
  </si>
  <si>
    <t>X451CA-1A HDD BKT</t>
  </si>
  <si>
    <t>13NB03R1AM0101</t>
  </si>
  <si>
    <t>X550EA TH MOD ASSY//AURAS</t>
  </si>
  <si>
    <t>13NB03R1AM0301</t>
  </si>
  <si>
    <t>X550EA TH MOD 25W ASSY//AURAS</t>
  </si>
  <si>
    <t>13NB04I1AM0501</t>
  </si>
  <si>
    <t>X751LDB TH MOD ASSY//AURAS</t>
  </si>
  <si>
    <t>13NB04I1AP0301</t>
  </si>
  <si>
    <t>X751LD-1A ODD BEZEL SUB ASSY</t>
  </si>
  <si>
    <t>13NB04I1AP0621</t>
  </si>
  <si>
    <t>X751LD-1A BOT W/O USB SUB ASSY/</t>
  </si>
  <si>
    <t>13NB04I1M05011</t>
  </si>
  <si>
    <t>X751LD-1A ODD BRKT</t>
  </si>
  <si>
    <t>13NB04I5L03111</t>
  </si>
  <si>
    <t>X751LD-3C ESD MYLAR//SUNYIEHOLENG/IMS3X3</t>
  </si>
  <si>
    <t>13NB04X1AP0321</t>
  </si>
  <si>
    <t>X553MA-1A BOTTOM CASE SUB ASSY//??</t>
  </si>
  <si>
    <t>13NB04X1AP0501</t>
  </si>
  <si>
    <t>X553MA-1A TP HOLDER ASSY//??</t>
  </si>
  <si>
    <t>13NB04X1AP0601</t>
  </si>
  <si>
    <t>X553MA-1A ODD BEZEL ASSY//??</t>
  </si>
  <si>
    <t>13NB04X1M07011</t>
  </si>
  <si>
    <t>X553MA-1A ODD BRACKET//??</t>
  </si>
  <si>
    <t>13NB04X1M08011</t>
  </si>
  <si>
    <t>X553MA-1A HDD BRACKET//??</t>
  </si>
  <si>
    <t>13NB05Y1AM0601</t>
  </si>
  <si>
    <t>TP300LA-1A DIMM BRKT ASSY//ZHUCHANG</t>
  </si>
  <si>
    <t>13NB05Y1T51011</t>
  </si>
  <si>
    <t>TP300LAB DIMM EMI ABSORBER//LAIRD</t>
  </si>
  <si>
    <t>13NB0621AP1101</t>
  </si>
  <si>
    <t>X555LD-1A BOT ASM(W/O SPEAKER)</t>
  </si>
  <si>
    <t>13NB0621P23011</t>
  </si>
  <si>
    <t>X555LD DUMMY ODD//??</t>
  </si>
  <si>
    <t>13NB0647M07011</t>
  </si>
  <si>
    <t>X555LN-3D ODD BKT</t>
  </si>
  <si>
    <t>13NB0647M08011</t>
  </si>
  <si>
    <t>X555LN-3D HDD BKT</t>
  </si>
  <si>
    <t>13NB0647P07011</t>
  </si>
  <si>
    <t>X555LN-3D RAMDOOR</t>
  </si>
  <si>
    <t>13NB0731L20011</t>
  </si>
  <si>
    <t>X205TA ACETATE TAPE 30X10</t>
  </si>
  <si>
    <t>13NB08D1T01011</t>
  </si>
  <si>
    <t>X751LJ MB ESD FOIL//SUNYIEH</t>
  </si>
  <si>
    <t>13NB0961AM0101</t>
  </si>
  <si>
    <t>Z450LA TH MOD ASSY</t>
  </si>
  <si>
    <t>13NB0961AP0501</t>
  </si>
  <si>
    <t>Z450LA-1B BOTTOM CASE ASSY</t>
  </si>
  <si>
    <t>13NB0961AP0511</t>
  </si>
  <si>
    <t>Z450LA-1B BOTTOM CASE ASSY//??</t>
  </si>
  <si>
    <t>13NB0961M03011</t>
  </si>
  <si>
    <t>Z450LA ODD BRACKET</t>
  </si>
  <si>
    <t>13NB0991AP0501</t>
  </si>
  <si>
    <t>Z550MA-1A ODD BEZEL ASSY</t>
  </si>
  <si>
    <t>13NB0991L08011</t>
  </si>
  <si>
    <t>Z550MA-1A HDD PRO RUBBER A 7H</t>
  </si>
  <si>
    <t>13NB0991M05011</t>
  </si>
  <si>
    <t>Z550MA-1A ODD BRACKET</t>
  </si>
  <si>
    <t>13NB0993AP0501</t>
  </si>
  <si>
    <t>Z550MA-3G ODD BEZEL ASSY</t>
  </si>
  <si>
    <t>13NB09S1M03011</t>
  </si>
  <si>
    <t>X556UA-1A ODD BKT//??</t>
  </si>
  <si>
    <t>13NB09S1M04011</t>
  </si>
  <si>
    <t>X556UA-1A HDD BKT</t>
  </si>
  <si>
    <t>13NB09S2AP1101</t>
  </si>
  <si>
    <t>X556UA-1B ODD BEZEL DUMMY ASSY//??</t>
  </si>
  <si>
    <t>13NB0AL0AM0301</t>
  </si>
  <si>
    <t>TP301UA THERMAL MODULE ASSY-2//CCI</t>
  </si>
  <si>
    <t>13NB0AL1AM0801</t>
  </si>
  <si>
    <t>TP301UA-1A HDD BRACKET ASSY//??</t>
  </si>
  <si>
    <t>13NB0AL1AP0201</t>
  </si>
  <si>
    <t>TP301UA-1A BOTTOM CASE SUB ASY//??</t>
  </si>
  <si>
    <t>13NB0AP0T12011</t>
  </si>
  <si>
    <t>GL502VT DIMM ABSORBER</t>
  </si>
  <si>
    <t>13NB0B00L02011</t>
  </si>
  <si>
    <t>X540LA WASHER//??</t>
  </si>
  <si>
    <t>13NB0B01AP0201</t>
  </si>
  <si>
    <t>X540LA-1A ODD BEZEL ASSY//??</t>
  </si>
  <si>
    <t>13NB0C50AM0101</t>
  </si>
  <si>
    <t>E402NA THM MOD ASSY//AURAS</t>
  </si>
  <si>
    <t>13NB0C90L20011</t>
  </si>
  <si>
    <t>X441UA ACETATE TAPE//??/30X10</t>
  </si>
  <si>
    <t>13NB0CG0AM0601</t>
  </si>
  <si>
    <t>X541UV ODD BRACKET ASSY//??</t>
  </si>
  <si>
    <t>13NB0CG0L23011</t>
  </si>
  <si>
    <t>X541UV BATTERY SPONGE//??</t>
  </si>
  <si>
    <t>13NB0CG0M05011</t>
  </si>
  <si>
    <t>X541UV HDD BRACKET//??</t>
  </si>
  <si>
    <t>13NB0CG1AP0601</t>
  </si>
  <si>
    <t>X541UV-1A ODD BEZEL ASSY//??</t>
  </si>
  <si>
    <t>13NB0CG2AP0401</t>
  </si>
  <si>
    <t>X541UV-3G BOTTOM CASE ASSY//??</t>
  </si>
  <si>
    <t>13NB0CG2AP0601</t>
  </si>
  <si>
    <t>X541UV-3G ODD BEZEL ASSY//??</t>
  </si>
  <si>
    <t>13NB0CY0AM0101</t>
  </si>
  <si>
    <t>Z450UA TH MOD ASSY//AURAS</t>
  </si>
  <si>
    <t>13NB0DE0T01011</t>
  </si>
  <si>
    <t>X540UPR TH FAN//DELTA</t>
  </si>
  <si>
    <t>13NB0FM0AM0101</t>
  </si>
  <si>
    <t>X510UQ TH MOD ASSY//AURAS</t>
  </si>
  <si>
    <t>13NB0FM0AM0111</t>
  </si>
  <si>
    <t>13NB0FM0P01111</t>
  </si>
  <si>
    <t>X510UQ THERMAL FAN//FORCECON</t>
  </si>
  <si>
    <t>13NB0FQ0AM0101</t>
  </si>
  <si>
    <t>X510UA TH MOD ASSY//AURAS</t>
  </si>
  <si>
    <t>13NB0FQ0AM0111</t>
  </si>
  <si>
    <t>13NB0FQ1AP0411</t>
  </si>
  <si>
    <t>X510UA-1A TP HOLDER ASSY//??</t>
  </si>
  <si>
    <t>13NB0FQ1L17011</t>
  </si>
  <si>
    <t>X510UA-1A KB MYLAR//??</t>
  </si>
  <si>
    <t>13NB0FY2AP0501</t>
  </si>
  <si>
    <t>X510UR-3B BOT CASE ASSY//DAZHI</t>
  </si>
  <si>
    <t>13NB0HE0M01011</t>
  </si>
  <si>
    <t>X540UV ODD BRKT//??</t>
  </si>
  <si>
    <t>13NB0HE1M01011</t>
  </si>
  <si>
    <t>X540UV-1A HDD BRKT//??</t>
  </si>
  <si>
    <t>13NB0HS0AM0201</t>
  </si>
  <si>
    <t>X570UD HDD BRACKET ASSY//TYT KS</t>
  </si>
  <si>
    <t>13NB0HS0L17011</t>
  </si>
  <si>
    <t>X570UD K/B MEMBRANE MYLAR</t>
  </si>
  <si>
    <t>13NB0HS0L19111</t>
  </si>
  <si>
    <t>X570UD MB SPONGE 2</t>
  </si>
  <si>
    <t>13NB0HS0P01011</t>
  </si>
  <si>
    <t>X570UD THM FAN CCW//FORCECON</t>
  </si>
  <si>
    <t>13NB0HS1AP0421</t>
  </si>
  <si>
    <t>X570UD-1B BOTTOM CASE ASSY//POWER SUCCES</t>
  </si>
  <si>
    <t>13NB0HS1P07021</t>
  </si>
  <si>
    <t>X570UD-1B LAN DOOR//POWER SUCCES/TN-3715</t>
  </si>
  <si>
    <t>13NB0IM0AM0101</t>
  </si>
  <si>
    <t>X540UBR CPU TH ASSY//AURAS</t>
  </si>
  <si>
    <t>13NB0IU0AM0101</t>
  </si>
  <si>
    <t>X570ZD THM MOD ASSY//CCI</t>
  </si>
  <si>
    <t>13NB0JC0T11011</t>
  </si>
  <si>
    <t>UX362FA THM SSD GS//XINYONGFONG</t>
  </si>
  <si>
    <t>13NB0JQ0L41011</t>
  </si>
  <si>
    <t>UX433FN IO BD ACETATE TAPE//TENYI</t>
  </si>
  <si>
    <t>13NB0JQ0M10011</t>
  </si>
  <si>
    <t>UX433FN BATTERY BRACKET//BINGRONG</t>
  </si>
  <si>
    <t>13NB0JQ0T01011</t>
  </si>
  <si>
    <t>UX433FN THM FAN//AVC</t>
  </si>
  <si>
    <t>13NB0JQ0T05011</t>
  </si>
  <si>
    <t>UX433FN THM SSD PAD//LAIRD</t>
  </si>
  <si>
    <t>13NB0JR0AM0101</t>
  </si>
  <si>
    <t>UX433FA THM MOD ASSY//CCI</t>
  </si>
  <si>
    <t>13NB0KA3L10111</t>
  </si>
  <si>
    <t>X512UF(AS) 1G HDD RUBBER</t>
  </si>
  <si>
    <t>13NB0KR0AM0201</t>
  </si>
  <si>
    <t>X512FA(AS) TH MOD AL HP ASSY</t>
  </si>
  <si>
    <t>13NB0KR0T01011</t>
  </si>
  <si>
    <t>X512FAG TH SSD PAD//LAIRD</t>
  </si>
  <si>
    <t>13NB0KS0AM0101</t>
  </si>
  <si>
    <t>X512FB TH MOD HP ASSY//CCI</t>
  </si>
  <si>
    <t>13NB0M90AM0101</t>
  </si>
  <si>
    <t>X512FL TH MOD HP ASSY//AURAS</t>
  </si>
  <si>
    <t>13NB0M92AP0402</t>
  </si>
  <si>
    <t>X512FL-8S BTM CASE ASSY PAINT//DAZHI/CHI</t>
  </si>
  <si>
    <t>13NB0MP0T22011</t>
  </si>
  <si>
    <t>UX434FLC EMI COND TAPE GASKET//??</t>
  </si>
  <si>
    <t>13NB0MW0T03011</t>
  </si>
  <si>
    <t>UX334FL CPU FAN VER2//AVC</t>
  </si>
  <si>
    <t>13NB0N10T01011</t>
  </si>
  <si>
    <t>X509FL THM SSD PAD//LAIRD</t>
  </si>
  <si>
    <t>13NB0P50AM0101</t>
  </si>
  <si>
    <t>X509DA TH MOD ASSY//AURAS</t>
  </si>
  <si>
    <t>13NB0PD6AM0401</t>
  </si>
  <si>
    <t>UX434DA-2S BOTTOM CASE ASSY//??</t>
  </si>
  <si>
    <t>13NK0101L35011</t>
  </si>
  <si>
    <t>TF103C PCB TAPE//??</t>
  </si>
  <si>
    <t>14008-01470100</t>
  </si>
  <si>
    <t>TP301_WIFI_MAIN_ANTENNA//HONGLIN/260-260</t>
  </si>
  <si>
    <t>14008-01470300</t>
  </si>
  <si>
    <t>TP301_WIFI_AUX_ANTENNA//HONGLIN/260-2607</t>
  </si>
  <si>
    <t>14010-00153400</t>
  </si>
  <si>
    <t>TP301UA IO FFC 20P 0.5MM L106//XINYA/X15</t>
  </si>
  <si>
    <t>14010-00361600</t>
  </si>
  <si>
    <t>X555LN FFC 8P 0.5MM L:136.5MM//XINYA/S14</t>
  </si>
  <si>
    <t>14010-00390700</t>
  </si>
  <si>
    <t>X555LN FFC 30P 0.5MM L:150MM//XINYA/S14A</t>
  </si>
  <si>
    <t>15000-02298000</t>
  </si>
  <si>
    <t>GIFT BOX X550VL_CL INTEL</t>
  </si>
  <si>
    <t>15000-0229C000</t>
  </si>
  <si>
    <t>GIFT BOX FOR X550EA_EP WO/ITL//V1.0</t>
  </si>
  <si>
    <t>15000-03510000</t>
  </si>
  <si>
    <t>GIFT BOX FOR X553 INTEL//V1.0</t>
  </si>
  <si>
    <t>15000-05382000</t>
  </si>
  <si>
    <t>GIFT BOX FOR TP301</t>
  </si>
  <si>
    <t>15000-08104000</t>
  </si>
  <si>
    <t>GIFTBOX_X570ZD//V1.0</t>
  </si>
  <si>
    <t>15000-08820100</t>
  </si>
  <si>
    <t>GIFTBOX FOR UX433FA/FN//V2.0</t>
  </si>
  <si>
    <t>15000-09107000</t>
  </si>
  <si>
    <t>GIFT BOX FOR X512_X543 V1.0 (BRA LOCAL B</t>
  </si>
  <si>
    <t>15000-09690000</t>
  </si>
  <si>
    <t>GIFTBOX FOR X509_INTEL//V1.0</t>
  </si>
  <si>
    <t>15000-09691000</t>
  </si>
  <si>
    <t>GIFT BOX FOR X509_AMD//V1.0</t>
  </si>
  <si>
    <t>15000-09694000</t>
  </si>
  <si>
    <t>GIFT BOX FOR X509 (AMD) V1.0 (BRA LOCAL</t>
  </si>
  <si>
    <t>15000-09740000</t>
  </si>
  <si>
    <t>GIFT BOX_UX434_WW//V1.0</t>
  </si>
  <si>
    <t>15010-0003A000</t>
  </si>
  <si>
    <t>ANTI-DUST,WOOL-SHEET/14'//R5325*203MM</t>
  </si>
  <si>
    <t>15010-0003G000</t>
  </si>
  <si>
    <t>ANTI-DUST WOOL-SHEET/14</t>
  </si>
  <si>
    <t>15010-0003R000</t>
  </si>
  <si>
    <t>ANTI-DUST,WOOL-SHEET/14'//PE+PPV1.0FO"</t>
  </si>
  <si>
    <t>15010-0004T000</t>
  </si>
  <si>
    <t>ANTI-DUST,WOOL-SHEET/15'//PE+PPR5360."</t>
  </si>
  <si>
    <t>15010-00160000</t>
  </si>
  <si>
    <t>LCD CLEANING CLOTH_NEW//V1.0</t>
  </si>
  <si>
    <t>15020-01910000</t>
  </si>
  <si>
    <t>UX510_ACC BOX//V1.0</t>
  </si>
  <si>
    <t>15020-02340000</t>
  </si>
  <si>
    <t>ACC BOX_X505//V1.0</t>
  </si>
  <si>
    <t>15020-03220000</t>
  </si>
  <si>
    <t>ACESSORY BOX FOR X512_X543 V1.0 (BRA LOC</t>
  </si>
  <si>
    <t>15050-02570000</t>
  </si>
  <si>
    <t>EPE CUSHION FOR TP301</t>
  </si>
  <si>
    <t>15050-03792000</t>
  </si>
  <si>
    <t>EPE CUSHION FOR X512 V1.0 (BRA LOCAL BUY</t>
  </si>
  <si>
    <t>15050-03871000</t>
  </si>
  <si>
    <t>EPE CUSHION FOR X543(X540) V1.0 (BRA LOC</t>
  </si>
  <si>
    <t>15050-04165000</t>
  </si>
  <si>
    <t>EPE CUSHION FOR X509//V1.0(BRA LOCAL BUY</t>
  </si>
  <si>
    <t>15060-0HWS0000</t>
  </si>
  <si>
    <t>BP13492 X570UD USERS MANUAL//V1.0 (LC)</t>
  </si>
  <si>
    <t>15060-0PVS0100</t>
  </si>
  <si>
    <t>BP15695 X512F USER'S MANUAL//V2.0</t>
  </si>
  <si>
    <t>15060-0Q5S0000</t>
  </si>
  <si>
    <t>BP15110 X509 USER'S MANUAL//V1.0</t>
  </si>
  <si>
    <t>15060-0RAS0300</t>
  </si>
  <si>
    <t>BP15837 UX334/434/534 MANUAL//V1.0 (CML)</t>
  </si>
  <si>
    <t>15060-0RES0100</t>
  </si>
  <si>
    <t>BP15458 SCREENPAD 2 QIG//V2.0</t>
  </si>
  <si>
    <t>15060-0T1S0000</t>
  </si>
  <si>
    <t>BP15735 X570DD USER'S MANUAL//V1.0</t>
  </si>
  <si>
    <t>15060-212S0000</t>
  </si>
  <si>
    <t>BP8454 X450/X550 USER'S MANUAL//ASUS/V1.</t>
  </si>
  <si>
    <t>15060-315S0100</t>
  </si>
  <si>
    <t>BP9534 X751LA USER'S MANUAL//ASUS/V4.0 (</t>
  </si>
  <si>
    <t>15060-547S0000</t>
  </si>
  <si>
    <t>BP10065 Z450 USER'S MANUAL//V1.0(LC)</t>
  </si>
  <si>
    <t>15060-574S0000</t>
  </si>
  <si>
    <t>BP10296 X456U USER'S MANUAL//V1.0</t>
  </si>
  <si>
    <t>15060-608S0000</t>
  </si>
  <si>
    <t>BP10466X555UAUSER'SMANUAL//ASUS/V1.0(LC)</t>
  </si>
  <si>
    <t>15060-635S0000</t>
  </si>
  <si>
    <t>BP10619 TP301UA USER'S MANUAL//V1.0</t>
  </si>
  <si>
    <t>15060-764S0000</t>
  </si>
  <si>
    <t>BP11305 X441/X541 USERS MANUAL//V1.0 (LC</t>
  </si>
  <si>
    <t>15060-764S0100</t>
  </si>
  <si>
    <t>BP11967 X441/X541 USERS MANUAL//V2.0 (LC</t>
  </si>
  <si>
    <t>15060-809S0000</t>
  </si>
  <si>
    <t>BP11524 ZE520KL MANUAL//V1.0</t>
  </si>
  <si>
    <t>15060-945S0000</t>
  </si>
  <si>
    <t>BP12416 X510U USERS MANUAL//V1.0</t>
  </si>
  <si>
    <t>15100-0107E000</t>
  </si>
  <si>
    <t>AMD VISION A4_QUAD-CORE/2013//V1.0 52933</t>
  </si>
  <si>
    <t>15100-0107G000</t>
  </si>
  <si>
    <t>AMD E1_ESSENTIAL/2013//V1.0 52906-A</t>
  </si>
  <si>
    <t>15100-0107H000</t>
  </si>
  <si>
    <t>AMD E2_ESSENTIAL/2013</t>
  </si>
  <si>
    <t>15100-01554000</t>
  </si>
  <si>
    <t>NB SERIAL NUMBER LABEL (WIN8)//V1.0 30*1</t>
  </si>
  <si>
    <t>15100-01556000</t>
  </si>
  <si>
    <t>NB SN PROTECTION LABEL//V1.0 FOR SMALL S</t>
  </si>
  <si>
    <t>15100-0155B000</t>
  </si>
  <si>
    <t>NB SERIAL NUMBER LB WHT_D PART//V1.0 40*</t>
  </si>
  <si>
    <t>15100-01700000</t>
  </si>
  <si>
    <t>INTEL CORE HRV I7 (ULV)//V1.0 325959-001</t>
  </si>
  <si>
    <t>15100-01707000</t>
  </si>
  <si>
    <t>INTEL CORE SHB I7 LBL</t>
  </si>
  <si>
    <t>15100-0170E000</t>
  </si>
  <si>
    <t>INTEL CORE SHB I5 LB//V1.0 328420-001</t>
  </si>
  <si>
    <t>15100-02110000</t>
  </si>
  <si>
    <t>ANATEL LABEL FOR AR5B125//V1.0</t>
  </si>
  <si>
    <t>15100-02140000</t>
  </si>
  <si>
    <t>RF LABEL FOR AW-NB097H (WW)//V1.0</t>
  </si>
  <si>
    <t>15100-02160000</t>
  </si>
  <si>
    <t>ANATEL LABEL AW-NB097H//V1.0</t>
  </si>
  <si>
    <t>15100-04420100</t>
  </si>
  <si>
    <t>INTEL ULTRABOOK LABEL_EN_SMALL//V1.0 327</t>
  </si>
  <si>
    <t>15100-04890000</t>
  </si>
  <si>
    <t>WIN8 GML STICKER FOR D PART//V1_NB_F12-1</t>
  </si>
  <si>
    <t>15100-05102000</t>
  </si>
  <si>
    <t>NVIDIA GEFORCE GT840M//V1.0</t>
  </si>
  <si>
    <t>15100-0571R000</t>
  </si>
  <si>
    <t>S500C RATING LABEL WO/3C//V1.0 FOR 65W (</t>
  </si>
  <si>
    <t>15100-0596K100</t>
  </si>
  <si>
    <t>S550C RATING LABEL-2 WO/3C//V3.0(CQ)</t>
  </si>
  <si>
    <t>15100-0596Q000</t>
  </si>
  <si>
    <t>S550 PALM REST LAB (GLARY) BZ//V1.0</t>
  </si>
  <si>
    <t>15100-06131100</t>
  </si>
  <si>
    <t>WARRANTY VOID LABEL (8MM)//V3.0</t>
  </si>
  <si>
    <t>15100-06194000</t>
  </si>
  <si>
    <t>AMD-RAVEN RIDGE-RYZEN 5 GEN.LB//V1.0 604</t>
  </si>
  <si>
    <t>15100-06292000</t>
  </si>
  <si>
    <t>TOUCH PANEL LABEL FOR BZ_CKD//V1.0(LM)</t>
  </si>
  <si>
    <t>15100-0668H000</t>
  </si>
  <si>
    <t>X450 PALM REST LAB (GLARY) BZ//V1.0</t>
  </si>
  <si>
    <t>15100-07515000</t>
  </si>
  <si>
    <t>AMD A4 QUAD CORE LB</t>
  </si>
  <si>
    <t>15100-0766D000</t>
  </si>
  <si>
    <t>X550C RATING LABEL(WO/3C)//V1.0 FOR 65W(</t>
  </si>
  <si>
    <t>15100-07950000</t>
  </si>
  <si>
    <t>ANATEL LB AW-NB130H QCA9565//V1.0 NEW MA</t>
  </si>
  <si>
    <t>15100-0864X000</t>
  </si>
  <si>
    <t>X552E(X550E)RAT LAB (WO/3C)//V1.0 FOR 65</t>
  </si>
  <si>
    <t>15100-08761000</t>
  </si>
  <si>
    <t>INTELCOREI76THLB//V1.0331889-001</t>
  </si>
  <si>
    <t>15100-08764000</t>
  </si>
  <si>
    <t>INTEL CORE I5 6TH LB//V1.0 331886-001</t>
  </si>
  <si>
    <t>15100-08789000</t>
  </si>
  <si>
    <t>NVIDIA GEFORCE 920M//V1.0 20-11-920M-01</t>
  </si>
  <si>
    <t>15100-0878A000</t>
  </si>
  <si>
    <t>NVIDIA GEFORCE 930M//V1.0 20-11-930M-01</t>
  </si>
  <si>
    <t>15100-0878B000</t>
  </si>
  <si>
    <t>NVIDIA GEFORCE 940M//V1.0 20-11-940M-01</t>
  </si>
  <si>
    <t>15100-0884S000</t>
  </si>
  <si>
    <t>ANATEL LB_RTL8723BE B/G/N HMC//V1.0 COMB</t>
  </si>
  <si>
    <t>15100-0889X000</t>
  </si>
  <si>
    <t>X453MA PALM REST LB (GLARY) BZ//V1.0</t>
  </si>
  <si>
    <t>15100-0938A000</t>
  </si>
  <si>
    <t>X550L(X550LA/LB/LC)RAT LB//V1.0 FOR 45W(</t>
  </si>
  <si>
    <t>15100-10079000</t>
  </si>
  <si>
    <t>X455 PALM REST LAB (GLARY) BZ//V1.0FOR 4</t>
  </si>
  <si>
    <t>15100-1014K000</t>
  </si>
  <si>
    <t>ANATEL LB RTL8723BE 1ANT.//V1.0 COMBO</t>
  </si>
  <si>
    <t>15100-10265000</t>
  </si>
  <si>
    <t>X550L(X550LN)RAT LB//V1.0 FOR 65W(BRA CK</t>
  </si>
  <si>
    <t>15100-10368000</t>
  </si>
  <si>
    <t>ANATEL LB_AW-NB182NF//V1.0 COMBO</t>
  </si>
  <si>
    <t>15100-1146D000</t>
  </si>
  <si>
    <t>RF LB AW-NB234NF 2ANT._BLK//V1.0 40*20MM</t>
  </si>
  <si>
    <t>15100-1146K000</t>
  </si>
  <si>
    <t>ANATEL LB AW-NB234NF 2ANT.//V1.0 COMBO</t>
  </si>
  <si>
    <t>15100-1148K000</t>
  </si>
  <si>
    <t>RF LB INTEL7265NGW.S 5MM_BLK//V1.0 40*20</t>
  </si>
  <si>
    <t>15100-11712000</t>
  </si>
  <si>
    <t>NB SPEC SHIPPING LB_CKD//V1.0 50*160MM00</t>
  </si>
  <si>
    <t>15100-12250000</t>
  </si>
  <si>
    <t>Z450LA ANATEL LABEL//V1.0 Imported</t>
  </si>
  <si>
    <t>15100-1236A000</t>
  </si>
  <si>
    <t>INTEL CORE I3 7TH LB//V1.0 334250-001</t>
  </si>
  <si>
    <t>15100-1236B000</t>
  </si>
  <si>
    <t>INTEL CORE I5 7TH LB//V1.0 334253-001</t>
  </si>
  <si>
    <t>15100-1236C000</t>
  </si>
  <si>
    <t>INTEL CORE I7 7TH LB//V1.0 334256-001</t>
  </si>
  <si>
    <t>15100-1236P000</t>
  </si>
  <si>
    <t>INTEL CORE I5 8TH LB//V1.0 335516-001</t>
  </si>
  <si>
    <t>15100-1236Q000</t>
  </si>
  <si>
    <t>INTEL CORE I7 8TH LB//V1.0 335519-001</t>
  </si>
  <si>
    <t>15100-12380000</t>
  </si>
  <si>
    <t>RF LB RTL8723BENF 1ANT_BLK//V1.0 40*20MM</t>
  </si>
  <si>
    <t>15100-12782100</t>
  </si>
  <si>
    <t>RF LB AW-CB231NF_BLK//V1.1 40*20MM COMBO</t>
  </si>
  <si>
    <t>15100-12786000</t>
  </si>
  <si>
    <t>ANATEL LB AW-CB231NF//V1.0 COMBO NGFF 2A</t>
  </si>
  <si>
    <t>15100-13400000</t>
  </si>
  <si>
    <t>X456 PALM REST LAB (SILVER) BZ//V1.0</t>
  </si>
  <si>
    <t>15100-15050000</t>
  </si>
  <si>
    <t>ENDLESS OS LOGO LABEL//FOR C PART AND BO</t>
  </si>
  <si>
    <t>15100-1605J000</t>
  </si>
  <si>
    <t>ANATEL LB 8265.NGWMG(M.2/PCIE)//V1.0 COM</t>
  </si>
  <si>
    <t>15100-1605K000</t>
  </si>
  <si>
    <t>ANATEL 8265.NGWMG.S(M.2/PCIE)//V1.0 COMB</t>
  </si>
  <si>
    <t>15100-1708P000</t>
  </si>
  <si>
    <t>X540N_U PALM REST LAB BZ//V1.0_ (SILVER)</t>
  </si>
  <si>
    <t>15100-1718U000</t>
  </si>
  <si>
    <t>INTEL OPTANE 16G+4G LB//V1.0 1.8*1.8CM</t>
  </si>
  <si>
    <t>15100-17200100</t>
  </si>
  <si>
    <t>RF LB_9461.NGWGAC_(1*1)M.2_1A//V2.0_BK_4</t>
  </si>
  <si>
    <t>15100-17202000</t>
  </si>
  <si>
    <t>ANATEL_9461.NGWGAC_(1*1)M.2_1A//V1.0 LB.</t>
  </si>
  <si>
    <t>15100-17210000</t>
  </si>
  <si>
    <t>RF LB_9462.NGWG_AC_(1*1)M.2//V1.0_BK_40*</t>
  </si>
  <si>
    <t>15100-17212000</t>
  </si>
  <si>
    <t>ANATEL_9462.NGWG_AC_(1*1)M.2//V1.0 LB.CO</t>
  </si>
  <si>
    <t>15100-1744K000</t>
  </si>
  <si>
    <t>X570U PALM REST LB (WHITE) BZ//V1.0</t>
  </si>
  <si>
    <t>15100-1841K200</t>
  </si>
  <si>
    <t>SCREENPAD2 LB EN//FOR UX562FDX V3.0</t>
  </si>
  <si>
    <t>15100-1846P000</t>
  </si>
  <si>
    <t>ANATEL LB_UX433F//V1.0</t>
  </si>
  <si>
    <t>15100-19816000</t>
  </si>
  <si>
    <t>ANATEL_ITL/AX201D2WG.NV985868//LB.COMBO</t>
  </si>
  <si>
    <t>15100-1981A000</t>
  </si>
  <si>
    <t>RF LB_INTEL/AX201D2WG.NV985868//BK_40*20</t>
  </si>
  <si>
    <t>15100-2003B000</t>
  </si>
  <si>
    <t>UX434F PALM REST LABEL BZ//V1.0</t>
  </si>
  <si>
    <t>15105-00080000</t>
  </si>
  <si>
    <t>X552W(X550W) RAT LAB BRA//V1.0 FOR 45W (</t>
  </si>
  <si>
    <t>15105-00112000</t>
  </si>
  <si>
    <t>X555L RATING LAB BRA CKD//V1.0 FOR 65W(C</t>
  </si>
  <si>
    <t>15105-00113000</t>
  </si>
  <si>
    <t>K555L(X555L)RATING LAB BRA CKD//V1.0 FOR</t>
  </si>
  <si>
    <t>15105-00160000</t>
  </si>
  <si>
    <t>X553M RAT LAB BRA CKD//V1.0 FOR 33W(CQ)</t>
  </si>
  <si>
    <t>15105-00540000</t>
  </si>
  <si>
    <t>X751L(X751L) RAT LAB(BRAZIL)//V1.0 FOR 6</t>
  </si>
  <si>
    <t>15105-01060000</t>
  </si>
  <si>
    <t>Z450L RATING LABEL (BRA CKD)//V1.0 FOR 4</t>
  </si>
  <si>
    <t>15105-01061000</t>
  </si>
  <si>
    <t>Z450U RATING LABEL (BRA CKD)//V1.0 FOR 4</t>
  </si>
  <si>
    <t>15105-01490000</t>
  </si>
  <si>
    <t>Z550M RATING LABEL (BRA CKD)//V1.0 FOR 4</t>
  </si>
  <si>
    <t>15105-01491000</t>
  </si>
  <si>
    <t>Z550S RATING LABEL (BRA CKD)//V1.0 FOR 4</t>
  </si>
  <si>
    <t>15105-02116000</t>
  </si>
  <si>
    <t>X555URATLABFORBRA(CKD)//V1.0FOR65W(P_CQ)</t>
  </si>
  <si>
    <t>15105-0233C000</t>
  </si>
  <si>
    <t>TP301U RATING LB BRA(CKD)//V1.0 FOR 45W(</t>
  </si>
  <si>
    <t>15105-0426F000</t>
  </si>
  <si>
    <t>X541U RAT LAB FOR BRA//V1.0 FOR 45W(Q_CQ</t>
  </si>
  <si>
    <t>15105-0426G000</t>
  </si>
  <si>
    <t>X541N RAT LAB FOR BRA//V1.0 FOR 33W(BYD)</t>
  </si>
  <si>
    <t>15105-0426J000</t>
  </si>
  <si>
    <t>15105-0546Q000</t>
  </si>
  <si>
    <t>F570Z(X570Z)RAT LAB BRA//V1.0 FOR 120W(Q</t>
  </si>
  <si>
    <t>15105-05942000</t>
  </si>
  <si>
    <t>UX433F RAT LAB FOR BRA//V1.0 FOR 45W(P_C</t>
  </si>
  <si>
    <t>15105-0603N000</t>
  </si>
  <si>
    <t>RATING LABEL X512F BRA</t>
  </si>
  <si>
    <t>15105-0603P000</t>
  </si>
  <si>
    <t>X512F RAT LAB FOR BRA//V1.0 FOR 65W(P_CQ</t>
  </si>
  <si>
    <t>15105-0622P000</t>
  </si>
  <si>
    <t>X543U(X540U) RAT LAB BRA//V1.0 FOR 45W(B</t>
  </si>
  <si>
    <t>15105-0622Q000</t>
  </si>
  <si>
    <t>X543M(X540M) RAT LAB BRA//V1.0 FOR 45W(B</t>
  </si>
  <si>
    <t>15105-06625000</t>
  </si>
  <si>
    <t>UX434F RAT LAB FOR BRA//V1.0 FOR 45W(P_C</t>
  </si>
  <si>
    <t>15105-0671U000</t>
  </si>
  <si>
    <t>M570D(X570D)RAT LAB FOR BRA//V1.0 FOR 12</t>
  </si>
  <si>
    <t>15105-0700B000</t>
  </si>
  <si>
    <t>X509F RAT LB FOR BRA//V1.0 FOR 45W(Q_CQ)</t>
  </si>
  <si>
    <t>15105-0718S000</t>
  </si>
  <si>
    <t>X509J RAT LAB FOR BRA//V1.0 FOR 45W(Q_CQ</t>
  </si>
  <si>
    <t>15105-07469000</t>
  </si>
  <si>
    <t>X512J RAT LAB FOR BRA//V1.0 FOR 65W(P_CQ</t>
  </si>
  <si>
    <t>15105-1354U000</t>
  </si>
  <si>
    <t>X556U RAT LAB FOR BRA CKD//V1.0 FOR 65W(</t>
  </si>
  <si>
    <t>15160-00190000</t>
  </si>
  <si>
    <t>NON-WOVEN BAG FOR K55//V1.0</t>
  </si>
  <si>
    <t>15160-00850000</t>
  </si>
  <si>
    <t>NON-WOVEN BAG FOR S500CA//V1.0</t>
  </si>
  <si>
    <t>15160-01230000</t>
  </si>
  <si>
    <t>NON WOVEN BAG FOR X451//V1.0</t>
  </si>
  <si>
    <t>15160-01550000</t>
  </si>
  <si>
    <t>NON WOVEN BAG FOR X751LA_LD//V1.0</t>
  </si>
  <si>
    <t>15160-02580000</t>
  </si>
  <si>
    <t>NON WOVEN BAG FOR TP301//V1.0</t>
  </si>
  <si>
    <t>15160-02940000</t>
  </si>
  <si>
    <t>UX510_NON-WOVEN BAG//V1.0</t>
  </si>
  <si>
    <t>15160-03560000</t>
  </si>
  <si>
    <t>NON-WOVEN BAG_TP410UA//V1.0</t>
  </si>
  <si>
    <t>15160-03780000</t>
  </si>
  <si>
    <t>NON-WOVEN BAG FOR X507//V1.0</t>
  </si>
  <si>
    <t>15210-11400000</t>
  </si>
  <si>
    <t>FLYER BRA NB OS UPDATE NOTICE</t>
  </si>
  <si>
    <t>15240-00934000</t>
  </si>
  <si>
    <t>PAPER PARTITION FOR K56_A//V1.0</t>
  </si>
  <si>
    <t>15240-00935000</t>
  </si>
  <si>
    <t>PAPER PARTITION FOR K56_B//V1.0</t>
  </si>
  <si>
    <t>15240-01141000</t>
  </si>
  <si>
    <t>PAPER PARTITION FOR S500_A//V1.0</t>
  </si>
  <si>
    <t>15240-02298000</t>
  </si>
  <si>
    <t>PAPER PARTITION A X550VL_CL//V1.0_SY</t>
  </si>
  <si>
    <t>15240-02299000</t>
  </si>
  <si>
    <t>PAPER PARTITION B X550VL_CL//V1.0_SY</t>
  </si>
  <si>
    <t>15240-02440000</t>
  </si>
  <si>
    <t>PAPER TRAY FOR X751LA_LD//V1.0</t>
  </si>
  <si>
    <t>15240-02441000</t>
  </si>
  <si>
    <t>PAPER PARTION FOR X751LA_LD_A//V1.0</t>
  </si>
  <si>
    <t>15240-02442000</t>
  </si>
  <si>
    <t>PAPER PARTION FOR X751LA_LD_B//V1.0</t>
  </si>
  <si>
    <t>15240-02570000</t>
  </si>
  <si>
    <t>PARTITION A FOR X553//V1.0</t>
  </si>
  <si>
    <t>15240-02571000</t>
  </si>
  <si>
    <t>PARTITION B FOR X553//V1.0</t>
  </si>
  <si>
    <t>15240-03590000</t>
  </si>
  <si>
    <t>PAPER CUSHION FOR X540//V1.0</t>
  </si>
  <si>
    <t>15240-03591000</t>
  </si>
  <si>
    <t>PARTITION FOR X540//V1.0</t>
  </si>
  <si>
    <t>15240-03601000</t>
  </si>
  <si>
    <t>PARTITION FOR TP301</t>
  </si>
  <si>
    <t>15240-05010000</t>
  </si>
  <si>
    <t>PAPER PARTITION_X505//V1.0</t>
  </si>
  <si>
    <t>15240-05561000</t>
  </si>
  <si>
    <t>PARTITION FOR X570 GIFT BOX//V1.0</t>
  </si>
  <si>
    <t>15240-06010000</t>
  </si>
  <si>
    <t>PARTITION FOR UX433FA/FN//V1.0</t>
  </si>
  <si>
    <t>15240-06011000</t>
  </si>
  <si>
    <t>ACC PARTITION FOR UX433FA/FN//V1.0</t>
  </si>
  <si>
    <t>15380-00050000</t>
  </si>
  <si>
    <t>PULP MOLD CUSHION FOR K56VM//V1.0</t>
  </si>
  <si>
    <t>15380-00100100</t>
  </si>
  <si>
    <t>MOLD PULP CUSHION FOR S500//V2.0</t>
  </si>
  <si>
    <t>15DPL-ES0010NB</t>
  </si>
  <si>
    <t>ENERGY STAR LOGO_SHIPPING LB.//SIZE=10*1</t>
  </si>
  <si>
    <t>15G064350003</t>
  </si>
  <si>
    <t>BATTERY NOTICE//V4.0 MULTI LANGUAGE</t>
  </si>
  <si>
    <t>15G100380000</t>
  </si>
  <si>
    <t>BARCODE LABEL(85*25MM)//??/??</t>
  </si>
  <si>
    <t>15G10N304930</t>
  </si>
  <si>
    <t>ENERGY STAR LABEL NB(CQ)</t>
  </si>
  <si>
    <t>15G10N338000</t>
  </si>
  <si>
    <t>WARRANTY VOID' LABEL (15*5MM)//V1.0</t>
  </si>
  <si>
    <t>15G10N408500</t>
  </si>
  <si>
    <t>INTEL CORE HRV I7 PROCESSOR//V1.0 324107</t>
  </si>
  <si>
    <t>15G10N408520</t>
  </si>
  <si>
    <t>INTEL CORE HRV I3 PROCESSOR//V1.0 324129</t>
  </si>
  <si>
    <t>15G140300600</t>
  </si>
  <si>
    <t>CABLE TIE//R1.0</t>
  </si>
  <si>
    <t>15NB0-00Y24000</t>
  </si>
  <si>
    <t>S550 MANUAL PACK BRAZIL/SW//ASUS/V1.0</t>
  </si>
  <si>
    <t>19200-41030200</t>
  </si>
  <si>
    <t>SATA3 JAGUARB7 320G 5400R BRAL//HGST/HTS</t>
  </si>
  <si>
    <t>19200-41221100</t>
  </si>
  <si>
    <t>SATA3MN1000S500GB5BRAWD/WD5000LPZX-80Z10</t>
  </si>
  <si>
    <t>19200-41230300</t>
  </si>
  <si>
    <t>SATA JAGUAR-B7 500G 5400R BRAL//HGST/HTS</t>
  </si>
  <si>
    <t>19200-41241000</t>
  </si>
  <si>
    <t>SATA3 AQUARIUS-B 500G5 BRAL//TOSHIBA/MQ0</t>
  </si>
  <si>
    <t>19200-41620000</t>
  </si>
  <si>
    <t>SATA3 MN500M 1TB 5400R 2.5'//WD/WD10SPCX</t>
  </si>
  <si>
    <t>19200-41630300</t>
  </si>
  <si>
    <t>SATA3 SEAHAWK 1TB 5400R BRAL//HGST/HTS54</t>
  </si>
  <si>
    <t>19201-41540400</t>
  </si>
  <si>
    <t>SATA3 AQUARIUS-B 750G5 BRAL//TOSHIBA/MQ0</t>
  </si>
  <si>
    <t>19201-41610300</t>
  </si>
  <si>
    <t>SATA3 M8 BP2 1TB 5400R 2.5</t>
  </si>
  <si>
    <t>60-NUHPS1000-C01</t>
  </si>
  <si>
    <t>K56CM POWER SWITCH_BD./AS</t>
  </si>
  <si>
    <t>60-NUHUS1000-C01</t>
  </si>
  <si>
    <t>K56CM USB_BD./AS</t>
  </si>
  <si>
    <t>60NB0060-IO2000</t>
  </si>
  <si>
    <t>S500CA IO_BD. (REALTEK)//R3.11</t>
  </si>
  <si>
    <t>60NB0060-LD1040</t>
  </si>
  <si>
    <t>S500CA LED_BD.//R3.11</t>
  </si>
  <si>
    <t>60NB0060-MBM000</t>
  </si>
  <si>
    <t>S500CA MB._4G/I7-3537U/BRA/AS//R3.1(USB3</t>
  </si>
  <si>
    <t>60NB0060-MBN000</t>
  </si>
  <si>
    <t>S500CA MB._4G/I5-3317U/BRA/AS//R3.1(USB3</t>
  </si>
  <si>
    <t>60NB00S0-IO2010</t>
  </si>
  <si>
    <t>X550VC IO_BD./AS(W/U2*1)//R2.0</t>
  </si>
  <si>
    <t>60NB00UA-MBL000</t>
  </si>
  <si>
    <t>X550CA MAIN_BD._2G/I3-2375M/AS//R2.0(U3+</t>
  </si>
  <si>
    <t>60NB00W0-PX1030</t>
  </si>
  <si>
    <t>X550CC POWER_EXTEND_BD./AS//R2.0</t>
  </si>
  <si>
    <t>60NB00W0-PX2000</t>
  </si>
  <si>
    <t>X550CC POWER_EXTEND_BD./AS//R2.0 (WO/LED</t>
  </si>
  <si>
    <t>60NB00Y0-MB1000</t>
  </si>
  <si>
    <t>S550CA MAIN_BD._0M/I5-3317U/AS//R2.0</t>
  </si>
  <si>
    <t>60NB00Y0-MB2000</t>
  </si>
  <si>
    <t>S550CA MAIN_BD._0M/I7-3537U/AS//R2.0</t>
  </si>
  <si>
    <t>60NB00Y0-MBB000</t>
  </si>
  <si>
    <t>60NB00Y0-MBC000</t>
  </si>
  <si>
    <t>S550CA MAIN_BD._0M/I5-3317U/AS</t>
  </si>
  <si>
    <t>60NB03Q0-PS1030</t>
  </si>
  <si>
    <t>X550EP POWER SWITCH_BD./AS//R2.0</t>
  </si>
  <si>
    <t>60NB04X0-IO1020</t>
  </si>
  <si>
    <t>X553MA IO_BD./AS//R2.0</t>
  </si>
  <si>
    <t>60NB04X0-MB1C00</t>
  </si>
  <si>
    <t>X553MA MAIN_BD._0M/N2940/AS//R2.0 (LVDS)</t>
  </si>
  <si>
    <t>60NB0620-HD1210</t>
  </si>
  <si>
    <t>X555LDB HDD BD./AS//R3.3</t>
  </si>
  <si>
    <t>60NB0620-HD1310</t>
  </si>
  <si>
    <t>X555LDB HDD BD./AS//R3.3 (METAL)</t>
  </si>
  <si>
    <t>60NB0620-IO1030</t>
  </si>
  <si>
    <t>PCBA--IO board</t>
  </si>
  <si>
    <t>60NB0620-IO2000</t>
  </si>
  <si>
    <t>X555LD IO_BD./AS//R3.0 (METAL)</t>
  </si>
  <si>
    <t>60NB06Q0-MB2000</t>
  </si>
  <si>
    <t>X550WA MAIN_BD._4G/E1-6010/AS//R2.0</t>
  </si>
  <si>
    <t>60NB06Q0-PS1030</t>
  </si>
  <si>
    <t>X550WA POWER SWITCH_BD./AS//R2.0</t>
  </si>
  <si>
    <t>60NB0960-MB1030</t>
  </si>
  <si>
    <t>Z450LA MAIN_BD._0M/I7-5500U/AS</t>
  </si>
  <si>
    <t>60NB0960-MB1130</t>
  </si>
  <si>
    <t>Z450LA MAIN_BD._0M/I5-5200U/AS</t>
  </si>
  <si>
    <t>60NB0960-MB1420</t>
  </si>
  <si>
    <t>Z450LA MAIN_BD._0M/I3-4005U/AS</t>
  </si>
  <si>
    <t>60NB0960-MB1500</t>
  </si>
  <si>
    <t>Z450LA MAIN_BD._0M/I3-5005U/AS//R2.0(EDP</t>
  </si>
  <si>
    <t>60NB0990-IO1050</t>
  </si>
  <si>
    <t>Z550MA IO_BD.//R2.1</t>
  </si>
  <si>
    <t>60NB0990-MB1220</t>
  </si>
  <si>
    <t>Z550MA MAIN_BD._0M /N2940/AS//R2.0</t>
  </si>
  <si>
    <t>60NB0AG0-HD1200</t>
  </si>
  <si>
    <t>X555UJ HDD BD.//R2.0(IMR)</t>
  </si>
  <si>
    <t>60NB0AG0-IO1110</t>
  </si>
  <si>
    <t>X555UJ IO_BD.//R2.0(IMR)</t>
  </si>
  <si>
    <t>60NB0AM0-IO1020</t>
  </si>
  <si>
    <t>TP301UJ IO_BD./AS</t>
  </si>
  <si>
    <t>60NB0AM0-SN1020</t>
  </si>
  <si>
    <t>TP301UJ SENSOR_BD./AS//R2.0((BOSCH)</t>
  </si>
  <si>
    <t>60NB0BG0-HD2030</t>
  </si>
  <si>
    <t xml:space="preserve"> 556UV HDD_BD./AS(AMIC)</t>
  </si>
  <si>
    <t>60NB0BH0-IO1010</t>
  </si>
  <si>
    <t>X556UQK IO_BD./AS//R3.1</t>
  </si>
  <si>
    <t>60NB0CF0-MBE400</t>
  </si>
  <si>
    <t>X541UAK MB._0M/I3-6006U/AS//R2.0(BRA)</t>
  </si>
  <si>
    <t>60NB0CG0-CD3000</t>
  </si>
  <si>
    <t>ODD board</t>
  </si>
  <si>
    <t>60NB0CY0-IO1020-55</t>
  </si>
  <si>
    <t>Z450UA IO_BD./AS</t>
  </si>
  <si>
    <t>60NB0CY0-IO2010</t>
  </si>
  <si>
    <t>Z450UAK IO_BD.</t>
  </si>
  <si>
    <t>60NB0CY0-MB1120-55</t>
  </si>
  <si>
    <t>Z450UA MAIN_BD._0M/I5-6200U/AS</t>
  </si>
  <si>
    <t>60NB0CY0-MB1220-55</t>
  </si>
  <si>
    <t>Z450UA MAIN_BD._0M/I3-6100U/AS//R2.0(EDP</t>
  </si>
  <si>
    <t>60NB0CY0-MB1310</t>
  </si>
  <si>
    <t>Z450UAK MB._0M/I5-7200U/AS</t>
  </si>
  <si>
    <t>60NB0D10-CD1020</t>
  </si>
  <si>
    <t>Z550SA ODD_BD./AS//R2.0</t>
  </si>
  <si>
    <t>60NB0D10-IO1020</t>
  </si>
  <si>
    <t>Z550SA IO_BD./AS//R2.0</t>
  </si>
  <si>
    <t>60NB0D10-MB1220</t>
  </si>
  <si>
    <t>Z550SA MAIN_BD._0M/N3160/AS//R2.0</t>
  </si>
  <si>
    <t>60NB0E80-MB2000</t>
  </si>
  <si>
    <t>X541NA MAIN_BD._0M/N3450/AS//R2.1(BRA)</t>
  </si>
  <si>
    <t>60NB0E90-HD1000</t>
  </si>
  <si>
    <t>X541NC HDD_BD./AS</t>
  </si>
  <si>
    <t>60NB0FQ0-IO1020</t>
  </si>
  <si>
    <t>IO Board</t>
  </si>
  <si>
    <t>60NB0FQ0-MB1011</t>
  </si>
  <si>
    <t>X510UA MB._0M/I5-7200U/AS</t>
  </si>
  <si>
    <t>60NB0FQ0-MB1401</t>
  </si>
  <si>
    <t>X510UAR MB._0M/I5-8250U/AS</t>
  </si>
  <si>
    <t>60NB0FQ0-MB1801</t>
  </si>
  <si>
    <t>X510UAO MB._0M/I5-8250U/AS//R3.0(BRA)</t>
  </si>
  <si>
    <t>60NB0FY0-MB6010</t>
  </si>
  <si>
    <t>X510UR MB_0M/I7-7500U</t>
  </si>
  <si>
    <t>60NB0FY0-MB7010</t>
  </si>
  <si>
    <t>X510UR MB_0M/I5-7200U//R2.2(V2G)(BRA)</t>
  </si>
  <si>
    <t>60NB0FY0-MB9000</t>
  </si>
  <si>
    <t>X510URR MB_0M/I7-8550U/AS</t>
  </si>
  <si>
    <t>60NB0FY0-MBA000</t>
  </si>
  <si>
    <t>X510URR MB_0M/I5-8250U/AS</t>
  </si>
  <si>
    <t>60NB0HE0-CD1020</t>
  </si>
  <si>
    <t>X540UV ODD_BD./AS</t>
  </si>
  <si>
    <t>60NB0HE0-CD2010</t>
  </si>
  <si>
    <t>60NB0HF0-MB3100</t>
  </si>
  <si>
    <t>X540UAR MB._0G/I3-7020U/AS</t>
  </si>
  <si>
    <t>60NB0HF0-MB6000</t>
  </si>
  <si>
    <t>X540UAR MB._0M/I5-6200U/AS</t>
  </si>
  <si>
    <t>60NB0HF0-MB7200</t>
  </si>
  <si>
    <t>X540UAR MB._0M/I3-6100U/AS</t>
  </si>
  <si>
    <t>60NB0HG0-CD1000</t>
  </si>
  <si>
    <t>X540NA ODD_BD./AS</t>
  </si>
  <si>
    <t>60NB0HG0-CD1100</t>
  </si>
  <si>
    <t>60NB0M70-MB3101</t>
  </si>
  <si>
    <t>X512FJ MB._0G/I5-8265U/BRA</t>
  </si>
  <si>
    <t>60NB0MZ0-MB2001</t>
  </si>
  <si>
    <t>X509FA MB._0G/I5-8265U/AS//R2.0(V0-BRA)</t>
  </si>
  <si>
    <t>60NB0NZ0-IO1020</t>
  </si>
  <si>
    <t>X409DL IO_BD.//R2.0</t>
  </si>
  <si>
    <t>60NB0QE0-IO1010</t>
  </si>
  <si>
    <t>60NB0QE0-MB3200</t>
  </si>
  <si>
    <t>60NB0QW0-MB1200</t>
  </si>
  <si>
    <t>X512JP MB._8G/I7-1065G7/BRA//R2.0 (V2G-S</t>
  </si>
  <si>
    <t>70AZ0172-SA1000</t>
  </si>
  <si>
    <t>ZE520KL-1B SYSTEM ASSY//ASAP</t>
  </si>
  <si>
    <t>89AZ0000-AC1001</t>
  </si>
  <si>
    <t>ZENFONE BASIC PACKING//BLACK_10 IN 1_WO-</t>
  </si>
  <si>
    <t>89AZ0170-RA1900</t>
  </si>
  <si>
    <t>ZE520KL DEVICE LB DUAL-BR-CKD//ASUS_Z017</t>
  </si>
  <si>
    <t>90NB0060-C00010</t>
  </si>
  <si>
    <t>S500CA KB MODULE//CKD-OSS</t>
  </si>
  <si>
    <t>90NB0060-C00020</t>
  </si>
  <si>
    <t>S500CA LCD MODULE//CKD-OSS</t>
  </si>
  <si>
    <t>90NB00U1-C00030</t>
  </si>
  <si>
    <t>X550CA KB MODULE//CKD-OSS</t>
  </si>
  <si>
    <t>90NB00U1-C00040</t>
  </si>
  <si>
    <t>X550CA LCD MODULE//CKD-OSS</t>
  </si>
  <si>
    <t>90NB00U1-C00170</t>
  </si>
  <si>
    <t>90NB00U1-C00180</t>
  </si>
  <si>
    <t>90NB00U1-C00220</t>
  </si>
  <si>
    <t>X550CA KB MODULE WHITE//CKD-OSS</t>
  </si>
  <si>
    <t>90NB00U1-C00230</t>
  </si>
  <si>
    <t>X550CA LCD MODULE WHITE//CKD-OSS</t>
  </si>
  <si>
    <t>90NB00Y1-C00020</t>
  </si>
  <si>
    <t>S550CA LCD MODULE//CKD-OSS</t>
  </si>
  <si>
    <t>90NB02F0-C00010</t>
  </si>
  <si>
    <t>AS X550LA KB MODULE</t>
  </si>
  <si>
    <t>90NB02F0-C00020</t>
  </si>
  <si>
    <t>AS X550LA LCD MODULEKD-OSS</t>
  </si>
  <si>
    <t>90NB03R1-C00060</t>
  </si>
  <si>
    <t>X550EA KB MODULE//CKD-OSS</t>
  </si>
  <si>
    <t>90NB03R1-C00070</t>
  </si>
  <si>
    <t>X550EA LCD MODULE//CKD-OSS</t>
  </si>
  <si>
    <t>90NB04S0-C00010</t>
  </si>
  <si>
    <t>X550LN KB MODULE//CKD-OSS</t>
  </si>
  <si>
    <t>90NB04S0-C00020</t>
  </si>
  <si>
    <t>X550LN LCD MODULE//CKD-OSS</t>
  </si>
  <si>
    <t>90NB04X1-C00010</t>
  </si>
  <si>
    <t>AS X553MA-1A KB MODULE</t>
  </si>
  <si>
    <t>90NB04X1-C00020</t>
  </si>
  <si>
    <t>AS X553MA-1A LCD MODULE</t>
  </si>
  <si>
    <t>90NB06QB-C00010</t>
  </si>
  <si>
    <t>AS X550WA-7K KB MODULE</t>
  </si>
  <si>
    <t>90NB06QB-C00020</t>
  </si>
  <si>
    <t>AS X550WA-7K LCD MODULE</t>
  </si>
  <si>
    <t>90NB08D0-K00090</t>
  </si>
  <si>
    <t>X751LJ SYSTEM SMALL BOARD//(WO/USB)</t>
  </si>
  <si>
    <t>90NB08D1-K00010</t>
  </si>
  <si>
    <t>X751LJ-1A KB MODULE</t>
  </si>
  <si>
    <t>90NB08D1-K00020</t>
  </si>
  <si>
    <t>X751LJ-1A LCD MODULE</t>
  </si>
  <si>
    <t>90NB08G0-C00200</t>
  </si>
  <si>
    <t>X555LB 4G I7-5500U 4K2K MB BD//(V2G)CKD</t>
  </si>
  <si>
    <t>90NB08G0-C00210</t>
  </si>
  <si>
    <t>X555LB HDD BOARD//CKD</t>
  </si>
  <si>
    <t>90NB08G0-C00220</t>
  </si>
  <si>
    <t>X555LB IO BOARD//CKD</t>
  </si>
  <si>
    <t>90NB08GA-C00010</t>
  </si>
  <si>
    <t>X555LB-3C KB MODULE(UK)//CKD OSS</t>
  </si>
  <si>
    <t>90NB08GA-C00020</t>
  </si>
  <si>
    <t>X555LB-3C LCD MODULEUK)//CKD OSS</t>
  </si>
  <si>
    <t>90NB08GA-C00050</t>
  </si>
  <si>
    <t>X555LB-3C LCD MODULE UHD//CKD-OSS</t>
  </si>
  <si>
    <t>90NB0961-C00010</t>
  </si>
  <si>
    <t>Z450LA-1B 14.0 LCD HOUSING     GA CKD O</t>
  </si>
  <si>
    <t>90NB0961-C00020</t>
  </si>
  <si>
    <t>Z450LA-1B TOP CASE (UK) GA CKD OSS</t>
  </si>
  <si>
    <t>90NB0962-C00010</t>
  </si>
  <si>
    <t>Z450LA-3I 14.0 LCD HOUSING GA CKD OSS</t>
  </si>
  <si>
    <t>90NB0962-C00020</t>
  </si>
  <si>
    <t>Z450LA-3I KB TOPCASE HOUS(UK)</t>
  </si>
  <si>
    <t>90NB0991-C00010</t>
  </si>
  <si>
    <t>Z550MA-1A 15.6 LCD HOUSING//CKD OSS</t>
  </si>
  <si>
    <t>90NB0991-C00020</t>
  </si>
  <si>
    <t>Z550MA-1A TOP CASE (UK)//CKD OSS</t>
  </si>
  <si>
    <t>90NB0993-C00010</t>
  </si>
  <si>
    <t>Z550MA-3G 15.6 LCD HOUSING//CKD OSS</t>
  </si>
  <si>
    <t>90NB0993-C00020</t>
  </si>
  <si>
    <t>Z550MA-3G TOP CASE (UK)//CKD OSS</t>
  </si>
  <si>
    <t>90NB0AL1-C00010</t>
  </si>
  <si>
    <t>TP301UA-1A LCD MODULE//CKD-OSS</t>
  </si>
  <si>
    <t>90NB0AL1-C00020</t>
  </si>
  <si>
    <t>TP301UA-1A KB MODULE//CKD-OSS</t>
  </si>
  <si>
    <t>90NB0AQ2-C00020</t>
  </si>
  <si>
    <t>X555UB-1B LCD MODULE//CKD-OSS</t>
  </si>
  <si>
    <t>90NB0BF2-C00010</t>
  </si>
  <si>
    <t>X556UR-1B LCD MODULE//</t>
  </si>
  <si>
    <t>90NB0BF2-C00020</t>
  </si>
  <si>
    <t>X556UR-1B KB MODULE//</t>
  </si>
  <si>
    <t>90NB0CF1-C00020</t>
  </si>
  <si>
    <t>KB Module</t>
  </si>
  <si>
    <t>90NB0CF1-C00030</t>
  </si>
  <si>
    <t>LCD Module</t>
  </si>
  <si>
    <t>90NB0CF2-C00020</t>
  </si>
  <si>
    <t>90NB0CF2-C00030</t>
  </si>
  <si>
    <t>90NB0CY1-C00030</t>
  </si>
  <si>
    <t>Z450UA-1B 14.0 LCD HOUSING//(black)</t>
  </si>
  <si>
    <t>90NB0CY1-C00040</t>
  </si>
  <si>
    <t>Z450UA-1B TOP CASE (UK)//(black)</t>
  </si>
  <si>
    <t>90NB0CY1-C00050</t>
  </si>
  <si>
    <t>Z450UAK-1B TOP CASE (UK)       GA CKD OS</t>
  </si>
  <si>
    <t>90NB0CY1-C00060</t>
  </si>
  <si>
    <t>Z450UAK-1B 14.0 LCD HOUSING    GA CKD OS</t>
  </si>
  <si>
    <t>90NB0CY2-C00030</t>
  </si>
  <si>
    <t>Z450UA-3I 14.0 LCD HOUSING//CKD OSS</t>
  </si>
  <si>
    <t>90NB0CY2-C00040</t>
  </si>
  <si>
    <t>Z450UA-3I TOP CASE (UK)//CKD OSS</t>
  </si>
  <si>
    <t>90NB0CY2-C00050</t>
  </si>
  <si>
    <t>Z450UAK KB Module RED</t>
  </si>
  <si>
    <t>90NB0CY2-C00060</t>
  </si>
  <si>
    <t>Z450UAK LCD Module RED</t>
  </si>
  <si>
    <t>90NB0D10-C00180</t>
  </si>
  <si>
    <t>Z550SA ODD BOARD//CKD OSS</t>
  </si>
  <si>
    <t>90NB0D11-C00030</t>
  </si>
  <si>
    <t>Z550SA-1A 15.6 LCD HOUSING//CKD OSS</t>
  </si>
  <si>
    <t>90NB0D11-C00040</t>
  </si>
  <si>
    <t>Z550SA-1A TOP CASE (UK)//CKD OSS</t>
  </si>
  <si>
    <t>90NB0D13-C00030</t>
  </si>
  <si>
    <t>Z550SA-3G 15.6 LCD HOUSING//CKD OSS</t>
  </si>
  <si>
    <t>90NB0D13-C00040</t>
  </si>
  <si>
    <t>Z550SA-3G TOP CASE (UK)//CKD OSS</t>
  </si>
  <si>
    <t>90NB0E81-C00020</t>
  </si>
  <si>
    <t>90NB0E81-C00030</t>
  </si>
  <si>
    <t>90NB0E82-C00020</t>
  </si>
  <si>
    <t>90NB0E82-C00030</t>
  </si>
  <si>
    <t>90NB0FQ2-C00030</t>
  </si>
  <si>
    <t>90NB0FQ2-C00050</t>
  </si>
  <si>
    <t>LCD MODULE</t>
  </si>
  <si>
    <t>90NB0FQ3-C00010</t>
  </si>
  <si>
    <t>KB MODULE</t>
  </si>
  <si>
    <t>90NB0FQ3-C00020</t>
  </si>
  <si>
    <t>90NB0FY2-C00030</t>
  </si>
  <si>
    <t>90NB0FY2-C00060</t>
  </si>
  <si>
    <t>90NB0HF6-C00010</t>
  </si>
  <si>
    <t>X540UA-1S KB MODULE//</t>
  </si>
  <si>
    <t>90NB0HF6-C00020</t>
  </si>
  <si>
    <t>X540UA-1S LCD MODULE(S)//</t>
  </si>
  <si>
    <t>90NB0HF6-C00040</t>
  </si>
  <si>
    <t>X540UA-1S LCD MODULE (D)//</t>
  </si>
  <si>
    <t>90NB0HF6-C00070</t>
  </si>
  <si>
    <t>X540UA-1S KB MODULE//(WO/ODD)</t>
  </si>
  <si>
    <t>90NB0HF7-C00010</t>
  </si>
  <si>
    <t>X540UA-1B KB MODULE//</t>
  </si>
  <si>
    <t>90NB0HF7-C00020</t>
  </si>
  <si>
    <t>X540UA-1B LCD MODULE(S)//</t>
  </si>
  <si>
    <t>90NB0HF7-C00040</t>
  </si>
  <si>
    <t>X540UA-1B LCD MODULE (D)//</t>
  </si>
  <si>
    <t>90NB0HF7-C00070</t>
  </si>
  <si>
    <t>X540UA-1B KB MODULE//(WO/ODD)</t>
  </si>
  <si>
    <t>90NB0HF7-C00090</t>
  </si>
  <si>
    <t>X540UA-1B_AG_HD_LCD MODULE (D)//</t>
  </si>
  <si>
    <t>90NB0IR6-C00010</t>
  </si>
  <si>
    <t>X540MA-1S KB MODULE//</t>
  </si>
  <si>
    <t>90NB0IR6-C00030</t>
  </si>
  <si>
    <t>X540MA-1S LCD MODULE (S)//</t>
  </si>
  <si>
    <t>90NB0IR6-C00040</t>
  </si>
  <si>
    <t>X540MA-1S LCD MODULE (D)//</t>
  </si>
  <si>
    <t>90NB0IR6-C00070</t>
  </si>
  <si>
    <t>X540MA-1S KB MODULE//(WO/ODD)</t>
  </si>
  <si>
    <t>90NB0IR7-C00010</t>
  </si>
  <si>
    <t>X540MA-1B KB MODULE//</t>
  </si>
  <si>
    <t>90NB0IR7-C00030</t>
  </si>
  <si>
    <t>X540MA-1B LCD MODULE (S)//</t>
  </si>
  <si>
    <t>90NB0IR7-C00040</t>
  </si>
  <si>
    <t>X540MA-1B LCD MODULE (D)//</t>
  </si>
  <si>
    <t>90NB0IR7-C00070</t>
  </si>
  <si>
    <t>X540MA-1B KB MODULE//(WO/ODD)</t>
  </si>
  <si>
    <t>90NB0IU1-K00010</t>
  </si>
  <si>
    <t>X570ZD-1B KB MODULE//SKD</t>
  </si>
  <si>
    <t>90NB0IU1-K00020</t>
  </si>
  <si>
    <t>X570ZD-1B LCD MODULE//SKD</t>
  </si>
  <si>
    <t>90NB0JR2-K00010</t>
  </si>
  <si>
    <t>UX433FA-3B LCD MODULE//SKD</t>
  </si>
  <si>
    <t>90NB0JR2-K00020</t>
  </si>
  <si>
    <t>UX433FA-3B KB MODULE//SKD</t>
  </si>
  <si>
    <t>90NB0JR3-K00010</t>
  </si>
  <si>
    <t>UX433FA-3S KB MODULE//SKD</t>
  </si>
  <si>
    <t>90NB0JR3-K00020</t>
  </si>
  <si>
    <t>UX433FA-3S LCD MODULE//SKD</t>
  </si>
  <si>
    <t>90NB0KR2-C00010</t>
  </si>
  <si>
    <t>AS X512FA-8S KB MODULE</t>
  </si>
  <si>
    <t>90NB0KR2-C00020</t>
  </si>
  <si>
    <t>AS X512FA-8S LCD MODULE</t>
  </si>
  <si>
    <t>90NB0KR3-C00010</t>
  </si>
  <si>
    <t>X512FA-1G KB MODULE</t>
  </si>
  <si>
    <t>90NB0KR3-C00020</t>
  </si>
  <si>
    <t>X512FA-1G LCD MODULE</t>
  </si>
  <si>
    <t>90NB0KR6-C00010</t>
  </si>
  <si>
    <t>X512FA-8B KB MODULE//</t>
  </si>
  <si>
    <t>90NB0KR6-C00020</t>
  </si>
  <si>
    <t>X512FA-8B LCD MODULE//</t>
  </si>
  <si>
    <t>90NB0KR7-C00010</t>
  </si>
  <si>
    <t>X512FA-8R KB MODULE//</t>
  </si>
  <si>
    <t>90NB0KR7-C00020</t>
  </si>
  <si>
    <t>X512FA-8R LCD MODULE//</t>
  </si>
  <si>
    <t>90NB0M70-K00010</t>
  </si>
  <si>
    <t>X512FJ MB 8G/I7-8565U//SKD-OSS (512G SSD</t>
  </si>
  <si>
    <t>90NB0M72-C00010</t>
  </si>
  <si>
    <t>X512FJ-8S KB MODULE</t>
  </si>
  <si>
    <t>90NB0M72-C00020</t>
  </si>
  <si>
    <t>X512FJ-8S LCD MODULE</t>
  </si>
  <si>
    <t>90NB0MQ0-K00070</t>
  </si>
  <si>
    <t>UX434FA SCREEN PAD MODULE//SKD</t>
  </si>
  <si>
    <t>90NB0MQ1-K00010</t>
  </si>
  <si>
    <t>UX434FA-3BLCDMODULE//SKD</t>
  </si>
  <si>
    <t>90NB0MQ1-K00020</t>
  </si>
  <si>
    <t>UX434FA-3B KB MODULE//SKD</t>
  </si>
  <si>
    <t>90NB0MQ8-K00010</t>
  </si>
  <si>
    <t>LCD MODULE_UX434FAC-A6339T</t>
  </si>
  <si>
    <t>90NB0MQ8-K00020</t>
  </si>
  <si>
    <t>KB MODULE_UX434FAC-A6339T</t>
  </si>
  <si>
    <t>90NB0MZ1-C00010</t>
  </si>
  <si>
    <t>KB MODULE_X509FA-BR800T</t>
  </si>
  <si>
    <t>90NB0MZ1-C00020</t>
  </si>
  <si>
    <t>LCD MODULE_X509FA-BR800T</t>
  </si>
  <si>
    <t>90NB0MZ2-C00010</t>
  </si>
  <si>
    <t>KB MODULE_X509FA-BR799T</t>
  </si>
  <si>
    <t>90NB0MZ2-C00020</t>
  </si>
  <si>
    <t>LCD MODULE_X509FA-BR799T</t>
  </si>
  <si>
    <t>90NB0P52-C00010</t>
  </si>
  <si>
    <t>KB MODULE_M509DA-BR324T</t>
  </si>
  <si>
    <t>90NB0P52-C00020</t>
  </si>
  <si>
    <t>LCD MODULE_M509DA-BR324T</t>
  </si>
  <si>
    <t>90NB0PK0-K00110</t>
  </si>
  <si>
    <t>KB MODULE_M570DD-DM122T</t>
  </si>
  <si>
    <t>90NB0PK0-K00120</t>
  </si>
  <si>
    <t>LCD MODULE_M570DD-DM122T</t>
  </si>
  <si>
    <t>HQ20312074000</t>
  </si>
  <si>
    <t>Speaker 4013*7.68 mm</t>
  </si>
  <si>
    <t>HQ20330543000</t>
  </si>
  <si>
    <t>NB8618A Speaker Box QT3112-C-1 31.3*11.5</t>
  </si>
  <si>
    <t>HQ20730515001</t>
  </si>
  <si>
    <t>NB8621 D COVER Silver-Blue JM</t>
  </si>
  <si>
    <t>HQ21901045000</t>
  </si>
  <si>
    <t>Gasket USB FFC 16 mm*6 mm*4.5 mm_5.7 mm</t>
  </si>
  <si>
    <t>HQ22110405000</t>
  </si>
  <si>
    <t>Screw M2X4*4.6 mm 0.6 mm 4.5 mm</t>
  </si>
  <si>
    <t>HQ22110406000</t>
  </si>
  <si>
    <t>Screw M2x2*2.6 mm 0.6 mm 4.6 mm</t>
  </si>
  <si>
    <t>HQ22110407000</t>
  </si>
  <si>
    <t>Screw M2X4*4.3 mm 0.3 mm 3.8 mm</t>
  </si>
  <si>
    <t>HQ22110409000</t>
  </si>
  <si>
    <t>Screw M2x2.5*3 mm 0.5 mm 6.5 mm</t>
  </si>
  <si>
    <t>HQ22261404000</t>
  </si>
  <si>
    <t>Laird T-flex300 series 30*20*2mm 30 mm*2</t>
  </si>
  <si>
    <t>HQ22280683000</t>
  </si>
  <si>
    <t>Absorber USB nb8621</t>
  </si>
  <si>
    <t>HQ22280705000</t>
  </si>
  <si>
    <t>NB8621 SSD absorbing HK</t>
  </si>
  <si>
    <t>HQ23300048001</t>
  </si>
  <si>
    <t>ZNB8618 Blower FAN V1 FCN 90 mm*83 mm*4.</t>
  </si>
  <si>
    <t>PN-TMP-SUB2</t>
  </si>
  <si>
    <t>PLACA FILHA TEMPORARIA NB</t>
  </si>
  <si>
    <t>VPAZ0170-AP2B00</t>
  </si>
  <si>
    <t>ZE520KL ADAPTER 10W/WHI/EU(CEE//BR-CKD T</t>
  </si>
  <si>
    <t>VPAZ0170-SWI000</t>
  </si>
  <si>
    <t>ZE520KL ANDROID BR/CKD//S2</t>
  </si>
  <si>
    <t>VPNB0FY0-MB7000</t>
  </si>
  <si>
    <t>X510UR MB_0M/I5-7200U//(V2G)(BRA)</t>
  </si>
  <si>
    <t>VPNB0KR0-WL4000</t>
  </si>
  <si>
    <t>X512FA WIFI5 AC_BRA+BT(1*1)//(W/LABEL)</t>
  </si>
  <si>
    <t>03A02-00031900</t>
  </si>
  <si>
    <t>DDR3L 1600 SO-D 2G 204P//HYNIX/HMT425S6A</t>
  </si>
  <si>
    <t>03A02-00032000</t>
  </si>
  <si>
    <t>DDR3L 1600 SO-D 2G 204P\\SAMSUNG/M471B57</t>
  </si>
  <si>
    <t>03A02-00033000</t>
  </si>
  <si>
    <t>Memory 2G 1600 Smart SH564568FJ8NZRNSDR</t>
  </si>
  <si>
    <t>03A02-00033500</t>
  </si>
  <si>
    <t>DDR3L1600 SO-D 2GB 204P BRL (HT MICRON/T</t>
  </si>
  <si>
    <t>04060-00120300</t>
  </si>
  <si>
    <t>TOUCHPAD FOR K55//ELAN/SA473I-1201</t>
  </si>
  <si>
    <t>04060-00120600</t>
  </si>
  <si>
    <t>TOUCHPAD FOR K55//ELAN/SA473I-1204</t>
  </si>
  <si>
    <t>04060-00400100</t>
  </si>
  <si>
    <t>TOUCHPAD FOR TP5CF10 (PS2)//AZWAVE/AW-TP</t>
  </si>
  <si>
    <t>0A001-00232000</t>
  </si>
  <si>
    <t>ADAPTER 45W 19V 2P BLK(AC FIX)//PI/AD883</t>
  </si>
  <si>
    <t>0A001-00233600</t>
  </si>
  <si>
    <t>ADAPTER 45W19V 2P BLK AC FIX//DELTA/ADP-</t>
  </si>
  <si>
    <t>0A001-00234600</t>
  </si>
  <si>
    <t>ADAPTER 45W19V 2P BLK AC FIX//ENER/EXA12</t>
  </si>
  <si>
    <t>0A001-00234900</t>
  </si>
  <si>
    <t>Local - Delta Wall mounted 45W</t>
  </si>
  <si>
    <t>0A001-00235100</t>
  </si>
  <si>
    <t>ADAPTER 45W19V 2P(5.5PHI)//PI/AD88302001</t>
  </si>
  <si>
    <t>0A001-00235200</t>
  </si>
  <si>
    <t>Local - Salcomp Wall mounted 45W</t>
  </si>
  <si>
    <t>0A001-00235500</t>
  </si>
  <si>
    <t>ADAPTER 45W19V 2P(5.5PHI)//ADP-45B</t>
  </si>
  <si>
    <t>0A001-00237500</t>
  </si>
  <si>
    <t>ADAPTER 45W19V 2P(5.5PHI)//CHICONY/W15-0</t>
  </si>
  <si>
    <t>0B110-00180300</t>
  </si>
  <si>
    <t>Battery S550CA (Palladium)</t>
  </si>
  <si>
    <t>0B110-00210000</t>
  </si>
  <si>
    <t>K56T BATT SDI FPACK BL TE//SIMPL/ICR1865</t>
  </si>
  <si>
    <t>0B110-00230100</t>
  </si>
  <si>
    <t>X550A BATT SDI FPACK BL TE</t>
  </si>
  <si>
    <t>0B110-00230400</t>
  </si>
  <si>
    <t>X550A BATT SDI FPACK BL TE//SIMPL/ICR186</t>
  </si>
  <si>
    <t>0B110-00230500</t>
  </si>
  <si>
    <t>X550A BATT LG FPACK BL TE\\SIMPL/ICR1865</t>
  </si>
  <si>
    <t>0B110-00230900</t>
  </si>
  <si>
    <t>X550A BATT PANA FPACK BL TE\\PANA/NCR186</t>
  </si>
  <si>
    <t>0B110-00231000</t>
  </si>
  <si>
    <t>Battery PE N16000</t>
  </si>
  <si>
    <t>0B110-00231100</t>
  </si>
  <si>
    <t>0B200-00320000</t>
  </si>
  <si>
    <t>X502  BATT ATL LI-POLY FPACK  CPT/ATL-40</t>
  </si>
  <si>
    <t>0B200-00320100</t>
  </si>
  <si>
    <t>X502  BATT ATL LI-POLY FPACK//SMP/ATL-40</t>
  </si>
  <si>
    <t>0B200-00320200</t>
  </si>
  <si>
    <t>X502  BATT LG LI-POLY FPACK  LG/LG-3900/</t>
  </si>
  <si>
    <t>0B200-00320300</t>
  </si>
  <si>
    <t>X502 BATT LG LI-POLY FPACK</t>
  </si>
  <si>
    <t>0B200-00320400</t>
  </si>
  <si>
    <t>X502 BATT LG-ICP615490L</t>
  </si>
  <si>
    <t>0C001-00050300</t>
  </si>
  <si>
    <t>802.11B/G/N 1*1WLAN HMC BRAZIL//AZWAVE/A</t>
  </si>
  <si>
    <t>0C001-00050400</t>
  </si>
  <si>
    <t>802.11B/G/N 1*1 WLAN RST//AZWAVE/AW-NE18</t>
  </si>
  <si>
    <t>0C001-00051000</t>
  </si>
  <si>
    <t>802.11B/G/N 1*1 WLAN HMC//LITEON/WN6607A</t>
  </si>
  <si>
    <t>0C001-00051200</t>
  </si>
  <si>
    <t>PA,W-LAN CARD WN6607 AH-AD,ASUS 2 ANT</t>
  </si>
  <si>
    <t>0C001-00052100</t>
  </si>
  <si>
    <t>WIFI FXN (9485)</t>
  </si>
  <si>
    <t>0C011-00041100</t>
  </si>
  <si>
    <t>802.11B/G/N WLAN+BT4.0+HS R0//LITEON/WCB</t>
  </si>
  <si>
    <t>0C011-00041600</t>
  </si>
  <si>
    <t>WIFI PE (9485+3012)</t>
  </si>
  <si>
    <t>0C011-00042100</t>
  </si>
  <si>
    <t>X550VA 802.11BGN_BRA+BT4.0//FOXCONN/T77Z</t>
  </si>
  <si>
    <t>0C011-00060500</t>
  </si>
  <si>
    <t>WLAN Module</t>
  </si>
  <si>
    <t>0C011-00061H00</t>
  </si>
  <si>
    <t>0C011-00061L00</t>
  </si>
  <si>
    <t>Wifi Inventus QCA9565 M.2</t>
  </si>
  <si>
    <t>15000-02003000</t>
  </si>
  <si>
    <t>GIFT BOX FOR S500 (ITL)//V1.0</t>
  </si>
  <si>
    <t>15000-02005000</t>
  </si>
  <si>
    <t>15100-0170D000</t>
  </si>
  <si>
    <t>INTEL CORE SHB I3 LB//V1.0 328411-001</t>
  </si>
  <si>
    <t>15100-08767000</t>
  </si>
  <si>
    <t>INTEL CORE I3 6TH LB//V1.0 331883-001</t>
  </si>
  <si>
    <t>15100-01701000</t>
  </si>
  <si>
    <t>INTEL CORE HRV I5 (ULV)//V1.0 325953-001</t>
  </si>
  <si>
    <t>15G10N408510</t>
  </si>
  <si>
    <t>INTEL CORE HRV/CRV I5 PROCESSO//V1.0 324</t>
  </si>
  <si>
    <t>17604-00010000</t>
  </si>
  <si>
    <t>DVD S-MULTI DL 8X/6X/8X6X/5X\\PANASONIC/</t>
  </si>
  <si>
    <t>17604-00010200</t>
  </si>
  <si>
    <t>DVD S-MULTI DL 8X/6X/8X6X/5X//HLDS/GU71N</t>
  </si>
  <si>
    <t>17604-00010400</t>
  </si>
  <si>
    <t>DVD S-MULTI DL 8X/6X/8X6X/5X\\PLDS/DA-8A</t>
  </si>
  <si>
    <t>17604-00010800</t>
  </si>
  <si>
    <t>DVD S-MULTI DL 8X/6X/8X6X/5X\\TSST/SU-22</t>
  </si>
  <si>
    <t>17604-00010900</t>
  </si>
  <si>
    <t>17604-00011000</t>
  </si>
  <si>
    <t>17604-00011100</t>
  </si>
  <si>
    <t>DVD S-MULTI DL PANASONIC/UJ8DBSDAL1-B HW</t>
  </si>
  <si>
    <t>17604-00011200</t>
  </si>
  <si>
    <t>DVD S-MULTI DL 8X/6X/8X6X/5X</t>
  </si>
  <si>
    <t>17604-00011300</t>
  </si>
  <si>
    <t>DVD S-MULTI DL 8X/6X/8X6X/5X//TSST/SU-22</t>
  </si>
  <si>
    <t>17604-00011400</t>
  </si>
  <si>
    <t>17604-00011500</t>
  </si>
  <si>
    <t>17604-00011900</t>
  </si>
  <si>
    <t>DVD S-MULTI DL 8X/6X/8X6X/5X//PLDS/DA-8A</t>
  </si>
  <si>
    <t>17604-00012000</t>
  </si>
  <si>
    <t>DVD S-MULTI DL 8X/6X/8X6X/5X//HLDS/GUC0N</t>
  </si>
  <si>
    <t>17604-00012100</t>
  </si>
  <si>
    <t>DVD S-MULTI DL 8X/6X/8X6X/5X//PANASONIC/</t>
  </si>
  <si>
    <t>17604-00012200</t>
  </si>
  <si>
    <t>17604-00012300</t>
  </si>
  <si>
    <t>17604-00012500</t>
  </si>
  <si>
    <t>17604-00012700</t>
  </si>
  <si>
    <t>17604-00012800</t>
  </si>
  <si>
    <t>DVD S-MULTI DL 8X/6X/8X6X/5X//HLDS/GUE1N</t>
  </si>
  <si>
    <t>17604-00012900</t>
  </si>
  <si>
    <t>17604-00013000</t>
  </si>
  <si>
    <t>17604-00013100</t>
  </si>
  <si>
    <t>DVD S-MULTI DL 8X/6X/8X6X//PLDS/DA-8AESH</t>
  </si>
  <si>
    <t>15160-00940000</t>
  </si>
  <si>
    <t>NON-WOVEN BAG FOR X550//V1.0</t>
  </si>
  <si>
    <t>15160-01140000</t>
  </si>
  <si>
    <t>NON WOVEN BAG FOR X551//V1.0</t>
  </si>
  <si>
    <t>15160-01141000</t>
  </si>
  <si>
    <t>NON-WOVEN BAG FOR X551//V1.0 LS</t>
  </si>
  <si>
    <t>03A02-00020400</t>
  </si>
  <si>
    <t>DDR3 1600 SO-DIM 4GB 204P//HYNIX/HMT351S</t>
  </si>
  <si>
    <t>03A02-00020500</t>
  </si>
  <si>
    <t>DDR3 1600 SO-DIMM 4GB 204P</t>
  </si>
  <si>
    <t>03A02-00022200</t>
  </si>
  <si>
    <t>DDR3L 1600 SO-D 4G 204P</t>
  </si>
  <si>
    <t>03A02-00022400</t>
  </si>
  <si>
    <t>DDR3L 1600 SO-D 4G 204P//HYNIX/HMT451S6A</t>
  </si>
  <si>
    <t>03A02-00022500</t>
  </si>
  <si>
    <t>Memory 4G 1600 MHz HBS HB3SU004GFM8MMC16</t>
  </si>
  <si>
    <t>03A02-00023000</t>
  </si>
  <si>
    <t>DDR3L 1600 SO-DIMM 4GB 204P</t>
  </si>
  <si>
    <t>03A02-00023800</t>
  </si>
  <si>
    <t>Memory 4G 1600 Smart SH564128FJ8NZRNSDR</t>
  </si>
  <si>
    <t>03A02-00023900</t>
  </si>
  <si>
    <t>X550LD DDR3L 1600 4G//SAMSUNG/M471B5173Q</t>
  </si>
  <si>
    <t>03A02-00024000</t>
  </si>
  <si>
    <t>X550LD DDR3L 1600 4G//KINGSTON/ASU16D3LS</t>
  </si>
  <si>
    <t>03A02-00024400</t>
  </si>
  <si>
    <t>SMART  4G SO-DIMM</t>
  </si>
  <si>
    <t>03A02-00024500</t>
  </si>
  <si>
    <t>DDR3L 1600 SO-D 4G 204P//SAMSUNG/M471B51</t>
  </si>
  <si>
    <t>03A02-00024600</t>
  </si>
  <si>
    <t>DDR3L 1600 SO-D 4G 204P//HYNIX/HMT451S6B</t>
  </si>
  <si>
    <t>03A02-00024700</t>
  </si>
  <si>
    <t>DDR3L 1600 SO-DIMM 4G 204P(BR) HBS/HB3SU</t>
  </si>
  <si>
    <t>03A02-00025100</t>
  </si>
  <si>
    <t>03A02-00025300</t>
  </si>
  <si>
    <t>DDR3L 1600 SO-D 4GB 204P BRA</t>
  </si>
  <si>
    <t>03A02-00025900</t>
  </si>
  <si>
    <t>SMART 4GB</t>
  </si>
  <si>
    <t>03A02-00026000</t>
  </si>
  <si>
    <t>Multilaser 4GB</t>
  </si>
  <si>
    <t>04G001619A03</t>
  </si>
  <si>
    <t>DDR3 1600 SO-D 4GB 204P</t>
  </si>
  <si>
    <t>04G001619A05</t>
  </si>
  <si>
    <t>03A02-00062000</t>
  </si>
  <si>
    <t>DDR3L 1600 SO-D 8G 204P BRA</t>
  </si>
  <si>
    <t>03A02-00062100</t>
  </si>
  <si>
    <t>03A02-00062400</t>
  </si>
  <si>
    <t>Memory Smart 8G/1600</t>
  </si>
  <si>
    <t>03A02-00062500</t>
  </si>
  <si>
    <t>Local - Multilaser  8G/1600 Memory</t>
  </si>
  <si>
    <t>03A08-00040200</t>
  </si>
  <si>
    <t>DDR4 2133 SO-D 4G 260P//HYNIX/HMA451S6AF</t>
  </si>
  <si>
    <t>03A08-00040500</t>
  </si>
  <si>
    <t>DDR4 2400 SO-D 4G 260P//HYNIX/HMA851S6AF</t>
  </si>
  <si>
    <t>03A08-00040600</t>
  </si>
  <si>
    <t>DDR4 2400 SO-D 4GB 260P//SAMSUNG/M471A52</t>
  </si>
  <si>
    <t>03A08-00040700</t>
  </si>
  <si>
    <t>Smart 4G/2133 Memory</t>
  </si>
  <si>
    <t>03A08-00040800</t>
  </si>
  <si>
    <t>03A08-00041200</t>
  </si>
  <si>
    <t>4G/2400 Memory</t>
  </si>
  <si>
    <t>03A08-00041600</t>
  </si>
  <si>
    <t>4G/2400Memory ADATA Local</t>
  </si>
  <si>
    <t>03A08-00042200</t>
  </si>
  <si>
    <t>DDR4 2666 SO-D 4GB 260P BRA//SMART/SMS4T</t>
  </si>
  <si>
    <t>03A08-00042800</t>
  </si>
  <si>
    <t>Local - Memoria ADATA 4G/2666</t>
  </si>
  <si>
    <t>03A08-00050500</t>
  </si>
  <si>
    <t>DDR4 2400 SO-D 8G 260P//HYNIX/HMA81GS6AF</t>
  </si>
  <si>
    <t>03A08-00050700</t>
  </si>
  <si>
    <t>8G/2133 Memory - Smart</t>
  </si>
  <si>
    <t>03A08-00050800</t>
  </si>
  <si>
    <t>DDR4 2400 SO-D 8G 260P//SAMSUNG/M471A1K4</t>
  </si>
  <si>
    <t>03A08-00051100</t>
  </si>
  <si>
    <t>8G/2400 Memory - Multilaser</t>
  </si>
  <si>
    <t>03A08-00051500</t>
  </si>
  <si>
    <t>8G/2400Memory ADATA Local</t>
  </si>
  <si>
    <t>03A08-00052200</t>
  </si>
  <si>
    <t>DDR4 2400 SO-D 8G 260P//APACER/D23.22240</t>
  </si>
  <si>
    <t>03A08-00052500</t>
  </si>
  <si>
    <t>DDR4 2666 SO-D 8GB 260P BRA//SMART/SF464</t>
  </si>
  <si>
    <t>03A08-00052600</t>
  </si>
  <si>
    <t>03B03-00224100</t>
  </si>
  <si>
    <t>SSD P3X2(VAL) 256GB M2 2280 NVME BRAL//W</t>
  </si>
  <si>
    <t>HQ23730377007</t>
  </si>
  <si>
    <t>Solid State 256 22 * 80 // SDAPNUW-256G-</t>
  </si>
  <si>
    <t>03B03-00223800</t>
  </si>
  <si>
    <t>SSD P3X2 256GB ADATA Local</t>
  </si>
  <si>
    <t>03B03-00224500</t>
  </si>
  <si>
    <t>SSD 256GB ADATA Local</t>
  </si>
  <si>
    <t>03B03-00300100</t>
  </si>
  <si>
    <t>SSD P3X4 512GB M2 2280 OP 32GB//INT/HBRP</t>
  </si>
  <si>
    <t>03B03-00300500</t>
  </si>
  <si>
    <t>0B200-01540000</t>
  </si>
  <si>
    <t>Z450 BATT/LG POLY/C21N1434</t>
  </si>
  <si>
    <t>0B200-01540100</t>
  </si>
  <si>
    <t>Battery Z450LA/Z550MA Unicoba</t>
  </si>
  <si>
    <t>0B200-03190400</t>
  </si>
  <si>
    <t>X512C BATT/BYD PRIS/B21N1818//SMP/GLP606</t>
  </si>
  <si>
    <t>0B200-03190600</t>
  </si>
  <si>
    <t>X512C BATT/SDI PRIS/B21N1818//SMP/ICP596</t>
  </si>
  <si>
    <t>0B200-03190700</t>
  </si>
  <si>
    <t>X512C BATT/SDI PRIS/B21N1818//DYNA/ICP59</t>
  </si>
  <si>
    <t>0B200-03190900</t>
  </si>
  <si>
    <t>X512F BATT/SDI PRIS/B21N1818//DYNA/ICP59</t>
  </si>
  <si>
    <t>0B200-03191000</t>
  </si>
  <si>
    <t>0C011-00060H00</t>
  </si>
  <si>
    <t>802.11B/G/N+BT4.0(1*1)//AZWAVE/AW-NB130H</t>
  </si>
  <si>
    <t>0C011-00060N00</t>
  </si>
  <si>
    <t>802.11B/G/N+BT4.0(1*1) BRA//AZWAVE/AW-NB</t>
  </si>
  <si>
    <t>0C012-00082100</t>
  </si>
  <si>
    <t>802.11AC+BT4.1(2*2)M.2 2230//INTEL/7265.</t>
  </si>
  <si>
    <t>0C012-00110200</t>
  </si>
  <si>
    <t>Local Flex (7265)</t>
  </si>
  <si>
    <t>13050-D2003003</t>
  </si>
  <si>
    <t>SCREWM3*3L(5.2,0.8)(K)1//CUNYIN,MAC"</t>
  </si>
  <si>
    <t>13GMAK3F030W-1</t>
  </si>
  <si>
    <t>SCREW M3*3L (K) W-NI #1//GERLENG</t>
  </si>
  <si>
    <t>13050-72806003</t>
  </si>
  <si>
    <t>SCREWM2*6L(4.6,0.8)(K)1//CUNYIN,MACH"</t>
  </si>
  <si>
    <t>13GMBKXC062Z-1</t>
  </si>
  <si>
    <t>SCREW M2*6L(K,D4.6)(K)B-ZN,NY</t>
  </si>
  <si>
    <t>13050-B2505013</t>
  </si>
  <si>
    <t>SCREWM2.5*5L(4.6,0.8)(K)1//CUNYIN,MA"</t>
  </si>
  <si>
    <t>13GMBKXD050W-1</t>
  </si>
  <si>
    <t>SCREW M2.5*5L (K) W-NI,NY</t>
  </si>
  <si>
    <t>13GNVD10M090-1</t>
  </si>
  <si>
    <t>F52Q MAGNET</t>
  </si>
  <si>
    <t>13NB0F40M06011</t>
  </si>
  <si>
    <t>X505UA LCD MAGNET//??</t>
  </si>
  <si>
    <t>13NB0FM0P01121</t>
  </si>
  <si>
    <t>X510UQ THERMAL FAN//SUNON</t>
  </si>
  <si>
    <t>13NB0FM0P01211</t>
  </si>
  <si>
    <t>13NB0KA3AP0401</t>
  </si>
  <si>
    <t>X512UF-1G BOTTOM CASE ASSY//??</t>
  </si>
  <si>
    <t>13NB0KA3AP0402</t>
  </si>
  <si>
    <t>X512UF-1G BOTTOM CASE ASSY//??/800089</t>
  </si>
  <si>
    <t>13NB0KA3AP0403</t>
  </si>
  <si>
    <t>X512UF-1G BOTTOM CASE ASSY//??/800092</t>
  </si>
  <si>
    <t>14009-00060600</t>
  </si>
  <si>
    <t>AC POWER CORD BRAZIL/3C L:0.9M</t>
  </si>
  <si>
    <t>14009-00080500</t>
  </si>
  <si>
    <t>AC POWER CORD BRAZIL/3C L:0.9M//I-SHENG/</t>
  </si>
  <si>
    <t>14009-00151900</t>
  </si>
  <si>
    <t>AC POWER CORD BRAZIL/3C L:0.9M//WELLSHIN</t>
  </si>
  <si>
    <t>14010-00370500</t>
  </si>
  <si>
    <t>X510UA IO FFC 32P</t>
  </si>
  <si>
    <t>14010-00370700</t>
  </si>
  <si>
    <t>X510UA IO FFC 32P 0.5P L91.5//JINLONG/JA</t>
  </si>
  <si>
    <t>15010-00045000</t>
  </si>
  <si>
    <t>ANTI-DUST, WOOL-SHEET/15//V1.0 365*225MM</t>
  </si>
  <si>
    <t>15010-00047000</t>
  </si>
  <si>
    <t>ANTI-DUST,WOOL-SHEET/15//R5 360*225MM</t>
  </si>
  <si>
    <t>15010-0004S000</t>
  </si>
  <si>
    <t>ANTI-DUST,WOOL-SHEET/15PP+PER5360?225"</t>
  </si>
  <si>
    <t>15010-0004M000</t>
  </si>
  <si>
    <t>ANTI-DUST WOOL-SHEET/15'</t>
  </si>
  <si>
    <t>15010-00275000</t>
  </si>
  <si>
    <t>ANTI-DUST,WOOL-SHEET/15'//PP+PE355*220"</t>
  </si>
  <si>
    <t>15060-388S0000</t>
  </si>
  <si>
    <t>BP9106 X555LA USER'S MANUAL//ASUS/V1.0(L</t>
  </si>
  <si>
    <t>15060-388S0100</t>
  </si>
  <si>
    <t>BP9986 X555LA USER'S MANUAL//ASUS/V2.0(L</t>
  </si>
  <si>
    <t>15100-0155A000</t>
  </si>
  <si>
    <t>NB SERIAL NUMBER LB BLK-D PART//V1.0 40*</t>
  </si>
  <si>
    <t>HQ60406674001</t>
  </si>
  <si>
    <t>Blank 40 40 * 20mm 25 PET Printable film</t>
  </si>
  <si>
    <t>15100-0170K000</t>
  </si>
  <si>
    <t>INTEL INSIDE SHB LB//V1.0 328474-001</t>
  </si>
  <si>
    <t>15100-0876K000</t>
  </si>
  <si>
    <t>INTEL INSIDE 6TH LB//V1.0 331922-001</t>
  </si>
  <si>
    <t>15100-01750000</t>
  </si>
  <si>
    <t>HDMI LOGO LABEL//V1.0</t>
  </si>
  <si>
    <t>15100-01750100</t>
  </si>
  <si>
    <t>HDMI LOGO LABEL_BLACK//V2.0 SIZE 20.7899</t>
  </si>
  <si>
    <t>15100-08290100</t>
  </si>
  <si>
    <t>BRAZIL WARRANTY LABEL//V5.0</t>
  </si>
  <si>
    <t>HQ60406883001</t>
  </si>
  <si>
    <t>Printed label 40x40mm 100Synthetic paper</t>
  </si>
  <si>
    <t>15100-14833000</t>
  </si>
  <si>
    <t>X541 PALM REST LAB (SILVER) BZ//V1.0</t>
  </si>
  <si>
    <t>15100-14833100</t>
  </si>
  <si>
    <t>X541 PALM REST LAB (SILVER) BZ//V2.0</t>
  </si>
  <si>
    <t>15100-1148K100</t>
  </si>
  <si>
    <t>RF LB INTEL7265NGW.S 5MM_BLK//V1.1 40*20</t>
  </si>
  <si>
    <t>15100-16052100</t>
  </si>
  <si>
    <t>RF LB 8265.NGWMG(M.2/PCIE)_BLK//V1.1 40*</t>
  </si>
  <si>
    <t>15100-16052200</t>
  </si>
  <si>
    <t>RF LB 8265.NGWMG(M.2/PCIE)_BLK//V2.04*2C</t>
  </si>
  <si>
    <t>15100-16360100</t>
  </si>
  <si>
    <t>CERED LABEL//V2.0</t>
  </si>
  <si>
    <t>15DPL-CE04F0NB</t>
  </si>
  <si>
    <t>CE RED LOGO PRINT//V1.0</t>
  </si>
  <si>
    <t>HQ60406672001</t>
  </si>
  <si>
    <t>Printed label 40x20mm 80g Papel artístic</t>
  </si>
  <si>
    <t>15100-18958000</t>
  </si>
  <si>
    <t>INTEL CORE I5 10TH-GEN LB//V1.0_340206-0</t>
  </si>
  <si>
    <t>HQ60430109001</t>
  </si>
  <si>
    <t>18*18mm 75 PL3897 4C INTEL I5 10TH</t>
  </si>
  <si>
    <t>15100-18959000</t>
  </si>
  <si>
    <t>INTEL CORE I7 10TH-GEN LB//V1.0_340209-0</t>
  </si>
  <si>
    <t>HQ60430111001</t>
  </si>
  <si>
    <t>Etiqueta impressa 18 * 18mm 75 PL3897 4C</t>
  </si>
  <si>
    <t>15160-02570000</t>
  </si>
  <si>
    <t>NON-WOVEN BAG FOR X540//V1.0</t>
  </si>
  <si>
    <t>15160-02571000</t>
  </si>
  <si>
    <t>NON-WOVEN BAG FOR X540//V1.0 LS</t>
  </si>
  <si>
    <t>15160-03480000</t>
  </si>
  <si>
    <t>NON WOVEN BAG_X505//V1.0</t>
  </si>
  <si>
    <t>15160-03481000</t>
  </si>
  <si>
    <t>NON WOVEN BAG_X505</t>
  </si>
  <si>
    <t>15220-046S0200-LM</t>
  </si>
  <si>
    <t>NB WAR'TY CARD BRAZIL</t>
  </si>
  <si>
    <t>15220-046S0300</t>
  </si>
  <si>
    <t>NB WAR'TY CARD BRAZIL_LC//V4.0 (2015 GEN</t>
  </si>
  <si>
    <t>15220-046S0500</t>
  </si>
  <si>
    <t>NB WAR'TY CARD BRAZIL_LC//V5.0(201609GEN</t>
  </si>
  <si>
    <t>HQ60161584001</t>
  </si>
  <si>
    <t>N8668 Card 105 * 148 80g papermaking 1C</t>
  </si>
  <si>
    <t>19200-41610700</t>
  </si>
  <si>
    <t>SATA3 ROSEWOOD 1TB 5400R BRAL//SEAGATE/S</t>
  </si>
  <si>
    <t>19200-41620800</t>
  </si>
  <si>
    <t>HDD WD T2 Local (WD10SPZX-80Z10T2)</t>
  </si>
  <si>
    <t>19200-41640300</t>
  </si>
  <si>
    <t>SATA3 HDD 1TB 5400R 2.5' BRAL//TOSHIBA/M</t>
  </si>
  <si>
    <t>19200-41640600</t>
  </si>
  <si>
    <t>SATA3 HDD 1TB 5400R BRAL//TOSHIBA/MQ04AB</t>
  </si>
  <si>
    <t>60NB0FQ0-HD1020</t>
  </si>
  <si>
    <t>X510UA HDD_BD./AS//R2.0</t>
  </si>
  <si>
    <t>60NB0FQ0-HD1030</t>
  </si>
  <si>
    <t>X510UA HDD_BD./AS//R2.2</t>
  </si>
  <si>
    <t>60NB0GS0-HD1010</t>
  </si>
  <si>
    <t>X510UN HDD_BD.//R2.0</t>
  </si>
  <si>
    <t>60NB0GS0-HD2000</t>
  </si>
  <si>
    <t>X510UNR HDD_BD./AS//R3.0</t>
  </si>
  <si>
    <t>90NB00X1-R3BR00</t>
  </si>
  <si>
    <t>S550CM-1A K/B_(BR)_MODULE/AS//(ISOLATION</t>
  </si>
  <si>
    <t>90NB00Y1-C00010</t>
  </si>
  <si>
    <t>S550CA KB MODULE//CKD-OSS</t>
  </si>
  <si>
    <t>60NB0JR0-MB1710</t>
  </si>
  <si>
    <t>UX433FA MB._8G/I7-8565U/AS//R2.2(FOR BRA</t>
  </si>
  <si>
    <t>90NB0JR0-K00040</t>
  </si>
  <si>
    <t>UX433FA MB 8G/I7-8565U//SKD-OSS</t>
  </si>
  <si>
    <t>13050-72503400</t>
  </si>
  <si>
    <t>SCREWM2*2.1L+1.0(4.5,0.8)(K)//KL,MACH"</t>
  </si>
  <si>
    <t>13050-72503403</t>
  </si>
  <si>
    <t>SCREWM2*2.1L+1.0(4.5,0.8)(K)//CUNYIN,"</t>
  </si>
  <si>
    <t>13050-72504030</t>
  </si>
  <si>
    <t>SCREWM2*4L(7,0.7)(K)1//KUAOLENG,MAC"</t>
  </si>
  <si>
    <t>13050-72802300</t>
  </si>
  <si>
    <t>SCREWM2*1.8L+0.7(5,0.8)(K)1//KL,MACH"</t>
  </si>
  <si>
    <t>13050-72802303</t>
  </si>
  <si>
    <t>SCREW M2*1.8L+0.7(5,0.8) (K)#1//CUNYIN,M</t>
  </si>
  <si>
    <t>13050-72802310</t>
  </si>
  <si>
    <t>SCREWM2*1.8L+0.7(5.7,0.8)(K)//KL,MACH"</t>
  </si>
  <si>
    <t>90NB0FQ2-C00020</t>
  </si>
  <si>
    <t>90NB0FY2-C00020</t>
  </si>
  <si>
    <t>13050-72510003</t>
  </si>
  <si>
    <t>SCREWM2*10L(4.5,0.8)(K)1//CUNYIN,MAC"</t>
  </si>
  <si>
    <t>13GMBKXC100W-1</t>
  </si>
  <si>
    <t>SCREWM2*10L(K)W-NI,NY//??D=4.5mm,H="</t>
  </si>
  <si>
    <t>15100-00400100</t>
  </si>
  <si>
    <t>BARCODE STIKCER SPEC_BLK//R4.0 50*165MM</t>
  </si>
  <si>
    <t>15100-00400200</t>
  </si>
  <si>
    <t>BARCODE STIKCER SPEC_BLK//R5.0 50*105_1+</t>
  </si>
  <si>
    <t>15100-00400200-LM</t>
  </si>
  <si>
    <t>BARCODE STIKCER SPEC_BLK_LOCAL</t>
  </si>
  <si>
    <t>15100-11712100</t>
  </si>
  <si>
    <t>NB SPEC SHIPPING LB_CKD//V2.0 4PCS SN</t>
  </si>
  <si>
    <t>HQ60420176001</t>
  </si>
  <si>
    <t>165x50mm 160g Papel de arte Filme de nev</t>
  </si>
  <si>
    <t>13050-72810003</t>
  </si>
  <si>
    <t>13GMBKXC100Z-1</t>
  </si>
  <si>
    <t>SCREW M2*10L (K) B-ZN NY//KUAOLENG</t>
  </si>
  <si>
    <t>13050-72813000</t>
  </si>
  <si>
    <t>SCREW M2*13L (4.6,0.8) (K)B-ZN</t>
  </si>
  <si>
    <t>13050-72813013</t>
  </si>
  <si>
    <t>SCREWM2*13L(4.5,0.8)(K))1//CUNYIN,MA"</t>
  </si>
  <si>
    <t>15105-0473U000</t>
  </si>
  <si>
    <t>X510U RAT LAB FOR BRA//V1.0 FOR 45W (Q_C</t>
  </si>
  <si>
    <t>15105-0473U000-LM</t>
  </si>
  <si>
    <t>15105-0473Y000</t>
  </si>
  <si>
    <t>X510U RAT LAB FOR BRA//V1.0 FOR 65W (Q_C</t>
  </si>
  <si>
    <t>15105-0473Y000-LM</t>
  </si>
  <si>
    <t>15000-07510000</t>
  </si>
  <si>
    <t>X510_GIFTBOX_INTEL_VIVOBOOK//V1.0</t>
  </si>
  <si>
    <t>15000-07510200</t>
  </si>
  <si>
    <t>X510_GIFTBOX_INTEL_VIVOBOOK//V3.0-2018FC</t>
  </si>
  <si>
    <t>15000-07511000</t>
  </si>
  <si>
    <t>X510_GIFTBOX_INTEL_VIVOBOOK S//V1.0</t>
  </si>
  <si>
    <t>15100-1618Q000</t>
  </si>
  <si>
    <t>X510U PALM REST LB (SILVER) BZ//V1.0</t>
  </si>
  <si>
    <t>15100-1647U000</t>
  </si>
  <si>
    <t>X510U PALM REST LB (PLASTIC)BZ//V1.0</t>
  </si>
  <si>
    <t>19200-41610300</t>
  </si>
  <si>
    <t>SATA3 ROSEWOOD 1TB5 2.5' BRAL//SEAGATE/S</t>
  </si>
  <si>
    <t>19200-41610600</t>
  </si>
  <si>
    <t>SATA3 ROSEWOOD 1TB 5400R BRAL/SEAGATE/ST</t>
  </si>
  <si>
    <t>19200-41620300</t>
  </si>
  <si>
    <t>SATA3 MN1000S 1TB5 2.5' BRA//WD/WD10SPZX</t>
  </si>
  <si>
    <t>19200-41620400</t>
  </si>
  <si>
    <t>HDD WD Local de 1TB HD 7mm</t>
  </si>
  <si>
    <t>19200-41620600</t>
  </si>
  <si>
    <t>SATA3 MN1000S 1TB 5400R BRA//WD/WD10SPZX</t>
  </si>
  <si>
    <t>19200-41640400</t>
  </si>
  <si>
    <t>SATA3 HDD 1TB 5400R BRAL/TOSHIBA/MQ04ABF</t>
  </si>
  <si>
    <t>19201-41610500</t>
  </si>
  <si>
    <t>SATA3 M8 BP2 1TB 5400R BRAL//SEAGATE/ST1</t>
  </si>
  <si>
    <t>19201-41610600</t>
  </si>
  <si>
    <t>SATA3 M8 BP2 1TB 5400R BRA//SEAGATE/ST10</t>
  </si>
  <si>
    <t>19201-41620200</t>
  </si>
  <si>
    <t>HDD 1TB WD</t>
  </si>
  <si>
    <t>19201-41630100</t>
  </si>
  <si>
    <t>SATA3 JAGUAR-B 1TB 5400R BRAL//HGST/HTS5</t>
  </si>
  <si>
    <t>19201-41640300</t>
  </si>
  <si>
    <t>SATA3 AQUARIUS-B 1TB5400R BRAL//TOSHIBA/</t>
  </si>
  <si>
    <t>19201-41640800</t>
  </si>
  <si>
    <t>SATA3 AQUARIUS-B 1TB5 BRAL//TOSHIBA/MQ01</t>
  </si>
  <si>
    <t>15100-12640000</t>
  </si>
  <si>
    <t>WIN10 GML CORE LB_D PART//V1 NB_G15-1000</t>
  </si>
  <si>
    <t>15100-1264D000</t>
  </si>
  <si>
    <t>WIN10 GML LABEL(HOME/PRO)//V2.0 NB/DT/AI</t>
  </si>
  <si>
    <t>HQ60406791007</t>
  </si>
  <si>
    <t>Printing 16.077 * 22.501mm 50 PET 4C</t>
  </si>
  <si>
    <t>13GMBKXF030Z-1</t>
  </si>
  <si>
    <t>SCREW M3*3L (K) B-ZN,NY//KUAOLENG</t>
  </si>
  <si>
    <t>13GPE2J10M020-1</t>
  </si>
  <si>
    <t>EB1007P HDD SCREW M3X3L//SHANGHAI INDUST</t>
  </si>
  <si>
    <t>15060-0JPS0000</t>
  </si>
  <si>
    <t>BP13673 X540M USER MANUAL//V1.0</t>
  </si>
  <si>
    <t>15060-0JPS0100</t>
  </si>
  <si>
    <t>BP15744 X540M USER MANUAL//V2.0</t>
  </si>
  <si>
    <t>15060-0PVS0000</t>
  </si>
  <si>
    <t>MANUAL BR/POR X512F BP15089</t>
  </si>
  <si>
    <t>15060-0QBS0000</t>
  </si>
  <si>
    <t>BP15090 X512FJ/FL USER MANUAL//V1.0</t>
  </si>
  <si>
    <t>15100-00390200</t>
  </si>
  <si>
    <t>BARCODE STIKCER 60MM*140MM//V2.0 160G 10</t>
  </si>
  <si>
    <t>15100-00390300</t>
  </si>
  <si>
    <t>BARCODE STIKCER SHIPPING_BLK//V5.0 160G/</t>
  </si>
  <si>
    <t>HQ60406913001</t>
  </si>
  <si>
    <t>50x105mm 160g Papel de arte Printable fo</t>
  </si>
  <si>
    <t>15100-18468100</t>
  </si>
  <si>
    <t>UX433F NUMBER PAD STICKER//V2.0</t>
  </si>
  <si>
    <t>15100-18468200</t>
  </si>
  <si>
    <t>NUMBER PAD STICKER LB UX433F</t>
  </si>
  <si>
    <t>13050-B2805013</t>
  </si>
  <si>
    <t>SCREWM2.5*5L(4.3,0.85)(K)1//CUNYIN,"</t>
  </si>
  <si>
    <t>13GMBK3D050Z-1</t>
  </si>
  <si>
    <t>SCREW M2.5*5L (K) B-ZN NY #1//GERLENG;D=</t>
  </si>
  <si>
    <t>15100-17182000</t>
  </si>
  <si>
    <t>RF LB_9560.D2WG_AC_(2*2)M.2//V1.0_BK_40*</t>
  </si>
  <si>
    <t>15100-1718C000</t>
  </si>
  <si>
    <t>15100-1916P000</t>
  </si>
  <si>
    <t>X409F PALM REST LB BZ//V1.0</t>
  </si>
  <si>
    <t>15100-21520000</t>
  </si>
  <si>
    <t>X509F PALM REST LB BZ//V1.0</t>
  </si>
  <si>
    <t>13050-74904500</t>
  </si>
  <si>
    <t>SCREWM2*3.7+0.3(3.0,0.3)(K)+H//KL,MACH"</t>
  </si>
  <si>
    <t>13050-74904723</t>
  </si>
  <si>
    <t>SCREWM2*3.6L+0.4(3,0.3)(K)+H//CUNYIN,"</t>
  </si>
  <si>
    <t>13050-74904600</t>
  </si>
  <si>
    <t>SCREWM2*3.7+0.3(3,0.3)(K)+H//KL,MACHIN"</t>
  </si>
  <si>
    <t>13050-74904713</t>
  </si>
  <si>
    <t>15105-0426K000</t>
  </si>
  <si>
    <t>15105-0426K000-LM</t>
  </si>
  <si>
    <t>13NB0CG2P09011</t>
  </si>
  <si>
    <t>X541UV-3G LAN COVER//??</t>
  </si>
  <si>
    <t>13NB0CG2P09013</t>
  </si>
  <si>
    <t>X541UV-3G LAN COVER//??3</t>
  </si>
  <si>
    <t>13050-72803053</t>
  </si>
  <si>
    <t>SCREWM2*3L(4.5,0.5)(K)1//CUNYIN,MAC"</t>
  </si>
  <si>
    <t>13GMBK3C038Z-1</t>
  </si>
  <si>
    <t>SCREW M2*3L (K) B-ZN #1 NY//KUAOLENG;(4.</t>
  </si>
  <si>
    <t>13NB0EG0L02011</t>
  </si>
  <si>
    <t>UX530UQ SSD AL FOIL//SUNYIEH</t>
  </si>
  <si>
    <t>13NB0N90L04011</t>
  </si>
  <si>
    <t>X409UA SSD AL FOIL</t>
  </si>
  <si>
    <t>15000-06230000</t>
  </si>
  <si>
    <t>X541 GIFTBOX INTEL//V1.0</t>
  </si>
  <si>
    <t>15000-06230100</t>
  </si>
  <si>
    <t>X541 GIFTBOX INTEL//V2.0-2018FCC</t>
  </si>
  <si>
    <t>13050-72809000</t>
  </si>
  <si>
    <t>13050-72809023</t>
  </si>
  <si>
    <t>SCREWM2*9L(4.5,0.8)(K)1//CUNYIN,MAC"</t>
  </si>
  <si>
    <t>13060-00460100</t>
  </si>
  <si>
    <t>UX305UA SSD ABSORBER</t>
  </si>
  <si>
    <t>13NB0Q20L09011</t>
  </si>
  <si>
    <t>X409MA SSD ABSORBER</t>
  </si>
  <si>
    <t>13NB0Q20L09021</t>
  </si>
  <si>
    <t>13050-72803023</t>
  </si>
  <si>
    <t>SCREWM2*3L(4.6,0.8)(K)1//CUNYIN,MACH"</t>
  </si>
  <si>
    <t>13GMBK3C036Z-1</t>
  </si>
  <si>
    <t>SCREW M2*3L (K) B-ZN,NY #1//KL</t>
  </si>
  <si>
    <t>13NB0M93L08011</t>
  </si>
  <si>
    <t>X512FL-1G HDD RUBBER 3M//3M</t>
  </si>
  <si>
    <t>13NB0M93L08111</t>
  </si>
  <si>
    <t>13050-72805023</t>
  </si>
  <si>
    <t>SCREWM2*5L(4.5,0.8)(K)1//CUNYIN,MACH"</t>
  </si>
  <si>
    <t>13GMBKXC050Z-1</t>
  </si>
  <si>
    <t>SCREW M2*5L (K) B-ZN,NY//GERLENG</t>
  </si>
  <si>
    <t>13NB0HE1AP0322</t>
  </si>
  <si>
    <t>X540UV-1A BOTTOM CASE ASSY//?? FR3021</t>
  </si>
  <si>
    <t>13NB0HE1AP0332</t>
  </si>
  <si>
    <t>13050-72804003</t>
  </si>
  <si>
    <t>SCREW M2*4L(4.4,0.8)(K)B-ZN//CUNYIN MACH</t>
  </si>
  <si>
    <t>13GMBKXC040Z-1</t>
  </si>
  <si>
    <t>SCREW M2*4L (K) B-ZN,NY//GERLENG;BLUE</t>
  </si>
  <si>
    <t>13050-72505003</t>
  </si>
  <si>
    <t>SCREWM2*5L(4.5,0.8)(K)W-NI//CUNYIN,"</t>
  </si>
  <si>
    <t>13GMBKXC050W-1</t>
  </si>
  <si>
    <t>SCREWM2*5L(K)W-NI,NY//KUAOLENG</t>
  </si>
  <si>
    <t>13050-72812010</t>
  </si>
  <si>
    <t>SCREW M2*12L (4.5,0.7) (K)#1//KL,MACHINE</t>
  </si>
  <si>
    <t>13050-72812023</t>
  </si>
  <si>
    <t>SCREWM2*12L(4.6,0.8)(K)1//CUNYIN,MA"</t>
  </si>
  <si>
    <t>14010-00225400</t>
  </si>
  <si>
    <t>Z550MA IO FFC 12P 0.5 L44.5MM//XINYA/X15</t>
  </si>
  <si>
    <t>14010-00226700</t>
  </si>
  <si>
    <t>15000-02291000</t>
  </si>
  <si>
    <t>GIFT BOX FOR X550 INTEL//V1.0 SY</t>
  </si>
  <si>
    <t>15000-02291100</t>
  </si>
  <si>
    <t>GIFT BOX X550 INTEL</t>
  </si>
  <si>
    <t>15000-02297000</t>
  </si>
  <si>
    <t>GIFT BOX FOR X550 INTEL//V1.0 HJ</t>
  </si>
  <si>
    <t>15000-02297100</t>
  </si>
  <si>
    <t>GIFT BOX FOR X550 INTEL//V2.0 HJ 2013 IN</t>
  </si>
  <si>
    <t>15240-01382100</t>
  </si>
  <si>
    <t>PAPER TRAY FOR X550//V2.0</t>
  </si>
  <si>
    <t>15240-01388100</t>
  </si>
  <si>
    <t>PAPER TRAY FOR X550//V2.0_HJ 2ND SOURCE</t>
  </si>
  <si>
    <t>15240-01380100</t>
  </si>
  <si>
    <t>PAPER PARTITION FOR X550_A//V2.0</t>
  </si>
  <si>
    <t>15240-01389100</t>
  </si>
  <si>
    <t>PAPER PARTITION FOR X550//V2.0_HJ 2ND SO</t>
  </si>
  <si>
    <t>15060-252S0000</t>
  </si>
  <si>
    <t>X450 MANUAL PACK(BRAZIL)/SW</t>
  </si>
  <si>
    <t>15060-433S0000</t>
  </si>
  <si>
    <t>BP9491 X450/X550 USER'S MANUAL//(X450MD)</t>
  </si>
  <si>
    <t>15NB0-03828000</t>
  </si>
  <si>
    <t>X450LA MANUAL PACK BRAZIL/SW//ASUS/V1.0</t>
  </si>
  <si>
    <t>15220-017S0000</t>
  </si>
  <si>
    <t>NB WARRANTY CARD (BRAZIL)//V3.0 GENERAL</t>
  </si>
  <si>
    <t>15220-046S0100</t>
  </si>
  <si>
    <t>NB WAR'TY CARD BRAZIL_LC//V2.0 2013 GEN.</t>
  </si>
  <si>
    <t>15G224099S01</t>
  </si>
  <si>
    <t>NB WARRANTY CARD (BRAZIL+ENG)//V2.0 GENE</t>
  </si>
  <si>
    <t>0A001-00042800</t>
  </si>
  <si>
    <t>ADAPTER 65W19V 2P W/O CORE//PI/AD8870200</t>
  </si>
  <si>
    <t>0A001-00043600</t>
  </si>
  <si>
    <t>ADAPTER 65W19V 2P W/O CORE//ENER/EXA1208</t>
  </si>
  <si>
    <t>0A001-00043900</t>
  </si>
  <si>
    <t>POWERADAPTER 65W19V WALL-MOUNT//DELTA/AD</t>
  </si>
  <si>
    <t>0A001-00044100</t>
  </si>
  <si>
    <t>POWER ADAPTER 65W19V-WALLMOUNT//LITE/PA-</t>
  </si>
  <si>
    <t>0A001-00045100</t>
  </si>
  <si>
    <t>ADAPTER 65W19V 2P(WM)5.5PHI//LTA/ADP-6</t>
  </si>
  <si>
    <t>0A001-00045200</t>
  </si>
  <si>
    <t>ADAPTER 65W/19V(W.M)BK BRAZIL PALLADIUM/</t>
  </si>
  <si>
    <t>0A001-00046100</t>
  </si>
  <si>
    <t>Local - Delta Wall mounted 65W</t>
  </si>
  <si>
    <t>0A001-00046300</t>
  </si>
  <si>
    <t>ADAPTER 65W/19V 2P(W.M) 5.5PHI//LITEON/P</t>
  </si>
  <si>
    <t>0A001-00046900</t>
  </si>
  <si>
    <t>ADAPTER 65W19V 2P(5.5PHI)//PI/AD88702001</t>
  </si>
  <si>
    <t>0A001-00047200</t>
  </si>
  <si>
    <t>ADAPTER 65W/19V 2P(W.M) 5.5PHI//LITE/PA-</t>
  </si>
  <si>
    <t>0A001-00049600</t>
  </si>
  <si>
    <t>ADAPTER65W19V2P(5.5PHI)//DELTA/ADP-65DWC</t>
  </si>
  <si>
    <t>0A001-00440200</t>
  </si>
  <si>
    <t>ADAPTER65W19V2P(5.5PHI)//PI/AD887020010-</t>
  </si>
  <si>
    <t>0A001-00440700</t>
  </si>
  <si>
    <t>ADAPTER65W19V2P(5.5PHI)//LITEON/PA-1650-</t>
  </si>
  <si>
    <t>0A001-00440900</t>
  </si>
  <si>
    <t>ADAPTER65W19V2P(5.5PHI)//CHICONY/W15-065</t>
  </si>
  <si>
    <t>19200-41210800</t>
  </si>
  <si>
    <t>HDD Seagate 500GB</t>
  </si>
  <si>
    <t>19200-41220300</t>
  </si>
  <si>
    <t>HDD 500G WD 7mm WD5000LPVX-80V0TT0</t>
  </si>
  <si>
    <t>19200-41220400</t>
  </si>
  <si>
    <t>SATA3 MN500S 500G 5400R BRA</t>
  </si>
  <si>
    <t>19200-41220700</t>
  </si>
  <si>
    <t>HDD WD Local 500gb</t>
  </si>
  <si>
    <t>19200-41220900</t>
  </si>
  <si>
    <t>19200-41230100</t>
  </si>
  <si>
    <t>SATA3 500G 5400R</t>
  </si>
  <si>
    <t>19200-41230200</t>
  </si>
  <si>
    <t>SATA3 JAGUARB7 500G 5400R BRAL//HGST/HTS</t>
  </si>
  <si>
    <t>19200-41240100</t>
  </si>
  <si>
    <t>19200-41240300</t>
  </si>
  <si>
    <t>19200-41240800</t>
  </si>
  <si>
    <t>19201-41240400</t>
  </si>
  <si>
    <t>SATA3 AQUARIUS-B 500G5 BRAL\\TOSHIBA/MQ0</t>
  </si>
  <si>
    <t>15100-01810100</t>
  </si>
  <si>
    <t>RF LABEL FOR AW-NE186H//V2.0 NEW MATERIA</t>
  </si>
  <si>
    <t>15100-01810200</t>
  </si>
  <si>
    <t>RF LAB. AW-NE186H_JATE(BLK)//V3.0 NEW MA</t>
  </si>
  <si>
    <t>13NB00T1AP1501</t>
  </si>
  <si>
    <t>X550VA BOTTOM CASE N SUB ASSY//??</t>
  </si>
  <si>
    <t>13NB00T1AP1502</t>
  </si>
  <si>
    <t>13NB00T1AP1511</t>
  </si>
  <si>
    <t>X550VA BOTTOM CASE N SUB ASSY</t>
  </si>
  <si>
    <t>13NB00T1AP1512</t>
  </si>
  <si>
    <t>13NB00T1AP0301</t>
  </si>
  <si>
    <t>X550VA DOOR SUB ASSY//??</t>
  </si>
  <si>
    <t>13NB00T1AP0302</t>
  </si>
  <si>
    <t>14010-00099300</t>
  </si>
  <si>
    <t>X550VA TP FFC 8P 0.5MM L150MM//XINYA/X12</t>
  </si>
  <si>
    <t>14010-00099800</t>
  </si>
  <si>
    <t>X550VA TP FFC 8P 0.5MM L150MM//SZ JINGSH</t>
  </si>
  <si>
    <t>13NB00T1L39011</t>
  </si>
  <si>
    <t>X550VA LVDS MYLAR//??</t>
  </si>
  <si>
    <t>13NB00T1L39021</t>
  </si>
  <si>
    <t>13NB00T1L39031</t>
  </si>
  <si>
    <t>X550VA LVDS MYLAR//???</t>
  </si>
  <si>
    <t>14004-01450000</t>
  </si>
  <si>
    <t>X550VA DC IN CABLE//FOXCONN/WDMD-1JX5500</t>
  </si>
  <si>
    <t>14004-01450100</t>
  </si>
  <si>
    <t>X550VA DC IN CABLE//DST-CONN/DWA12-158T</t>
  </si>
  <si>
    <t>13NB00T1L07011</t>
  </si>
  <si>
    <t>X550VA KEY BOARD FOIL//??</t>
  </si>
  <si>
    <t>13NB00T1L07021</t>
  </si>
  <si>
    <t>13NB00T1L07031</t>
  </si>
  <si>
    <t>X550VA KEY BOARD FOIL//???</t>
  </si>
  <si>
    <t>13NB00T1L05011</t>
  </si>
  <si>
    <t>X550VA CLICKPAD GASKET TYPE//??</t>
  </si>
  <si>
    <t>13NB00T1L05031</t>
  </si>
  <si>
    <t>X550VA CLICKPAD GASKET TYPE//???</t>
  </si>
  <si>
    <t>13NB00T1L08011</t>
  </si>
  <si>
    <t>X550VA KEY BOARD MYLAR//??</t>
  </si>
  <si>
    <t>13NB00T1L08021</t>
  </si>
  <si>
    <t>13NB00T1L08031</t>
  </si>
  <si>
    <t>X550VA KEY BOARD MYLAR//???</t>
  </si>
  <si>
    <t>13NB00T1L06011</t>
  </si>
  <si>
    <t>X550VA CLICKPAD GASKET//??</t>
  </si>
  <si>
    <t>13NB00T1L06021</t>
  </si>
  <si>
    <t>X550VA CLICKPAD GASKET//???</t>
  </si>
  <si>
    <t>13NB00T1AP1701</t>
  </si>
  <si>
    <t>X550VA CLIDKPAD HOLDER ASSY//DAZHI</t>
  </si>
  <si>
    <t>13NB00T1AP1702</t>
  </si>
  <si>
    <t>X550VA CLIDKPAD HOLDER ASSY//??</t>
  </si>
  <si>
    <t>13NB00T1L09011</t>
  </si>
  <si>
    <t>X550VA CLICKPAD MYLAR//??</t>
  </si>
  <si>
    <t>13NB00T1L09021</t>
  </si>
  <si>
    <t>X550VA CLICKPAD MYLAR//???</t>
  </si>
  <si>
    <t>13NB00T1L32011</t>
  </si>
  <si>
    <t>X550VA POWER BD BOSS TYPE//??</t>
  </si>
  <si>
    <t>13NB00T1L32021</t>
  </si>
  <si>
    <t>X550VA POWER BD BOSS TYPE//???</t>
  </si>
  <si>
    <t>13NB00T1L32111</t>
  </si>
  <si>
    <t>13NB00T1L32121</t>
  </si>
  <si>
    <t>13NB00T1AM0102</t>
  </si>
  <si>
    <t>X550VA HDD BKT SUB ASSY</t>
  </si>
  <si>
    <t>13NB00U1AM0101</t>
  </si>
  <si>
    <t>X550CA TH MOD ASSY//CCI</t>
  </si>
  <si>
    <t>13NB00U1AM0102</t>
  </si>
  <si>
    <t>X550CA TH MOD ASSY//AURAS</t>
  </si>
  <si>
    <t>13NB00T1AP0901</t>
  </si>
  <si>
    <t>X550VA ODD SUB DVD MULTI ASSY//DAZHI</t>
  </si>
  <si>
    <t>13NB00T1AP0902</t>
  </si>
  <si>
    <t>X550VA ODD SUB DVD MULTI ASSY//??</t>
  </si>
  <si>
    <t>13NB00T1M06011</t>
  </si>
  <si>
    <t>X550VA ODD BKT//DAZHI</t>
  </si>
  <si>
    <t>13NB00T1M06021</t>
  </si>
  <si>
    <t>X550VA ODD BKT//????</t>
  </si>
  <si>
    <t>60NB00UA-MB1010</t>
  </si>
  <si>
    <t>X550CA MAIN_BD._2G/I3-2365M/AS//R2.0(U3+</t>
  </si>
  <si>
    <t>60NB00UA-MB1010-LM</t>
  </si>
  <si>
    <t>X550CA LM MAIN_BD._2G/I3-2365M/AS//R2.0</t>
  </si>
  <si>
    <t>60NB00UA-MB9000</t>
  </si>
  <si>
    <t>60NB00UA-MB9000-LM</t>
  </si>
  <si>
    <t>X550CA LM MAIN_BD._2G/I3-2365M/AS</t>
  </si>
  <si>
    <t>13GN8N1AM070-1</t>
  </si>
  <si>
    <t>UX31E-1A CPU BKT ASSY//??</t>
  </si>
  <si>
    <t>13NB00T1AM0501</t>
  </si>
  <si>
    <t>X550VA CPU BKT U3 ASSY//</t>
  </si>
  <si>
    <t>60NB00UA-MBC000</t>
  </si>
  <si>
    <t>X550CA MAIN_BD._4G/I5-3317U/AS//R2.0 BRA</t>
  </si>
  <si>
    <t>60NB00UA-MBC000-LM</t>
  </si>
  <si>
    <t>X550CA LM MAIN_BD._4G/I5-3317U/AS//R2.0</t>
  </si>
  <si>
    <t>60NB00UA-MBD000</t>
  </si>
  <si>
    <t>X550CA MAIN_BD._4G/I5-3317U/AS//R2.0(U3+</t>
  </si>
  <si>
    <t>60NB00UA-MBD000-LM</t>
  </si>
  <si>
    <t>15010-00040000</t>
  </si>
  <si>
    <t>ANTI-DUST,WOOL-SHEET/15//V2.0 370*235MM</t>
  </si>
  <si>
    <t>15010-00048000</t>
  </si>
  <si>
    <t>ANTI-DUST,WOOL-SHEET/15//R5 370*235MM</t>
  </si>
  <si>
    <t>13NB0051AM0501</t>
  </si>
  <si>
    <t>S400CA-1A CPU BRACKET ASSY</t>
  </si>
  <si>
    <t>13NB0051AM0502</t>
  </si>
  <si>
    <t>S400CA-1A CPU BRACKET ASSY/</t>
  </si>
  <si>
    <t>14010-00063500</t>
  </si>
  <si>
    <t>IO FFC(USB FFC)</t>
  </si>
  <si>
    <t>14010-00063800</t>
  </si>
  <si>
    <t>S500CA-1A FFC IO 30P,0.5,L123//XINYA/S12</t>
  </si>
  <si>
    <t>14010-00096700</t>
  </si>
  <si>
    <t>TP FFC</t>
  </si>
  <si>
    <t>14010-00096800</t>
  </si>
  <si>
    <t>S500CA-1A FFC MB_TP 8P,0.5,117//XINYA/S1</t>
  </si>
  <si>
    <t>14010-00027100</t>
  </si>
  <si>
    <t>LED FFC</t>
  </si>
  <si>
    <t>14010-00027200</t>
  </si>
  <si>
    <t>S500CA-1A FFC LED 12P,0.5,L135//XINYA/S1</t>
  </si>
  <si>
    <t>13NB0061L20011</t>
  </si>
  <si>
    <t>S500CA CLICKPAD AL FOIL//??</t>
  </si>
  <si>
    <t>13NB0061L20021</t>
  </si>
  <si>
    <t>13NB0061L27011</t>
  </si>
  <si>
    <t>S500CA MB BOTTOM MYLAR//??</t>
  </si>
  <si>
    <t>13NB0061L27021</t>
  </si>
  <si>
    <t>S500CA MB BOTTOM MYLAR//???</t>
  </si>
  <si>
    <t>13GNBS10L070-1</t>
  </si>
  <si>
    <t>S400CA MB SPONGE//??</t>
  </si>
  <si>
    <t>13GNBS10L070-2</t>
  </si>
  <si>
    <t>13NB0061L12111</t>
  </si>
  <si>
    <t>S500CA KB MYLAR//??</t>
  </si>
  <si>
    <t>13NB0061L12121</t>
  </si>
  <si>
    <t>S500CA KB MYLAR//???</t>
  </si>
  <si>
    <t>13NB0061L12211</t>
  </si>
  <si>
    <t>13NB0061AP0101</t>
  </si>
  <si>
    <t>Speaker/Bottom case module</t>
  </si>
  <si>
    <t>13NB0061AP0111</t>
  </si>
  <si>
    <t>S500CA-1A BOTTOM CASE ASSY//????</t>
  </si>
  <si>
    <t>13NB0051M08011</t>
  </si>
  <si>
    <t>S400CA-1A HDD BRACKET//??</t>
  </si>
  <si>
    <t>13NB0051M08021</t>
  </si>
  <si>
    <t>S400CA-1A HDD BRACKET//????</t>
  </si>
  <si>
    <t>13NB0061L18011</t>
  </si>
  <si>
    <t>S500CA HDD MYLAR//??</t>
  </si>
  <si>
    <t>13NB0061L18021</t>
  </si>
  <si>
    <t>S500CA HDD MYLAR//???</t>
  </si>
  <si>
    <t>13NB0051AM0601</t>
  </si>
  <si>
    <t>Fan/Thermal module</t>
  </si>
  <si>
    <t>13NB0051AM0602</t>
  </si>
  <si>
    <t>S400CA THERMAL MODULE ASSY//AURAS</t>
  </si>
  <si>
    <t>15100-0554R200</t>
  </si>
  <si>
    <t>TOUCH PANEL LABEL EN//V3.0</t>
  </si>
  <si>
    <t>15100-06291000</t>
  </si>
  <si>
    <t>TOUCH PANEL LABEL EN//V5.0</t>
  </si>
  <si>
    <t>13NB0051L30111</t>
  </si>
  <si>
    <t>S400CA DIMM AL-MYLAR//??</t>
  </si>
  <si>
    <t>13NB0051L30121</t>
  </si>
  <si>
    <t>13060-00070100</t>
  </si>
  <si>
    <t>S400CA DIMM EMI ASORBER//LAIRD/CA20NH-02</t>
  </si>
  <si>
    <t>13060-00090000</t>
  </si>
  <si>
    <t>S500CA DIMM EMI ABSORBER//SELMAG/IDA-N-0</t>
  </si>
  <si>
    <t>15100-02140100</t>
  </si>
  <si>
    <t>RF LABEL FOR AW-NB097H (WW)//V2.0 NEW MA</t>
  </si>
  <si>
    <t>15100-02140200</t>
  </si>
  <si>
    <t>RF LAB. AW-NB097H_JATE(BLK)//V3.0 NEW MA</t>
  </si>
  <si>
    <t>03B03-00080600</t>
  </si>
  <si>
    <t>SSD 24GB MSATA HC/S8FM03.4//KINGSTON/SMS</t>
  </si>
  <si>
    <t>03B03-00081300</t>
  </si>
  <si>
    <t>SSD mSATA-HC 24GB Smart SG9MSM6D024GPM00</t>
  </si>
  <si>
    <t>03A02-00030200</t>
  </si>
  <si>
    <t>DDR3 1600 SO-DIM 2GB 204P//HYNIX/HMT325S</t>
  </si>
  <si>
    <t>03A02-00031500</t>
  </si>
  <si>
    <t>DDR3 1600 SO-DIM 2GB 204PASINT/SSZ302G08</t>
  </si>
  <si>
    <t>03A02-00031600</t>
  </si>
  <si>
    <t>Memory 2G 1600 MHz HBS HB3SU002GFM8MMC16</t>
  </si>
  <si>
    <t>04G001618A18</t>
  </si>
  <si>
    <t>DDR3 1600 SO-D 2GB 204PSAMSUNG/M471B5773</t>
  </si>
  <si>
    <t>13NB00T1L31011</t>
  </si>
  <si>
    <t>X550VA POWER KEY TYPE//??//??</t>
  </si>
  <si>
    <t>13NB00T1L31021</t>
  </si>
  <si>
    <t>X550VA POWER KEY TYPE//???/??</t>
  </si>
  <si>
    <t>13NB03R1L04011</t>
  </si>
  <si>
    <t>X550EA THERMAL HDD FOIL//??</t>
  </si>
  <si>
    <t>13NB03R1L04021</t>
  </si>
  <si>
    <t>13NB03R1L04031</t>
  </si>
  <si>
    <t>X550EA THERMAL HDD FOIL//???</t>
  </si>
  <si>
    <t>13NB03R1L05011</t>
  </si>
  <si>
    <t>X550EA TP FOIL//??OIL//??</t>
  </si>
  <si>
    <t>13NB03R1L05021</t>
  </si>
  <si>
    <t>13NB03R1L05031</t>
  </si>
  <si>
    <t>X550EA TP FOIL//???IL//??</t>
  </si>
  <si>
    <t>13NB03R1L05111</t>
  </si>
  <si>
    <t>X550EA TP FOIL//??</t>
  </si>
  <si>
    <t>13NB03R1L05121</t>
  </si>
  <si>
    <t>X550EA TP FOIL//</t>
  </si>
  <si>
    <t>13NB03R1L05131</t>
  </si>
  <si>
    <t>X550EA TP FOIL//???</t>
  </si>
  <si>
    <t>13NB00T8L01011</t>
  </si>
  <si>
    <t>X550VA-1C CLICKPAD MYLAR//??</t>
  </si>
  <si>
    <t>13NB00T8L01021</t>
  </si>
  <si>
    <t>X550VA-1C CLICKPAD MYLAR//???</t>
  </si>
  <si>
    <t>15060-0AL20000</t>
  </si>
  <si>
    <t>NB BATTERY NOTICE//V5.0 2013 MULTI LANGU</t>
  </si>
  <si>
    <t>15060-0AL20100</t>
  </si>
  <si>
    <t>NB BATTERY NOTICE//V6.0 2013 MULTI LANGU</t>
  </si>
  <si>
    <t>15100-02792000</t>
  </si>
  <si>
    <t>'SEALED FOR QUALITY' LABEL-NEW//V1.0-SPO</t>
  </si>
  <si>
    <t>15100-02793000</t>
  </si>
  <si>
    <t>SEALED FOR QUALITY LB_NEW SIZE//V1.0 100</t>
  </si>
  <si>
    <t>15100-02793200</t>
  </si>
  <si>
    <t>SEALED FOR QUALITY (COLOR: BLACK)</t>
  </si>
  <si>
    <t>15100-02793200-L</t>
  </si>
  <si>
    <t>HQ60406763001</t>
  </si>
  <si>
    <t>100x50mm 36 4C Verniz transparente SEALE</t>
  </si>
  <si>
    <t>60NB03R0-MB1900</t>
  </si>
  <si>
    <t>X550EA MAIN_BD._2G/E1-2100/AS//R2.0 (U3*</t>
  </si>
  <si>
    <t>60NB03R0-MB1900-LM</t>
  </si>
  <si>
    <t>X550EA LM MB_2G/E1-2100/AS//R2.0(U3*2)(B</t>
  </si>
  <si>
    <t>60NB03R0-MB3900</t>
  </si>
  <si>
    <t>X550EA MAIN_BD._2G/E1-2100/AS//R2.0(45W)</t>
  </si>
  <si>
    <t>60NB03R0-MB3900-LM</t>
  </si>
  <si>
    <t>60NB03R0-MB1800</t>
  </si>
  <si>
    <t>X550EA MAIN_BD._2G/A4-5000/AS//R2.0 (U3*</t>
  </si>
  <si>
    <t>60NB03R0-MB1800-LM</t>
  </si>
  <si>
    <t>X550EA LM MB_2G/A4-5000/AS//R2.0(U3*2)(B</t>
  </si>
  <si>
    <t>13NB03R1AM0201</t>
  </si>
  <si>
    <t>X550EA HDD BKT SUB ASSY//DAZHI</t>
  </si>
  <si>
    <t>13NB03R1AM0202</t>
  </si>
  <si>
    <t>X550EA HDD BKT SUB ASSY//????</t>
  </si>
  <si>
    <t>15100-08760000</t>
  </si>
  <si>
    <t>INTEL LABEL FOR CARTON//V1.0 329029-001(</t>
  </si>
  <si>
    <t>15G10N405500</t>
  </si>
  <si>
    <t>INTEL LABEL FOR CARTON//V1.0 321234-001(</t>
  </si>
  <si>
    <t>15100-05961000</t>
  </si>
  <si>
    <t>S550C RATING LABEL WO/3C//V1.0 FOR 65W</t>
  </si>
  <si>
    <t>15100-06114000</t>
  </si>
  <si>
    <t>S550C RATING LABEL WO/3C//V1.0 FOR 65W(C</t>
  </si>
  <si>
    <t>15160-00520000</t>
  </si>
  <si>
    <t>OPP BAG FOR BATTERY//V2.0 CQ:HEH</t>
  </si>
  <si>
    <t>15G160309200</t>
  </si>
  <si>
    <t>OPP BAG FOR BATTERY//V1.0</t>
  </si>
  <si>
    <t>13GNUH10T130-1</t>
  </si>
  <si>
    <t>K56CM FAN SUPP RUBBER//??</t>
  </si>
  <si>
    <t>13GNUH10T130-2</t>
  </si>
  <si>
    <t>14010-00094400</t>
  </si>
  <si>
    <t>K56CM TP FFC 8P,0.5MM,L152MM//JH/P510P12</t>
  </si>
  <si>
    <t>14010-00095600</t>
  </si>
  <si>
    <t>K56CM TP FFC 8P,0.5MM,L152MM//GOODO/G113</t>
  </si>
  <si>
    <t>14004-00970000</t>
  </si>
  <si>
    <t>K56CM DC IN CABLE//SINGATRON/2DW-G756-BU</t>
  </si>
  <si>
    <t>14004-00970100</t>
  </si>
  <si>
    <t>K56CM DC IN CABLE//FOXCONN/WDMD-1JK56001</t>
  </si>
  <si>
    <t>13GNUH10L310-1</t>
  </si>
  <si>
    <t>K56CM TOP MODULE MYLAR//??</t>
  </si>
  <si>
    <t>13GNUH10L310-2</t>
  </si>
  <si>
    <t>K56CM TOP MODULE MYLAR//???</t>
  </si>
  <si>
    <t>19200-41220100</t>
  </si>
  <si>
    <t>SATA MN500S 500G 5400R 2.5'</t>
  </si>
  <si>
    <t>19200-41220200</t>
  </si>
  <si>
    <t>SATA3 MN500S 500GB 5400R 2.5'\\WD/WD5000</t>
  </si>
  <si>
    <t>19200-41260000</t>
  </si>
  <si>
    <t>SATA JAGUAR-B7 500G 5400R 2.5'//HITACHI/</t>
  </si>
  <si>
    <t>19201-41210200</t>
  </si>
  <si>
    <t>SATA M8 500G 5400R 2.5'</t>
  </si>
  <si>
    <t>19201-41610000</t>
  </si>
  <si>
    <t>SATA M8 1TB 5400R 2.5'</t>
  </si>
  <si>
    <t>19201-41640200</t>
  </si>
  <si>
    <t>SATA3 AQUARIUS-B 1TB 5400R</t>
  </si>
  <si>
    <t>19201-41660000</t>
  </si>
  <si>
    <t>SATA3 JAGUAR-B 1TB 5400R 2.5'</t>
  </si>
  <si>
    <t>60NB03R0-MB4000</t>
  </si>
  <si>
    <t>X550EA MAIN_BD._4G/E2-3800/AS//R2.0 (U3*</t>
  </si>
  <si>
    <t>60NB03R0-MB4000-LM</t>
  </si>
  <si>
    <t>X550EA LM MAIN_BD._4G/E2-3800/(45W)(BRA)</t>
  </si>
  <si>
    <t>60NB03R0-MB3800</t>
  </si>
  <si>
    <t>X550EA MAIN_BD._4G/E1-2100/AS//R2.0 (U3*</t>
  </si>
  <si>
    <t>60NB03R0-MB3800-LM</t>
  </si>
  <si>
    <t>X550EA LM MAIN_BD._4G/E1-2100/(45W)(BRA)</t>
  </si>
  <si>
    <t>15100-0611R000</t>
  </si>
  <si>
    <t>RATING LAB BRA CKD S550C</t>
  </si>
  <si>
    <t>15100-0611S000</t>
  </si>
  <si>
    <t>S550C RATING LAB-2 BRA CKD//V1.0 FOR 65W</t>
  </si>
  <si>
    <t>60NB00UA-MBH000</t>
  </si>
  <si>
    <t>X550CA MAIN_BD._4G/I3-2377M/AS//R2.0(U3+</t>
  </si>
  <si>
    <t>60NB00UA-MBH000-LM</t>
  </si>
  <si>
    <t>60NB00UA-MBF000</t>
  </si>
  <si>
    <t>X550CA MAIN_BD._4G/I3-3217U/AS//R2.0(U3+</t>
  </si>
  <si>
    <t>60NB00UA-MBF000-LM</t>
  </si>
  <si>
    <t>13NB00T1L21011</t>
  </si>
  <si>
    <t>X550VA CLICKPAD MYLAR W</t>
  </si>
  <si>
    <t>13NB00T1L21021</t>
  </si>
  <si>
    <t>X550VA CLICKPAD MYLAR W//??</t>
  </si>
  <si>
    <t>15100-0935H000</t>
  </si>
  <si>
    <t>X552E(X550EA)RAT LB(WO/3C)//V1.0 FOR 45W</t>
  </si>
  <si>
    <t>15100-1019H000</t>
  </si>
  <si>
    <t>15100-1019H000-L</t>
  </si>
  <si>
    <t>60NB00UA-MBG000</t>
  </si>
  <si>
    <t>X550CA MAIN_BD._2G/I3-2377M/AS//R2.0(U3+</t>
  </si>
  <si>
    <t>60NB00UA-MBG000-LM</t>
  </si>
  <si>
    <t>X550CA MAIN_BD._2G/I3-2377M/AS//R2.0 BRA</t>
  </si>
  <si>
    <t>13NB0261AM0701</t>
  </si>
  <si>
    <t>S551LA CPU BRACKET SUB ASSY</t>
  </si>
  <si>
    <t>60NB02FA-MBD000</t>
  </si>
  <si>
    <t>X550LA MAIN_BD._4G/I5-4200U/AS R2.0(LD)(</t>
  </si>
  <si>
    <t>60NB02FA-MBD000-LM</t>
  </si>
  <si>
    <t>X550LA LM MAIN_BD._4G/I5-4200U/AS R2.0</t>
  </si>
  <si>
    <t>60NB02H0-PS2010</t>
  </si>
  <si>
    <t>X550LC POWER SWITCH_BD./AS//R2.0(WO/LED)</t>
  </si>
  <si>
    <t>60NB04T0-PS1000</t>
  </si>
  <si>
    <t>X550LD POWER SWITCH_BD./AS//R2.0(WO/LED)</t>
  </si>
  <si>
    <t>13NB00T1AP1801</t>
  </si>
  <si>
    <t>X550VA BOTTOM CASE U1 SUB ASSY</t>
  </si>
  <si>
    <t>13NB00T1AP1802</t>
  </si>
  <si>
    <t>13NB00T1AP1811</t>
  </si>
  <si>
    <t>X550VA BOTTOM CASE U1 SUB ASSY//??</t>
  </si>
  <si>
    <t>13NB00T1AP1812</t>
  </si>
  <si>
    <t>0KNB0-610ABR00</t>
  </si>
  <si>
    <t>KEYBOARD 348MM ISO WOF(BR)//R1.0/CHICONY</t>
  </si>
  <si>
    <t>0KNB0-6111BR00</t>
  </si>
  <si>
    <t>KEYBOARD 348MM ISO WOF(BR)//R1.0/SUNREX</t>
  </si>
  <si>
    <t>0KNB0-612BBR00</t>
  </si>
  <si>
    <t>KEYBOARD 348MM ISO WOF(BR)//R1.0/DARFON</t>
  </si>
  <si>
    <t>13NB00T1AM0601</t>
  </si>
  <si>
    <t>X550VA GPU BKT K5 ASSY//</t>
  </si>
  <si>
    <t>15100-07952000</t>
  </si>
  <si>
    <t>RF LB AW-NB130H QCA9565_BLK//V1.0 NEW MA</t>
  </si>
  <si>
    <t>15100-07952100</t>
  </si>
  <si>
    <t>RF LB AW-NB130H QCA9565_BLK//V2.0 30*10M</t>
  </si>
  <si>
    <t>60NB04S0-MB6200</t>
  </si>
  <si>
    <t>X550LN MAIN_BD._2G/I5-4210U/AS//R2.0(V2G</t>
  </si>
  <si>
    <t>60NB04S0-MB6200-LM</t>
  </si>
  <si>
    <t>X550LN LM MAINBD.2G/I5-4210U/AS/R2.0(V2G</t>
  </si>
  <si>
    <t>60NB04S0-MB6201</t>
  </si>
  <si>
    <t>60NB04S0-MB6201-LM</t>
  </si>
  <si>
    <t>60NB04S0-MB6202</t>
  </si>
  <si>
    <t>60NB04S0-MB6300</t>
  </si>
  <si>
    <t>X550LN MAIN_BD._4G/I5-4210U/AS//R2.0(V2G</t>
  </si>
  <si>
    <t>60NB04S0-MB6301</t>
  </si>
  <si>
    <t>60NB04S0-MB6302</t>
  </si>
  <si>
    <t>60NB04S0-MB6100</t>
  </si>
  <si>
    <t>X550LN MAIN_BD._4G/I7-4510U/AS//R2.0(V2G</t>
  </si>
  <si>
    <t>60NB04S0-MB6101</t>
  </si>
  <si>
    <t>60NB04S0-MB6102</t>
  </si>
  <si>
    <t>90NB04S0-R000B0</t>
  </si>
  <si>
    <t>X550LN MAIN_BD._4G/I7-4510U/AS</t>
  </si>
  <si>
    <t>13NB04X1L39111</t>
  </si>
  <si>
    <t>X553MA HDD SPONGE//??</t>
  </si>
  <si>
    <t>13NB04X1L39121</t>
  </si>
  <si>
    <t>0B200-00840000</t>
  </si>
  <si>
    <t>X453 BATT/LG PRIS/B21N1329//LG/ICP606080</t>
  </si>
  <si>
    <t>0B200-00840100</t>
  </si>
  <si>
    <t>X453 BATT/LG PRIS/B21N1329//SMP/ICP60608</t>
  </si>
  <si>
    <t>0B200-00840200</t>
  </si>
  <si>
    <t>Battery</t>
  </si>
  <si>
    <t>15060-365S0000</t>
  </si>
  <si>
    <t>BP9026 X553MA USER'S MANUAL//ASUS/V1.0 (</t>
  </si>
  <si>
    <t>15060-365S0100</t>
  </si>
  <si>
    <t>BP9507 X553MA USER'S MANUAL//ASUS/V2.0 (</t>
  </si>
  <si>
    <t>13NB04X1L30011</t>
  </si>
  <si>
    <t>X553MA-1A TP MYLAR//??</t>
  </si>
  <si>
    <t>13NB04X1L30021</t>
  </si>
  <si>
    <t>14010-00317200</t>
  </si>
  <si>
    <t>TP Board FFC</t>
  </si>
  <si>
    <t>14010-00317700</t>
  </si>
  <si>
    <t>X553MA TP FFC 8P 0.5MM L150MM//CVILUX/FF</t>
  </si>
  <si>
    <t>14010-00361300</t>
  </si>
  <si>
    <t>X553MA TP FFC 8P,0.5MM,L150MM//MINGJI/MG</t>
  </si>
  <si>
    <t>14010-00362300</t>
  </si>
  <si>
    <t>X553MA TP FFC 8P 0.5MM L150MM//XINYA/X14</t>
  </si>
  <si>
    <t>14010-00362400</t>
  </si>
  <si>
    <t>13NB04X1L31011</t>
  </si>
  <si>
    <t>X553MA-1A KB GASKET//??</t>
  </si>
  <si>
    <t>13NB04X1L31021</t>
  </si>
  <si>
    <t>X553MA-1A KB GASKET//???</t>
  </si>
  <si>
    <t>13NB04X1L28011</t>
  </si>
  <si>
    <t>X553MA-1A TP GASKET//??</t>
  </si>
  <si>
    <t>13NB04X1L28021</t>
  </si>
  <si>
    <t>X553MA-1A TP GASKET//???</t>
  </si>
  <si>
    <t>13NB04X1L19111</t>
  </si>
  <si>
    <t>X553MA-1A KB MYLAR//??</t>
  </si>
  <si>
    <t>13NB04X1L19121</t>
  </si>
  <si>
    <t>13NB04X1L46011</t>
  </si>
  <si>
    <t>X553MA TP SPONGE//??</t>
  </si>
  <si>
    <t>13NB04X1L46021</t>
  </si>
  <si>
    <t>04060-00400200</t>
  </si>
  <si>
    <t>Touch Pad</t>
  </si>
  <si>
    <t>04060-00400400</t>
  </si>
  <si>
    <t>TOUCHPAD TP5CF10 V3.1 PS2//LITEON/4PNX02</t>
  </si>
  <si>
    <t>04060-00660000</t>
  </si>
  <si>
    <t>TOUCHPAD FOR X553MA//ELAN/SA473I-1211 FW</t>
  </si>
  <si>
    <t>14010-00201600</t>
  </si>
  <si>
    <t>IO BOARD FFC</t>
  </si>
  <si>
    <t>14010-00201900</t>
  </si>
  <si>
    <t>X553MA IO FFC 24P 0.5MM L30MM//CVILUX/FF</t>
  </si>
  <si>
    <t>14010-00203100</t>
  </si>
  <si>
    <t>X553MA IO FFC 24P 0.5MM L30MM//MINGJI/MG</t>
  </si>
  <si>
    <t>13NB04W1T09011</t>
  </si>
  <si>
    <t>FAN</t>
  </si>
  <si>
    <t>13NB04W1T09021</t>
  </si>
  <si>
    <t>X453MA TH FAN//SUNON</t>
  </si>
  <si>
    <t>13NB04X1L42011</t>
  </si>
  <si>
    <t>X553MA-1A SD GASKET//??</t>
  </si>
  <si>
    <t>13NB04X1L42021</t>
  </si>
  <si>
    <t>X553MA-1A SD GASKET//???</t>
  </si>
  <si>
    <t>13NB04X1L45011</t>
  </si>
  <si>
    <t>X553MA-1A LVDS MYLAR//??</t>
  </si>
  <si>
    <t>13NB04X1L45021</t>
  </si>
  <si>
    <t>0A001-00340100</t>
  </si>
  <si>
    <t>ADAPTER 33W19V 2P W/O CORE//ENERTRO/EXA1</t>
  </si>
  <si>
    <t>0A001-00340400</t>
  </si>
  <si>
    <t>ADAPTER 33W19V 2P W/O CORE//PI/AD8900260</t>
  </si>
  <si>
    <t>0A001-00341400</t>
  </si>
  <si>
    <t>ADAPTER 33W19V 2P (BLK)//DELTA/ADP-33AW</t>
  </si>
  <si>
    <t>0A001-00342000</t>
  </si>
  <si>
    <t>ADAPTER 33W19V 2P(4PHI)//PI/AD890026010-</t>
  </si>
  <si>
    <t>14010-00046300</t>
  </si>
  <si>
    <t>X550VA POWER FFC 6P 0.5MM L120//XINYA/X1</t>
  </si>
  <si>
    <t>14010-00046600</t>
  </si>
  <si>
    <t>X550VA POWER FFC 6P 0.5MM L120//SZ JINGS</t>
  </si>
  <si>
    <t>13NB06Q1L01011</t>
  </si>
  <si>
    <t>X550WA ANTENNA TYPE//??</t>
  </si>
  <si>
    <t>13NB06Q1L01021</t>
  </si>
  <si>
    <t>X550WA ANTENNA TYPE//???</t>
  </si>
  <si>
    <t>13NB06Q1L01031</t>
  </si>
  <si>
    <t>13NB04X2L01011</t>
  </si>
  <si>
    <t>X553MA-1G TP MYLAR//??</t>
  </si>
  <si>
    <t>13NB04X2L01021</t>
  </si>
  <si>
    <t>60NB0960-IO1030</t>
  </si>
  <si>
    <t>Z450LA IO_BD./AS//R2.1(U2*2)</t>
  </si>
  <si>
    <t>90NB0960-C00010-P</t>
  </si>
  <si>
    <t>I/O board</t>
  </si>
  <si>
    <t>13NB0961L10011</t>
  </si>
  <si>
    <t>Z450LA HDD RUBBER 95</t>
  </si>
  <si>
    <t>13NB0961L10021</t>
  </si>
  <si>
    <t>14020-00020100</t>
  </si>
  <si>
    <t>Z450LA HDD CABLE</t>
  </si>
  <si>
    <t>14020-00020200</t>
  </si>
  <si>
    <t>13NB0961L13011</t>
  </si>
  <si>
    <t>Z450LA BTM RUBBER FOOT REAR</t>
  </si>
  <si>
    <t>13NB0961L13021</t>
  </si>
  <si>
    <t>14010-00224800</t>
  </si>
  <si>
    <t>Z450LA IO FFC 12P,0.5,L44.5</t>
  </si>
  <si>
    <t>14010-00225000</t>
  </si>
  <si>
    <t>15010-00032000</t>
  </si>
  <si>
    <t>ANTI-DUST, WOOL-SHEET/14//V1.0 330*220MM</t>
  </si>
  <si>
    <t>15010-00033000</t>
  </si>
  <si>
    <t>ANTI-DUST,WOOL-SHEET/14//R5 330*220MM</t>
  </si>
  <si>
    <t>15050-02110000</t>
  </si>
  <si>
    <t>EPE CUSHION FOR Z450//V1.0</t>
  </si>
  <si>
    <t>15050-02114000</t>
  </si>
  <si>
    <t>EPE CUSHION FOR Z450/Z450UA</t>
  </si>
  <si>
    <t>15000-04700000</t>
  </si>
  <si>
    <t>GIFT BOX FOR Z450 WITH INTEL//V1.0</t>
  </si>
  <si>
    <t>15000-04701000</t>
  </si>
  <si>
    <t>GIFT BOX FOR Z450LA/Z450UA</t>
  </si>
  <si>
    <t>15240-03110000</t>
  </si>
  <si>
    <t>PAPER PARTITION FOR Z450//V1.0</t>
  </si>
  <si>
    <t>15240-03111000</t>
  </si>
  <si>
    <t>PARTITION FOR Z450LA/Z450UA</t>
  </si>
  <si>
    <t>14020-00030000</t>
  </si>
  <si>
    <t>Z550MA-1A HDD CABLE//FOXCONN/WDMSZ55-1J0</t>
  </si>
  <si>
    <t>14020-00030100</t>
  </si>
  <si>
    <t>Z550MA-1A HDD CABLE//ASAP/LA05SA465-1H</t>
  </si>
  <si>
    <t>13NB0990L07011</t>
  </si>
  <si>
    <t>Z550MA DIMM HOUSE AL MYLAR</t>
  </si>
  <si>
    <t>13NB0990L07021</t>
  </si>
  <si>
    <t>13NB0990L09011</t>
  </si>
  <si>
    <t>Z550MA DIMM BOARD MYLAR</t>
  </si>
  <si>
    <t>13NB0990L09021</t>
  </si>
  <si>
    <t>13NB0990L10011</t>
  </si>
  <si>
    <t>Z550MA DIMM AL MYLAR</t>
  </si>
  <si>
    <t>13NB0990L10021</t>
  </si>
  <si>
    <t>13NB0990L14011</t>
  </si>
  <si>
    <t>Z550MA MB ACETATE TAPE</t>
  </si>
  <si>
    <t>13NB0990L14021</t>
  </si>
  <si>
    <t>13NB0990L16011</t>
  </si>
  <si>
    <t>Z550MA MB IO MYLAR/</t>
  </si>
  <si>
    <t>13NB0990L16021</t>
  </si>
  <si>
    <t>Z550MA MB IO MYLAR</t>
  </si>
  <si>
    <t>13NB0990L18011</t>
  </si>
  <si>
    <t>Z550MA THERMAL PIPE GST</t>
  </si>
  <si>
    <t>13NB0990L18021</t>
  </si>
  <si>
    <t>13NB0991AP0301</t>
  </si>
  <si>
    <t>Z550MA-1A BOTTOM CASE ASSY</t>
  </si>
  <si>
    <t>13NB0991AP0311</t>
  </si>
  <si>
    <t>Z550MA-1A BOTTOM CASE ASSY//</t>
  </si>
  <si>
    <t>13NB0991AP0321</t>
  </si>
  <si>
    <t>13NB0991L05011</t>
  </si>
  <si>
    <t>Z550MA-1A BOTT RUBBER BACK</t>
  </si>
  <si>
    <t>13NB0991L05111</t>
  </si>
  <si>
    <t>15050-02100000</t>
  </si>
  <si>
    <t>EPE CUSHION FOR Z550//V1.0</t>
  </si>
  <si>
    <t>15050-02100000-L</t>
  </si>
  <si>
    <t>15050-02102000</t>
  </si>
  <si>
    <t>EPE CUSHION FOR Z550MA/Z550SA</t>
  </si>
  <si>
    <t>15000-04690000</t>
  </si>
  <si>
    <t>GIFT BOX FOR Z550_INTEL//V1.0</t>
  </si>
  <si>
    <t>15000-04691000</t>
  </si>
  <si>
    <t>GIFT BOX FOR Z550MA/Z550SA</t>
  </si>
  <si>
    <t>15240-03100000</t>
  </si>
  <si>
    <t>PAPER PARTITION FOR Z550//V1.0</t>
  </si>
  <si>
    <t>15240-03102000</t>
  </si>
  <si>
    <t>PARTITION FOR Z550MA/Z550SA</t>
  </si>
  <si>
    <t>60NB0990-CD1001</t>
  </si>
  <si>
    <t>Z550MA ODD_BD./AS//R2.0 (2ND)</t>
  </si>
  <si>
    <t>60NB0990-CD1020</t>
  </si>
  <si>
    <t>Z550MA ODD_BD./AS//R2.0</t>
  </si>
  <si>
    <t>90NB0990-C00190</t>
  </si>
  <si>
    <t>Z550MA ODD BOARD//CKD OSS</t>
  </si>
  <si>
    <t>13NB0621AP0601</t>
  </si>
  <si>
    <t>X555LD-1A ODD BEZEL ASSY</t>
  </si>
  <si>
    <t>13NB0621AP0602</t>
  </si>
  <si>
    <t>13NB0621M05011</t>
  </si>
  <si>
    <t>X555LD-1A ODD BKT</t>
  </si>
  <si>
    <t>13NB0621M05021</t>
  </si>
  <si>
    <t>60NB08H0-MB2500</t>
  </si>
  <si>
    <t>X555LF MAIN_BD._4G/I5-5200U/AS//R3.3(V2G</t>
  </si>
  <si>
    <t>60NB08H0-MB2500-LM</t>
  </si>
  <si>
    <t>X555LF LM MAIN_BD._4G/I5-5200U/AS//R3.3</t>
  </si>
  <si>
    <t>60NB08H0-MB2501</t>
  </si>
  <si>
    <t>60NB08H0-MB2501-LM</t>
  </si>
  <si>
    <t>13NB0621M04011</t>
  </si>
  <si>
    <t>X555LD-1A HDD BKT/</t>
  </si>
  <si>
    <t>13NB0621M04021</t>
  </si>
  <si>
    <t>X555LD-1A HDD BKT</t>
  </si>
  <si>
    <t>13NB0621L06011</t>
  </si>
  <si>
    <t>X555LD HDD MYLAR</t>
  </si>
  <si>
    <t>13NB0621L06021</t>
  </si>
  <si>
    <t>13NB0621L06031</t>
  </si>
  <si>
    <t>15240-02040100</t>
  </si>
  <si>
    <t>PAPER COVER FOR X555//V2.0</t>
  </si>
  <si>
    <t>15240-02043000</t>
  </si>
  <si>
    <t>PAPER COVER FOR X555//V2.0 LH</t>
  </si>
  <si>
    <t>15240-02041100</t>
  </si>
  <si>
    <t>15240-02044000</t>
  </si>
  <si>
    <t>PARTITION FOR X555//V2.0</t>
  </si>
  <si>
    <t>15000-03860100</t>
  </si>
  <si>
    <t>GIFT BOX FOR X555_INTEL//V2.0</t>
  </si>
  <si>
    <t>15000-03860200</t>
  </si>
  <si>
    <t>GIFT BOX FOR X555_INTEL//V3.0</t>
  </si>
  <si>
    <t>15000-03864000</t>
  </si>
  <si>
    <t>GIFT BOX FOR X555_INTEL//V2.0 LH</t>
  </si>
  <si>
    <t>15000-03864100</t>
  </si>
  <si>
    <t>GIFT BOX FOR X555_INTEL//V3.0 LH</t>
  </si>
  <si>
    <t>15000-0386G000</t>
  </si>
  <si>
    <t>GIFTBOXFORX555_INTEL//V3.0LH(W/CE)</t>
  </si>
  <si>
    <t>15000-0386H000</t>
  </si>
  <si>
    <t>GIFTBOXFORX555_INTEL//V3.0(W/CE)</t>
  </si>
  <si>
    <t>0B200-01000200</t>
  </si>
  <si>
    <t>X555 BATT/ATL POLY/C21N1347//SMP/4563D5/</t>
  </si>
  <si>
    <t>0B200-01000700</t>
  </si>
  <si>
    <t>X555 BIS BAT/LG POLY/C21N1347//DYNA/4063</t>
  </si>
  <si>
    <t>0B200-01000800</t>
  </si>
  <si>
    <t>X555 BIS BAT/ATL POLY/C21N1347//CPT/4563</t>
  </si>
  <si>
    <t>0B200-01001000</t>
  </si>
  <si>
    <t>X555 BIS BAT/LG POLY/C21N1347//SMP/ICP40</t>
  </si>
  <si>
    <t>0B200-01200000</t>
  </si>
  <si>
    <t>X555N BATT/ATL POLY/C21N1347//SMP/4563D5</t>
  </si>
  <si>
    <t>0B200-01200100</t>
  </si>
  <si>
    <t>X555N BATT/LG POLY/C21N1347//SMP/ICP4063</t>
  </si>
  <si>
    <t>0B200-01200200</t>
  </si>
  <si>
    <t>X555N BATT/LG POLY/C21N1347//LG/ICP40631</t>
  </si>
  <si>
    <t>0B200-01200300</t>
  </si>
  <si>
    <t>X555N BATT/ATL POLY/C21N1347</t>
  </si>
  <si>
    <t>0B200-01200400</t>
  </si>
  <si>
    <t>X555N BATT/LG POLY/C21N1347//DYNA/406313</t>
  </si>
  <si>
    <t>0B200-01200500</t>
  </si>
  <si>
    <t>X555N BATT/ATL POLY/C21N1347//DYNA/4563D</t>
  </si>
  <si>
    <t>90NB08G2-C00010</t>
  </si>
  <si>
    <t>X555LB-1B KB MODULE</t>
  </si>
  <si>
    <t>90NB08H2-C00010</t>
  </si>
  <si>
    <t>X555LF-1B KB MODULE</t>
  </si>
  <si>
    <t>90NB0AQ2-C00010</t>
  </si>
  <si>
    <t>X555UB-1B KB MODULE//CKD-OSS</t>
  </si>
  <si>
    <t>13NB0621AP0522</t>
  </si>
  <si>
    <t>X555LD-1A BOTTOMCASE SUB ASSY</t>
  </si>
  <si>
    <t>13NB0621AP0581</t>
  </si>
  <si>
    <t>X555LD-1A BOTTOMCASE SUB ASSY//</t>
  </si>
  <si>
    <t>13NB0621P10011</t>
  </si>
  <si>
    <t>X555LD-1A RAMDOOR//</t>
  </si>
  <si>
    <t>13NB0621P10012</t>
  </si>
  <si>
    <t>13NB0621P10013</t>
  </si>
  <si>
    <t>X555LD-1A RAMDOOR</t>
  </si>
  <si>
    <t>13NB0621P10021</t>
  </si>
  <si>
    <t>13NB0621L18011</t>
  </si>
  <si>
    <t>X555LD-1A RAMDOOR SCREW MYLAR</t>
  </si>
  <si>
    <t>13NB0621L18021</t>
  </si>
  <si>
    <t>X555LD-1A RAMDOOR SCREW MYLAR//</t>
  </si>
  <si>
    <t>13NB0621L18031</t>
  </si>
  <si>
    <t>14010-00069600</t>
  </si>
  <si>
    <t>14010-00390100</t>
  </si>
  <si>
    <t>IO BOARD FFC&amp;FFC cable</t>
  </si>
  <si>
    <t>13NB0621AM0501</t>
  </si>
  <si>
    <t>X555LDB THERMAL MODULE ASSY//CCI</t>
  </si>
  <si>
    <t>13NB0621AM0502</t>
  </si>
  <si>
    <t>X555LDB THERMAL MODULE ASSY//AURAS</t>
  </si>
  <si>
    <t>90NB08G2-C00020</t>
  </si>
  <si>
    <t>X555LB-1B LCD MODULE</t>
  </si>
  <si>
    <t>90NB08H2-C00020</t>
  </si>
  <si>
    <t>X555LF-1B LCD MODULE</t>
  </si>
  <si>
    <t>60NB08H0-MB2300</t>
  </si>
  <si>
    <t>X555LF MAIN_BD._2G/I7-5500U/AS//R3.3(V2G</t>
  </si>
  <si>
    <t>60NB08H0-MB2300-LM</t>
  </si>
  <si>
    <t>X555LF LM MAIN_BD._2G/I7-5500U/AS//R3.3</t>
  </si>
  <si>
    <t>60NB08H0-MB2301</t>
  </si>
  <si>
    <t>60NB08H0-MB2301-LM</t>
  </si>
  <si>
    <t>60NB08H0-MB2400</t>
  </si>
  <si>
    <t>X555LF MAIN_BD._2G/I5-5200U/AS</t>
  </si>
  <si>
    <t>60NB08H0-MB2400-LM</t>
  </si>
  <si>
    <t>X555LF LM MAIN_BD._2G/I5-5200U/AS</t>
  </si>
  <si>
    <t>60NB08H0-MB2401</t>
  </si>
  <si>
    <t>X555LF MAIN_BD._2G/I5-5200U/AS//R3.3(V2G</t>
  </si>
  <si>
    <t>60NB08H0-MB2401-LM</t>
  </si>
  <si>
    <t>X555LF LM MAIN_BD._2G/I5-5200U/AS//R3.3</t>
  </si>
  <si>
    <t>0B200-01130100</t>
  </si>
  <si>
    <t>MX555 BATT/LG POLY/C21N1408//SMP/4063134</t>
  </si>
  <si>
    <t>0B200-01130300</t>
  </si>
  <si>
    <t>MX555 BATT/ATL POLY/C21N1408//SMP/4563D5</t>
  </si>
  <si>
    <t>60NB08G0-MB3400</t>
  </si>
  <si>
    <t>X555LB MAIN_BD._4G/I5-5200U/AS//R3.3(V2G</t>
  </si>
  <si>
    <t>60NB08G0-MB3400-LM</t>
  </si>
  <si>
    <t>X555LB LM MAIN_BD._4G/I5-5200U/AS//R3.3</t>
  </si>
  <si>
    <t>60NB08G0-MB3401</t>
  </si>
  <si>
    <t>60NB08G0-MB3401-LM</t>
  </si>
  <si>
    <t>13NB0641L14011</t>
  </si>
  <si>
    <t>X555LN RAMDOOR GASKET C</t>
  </si>
  <si>
    <t>13NB0641L14021</t>
  </si>
  <si>
    <t>13NB0647AP0212</t>
  </si>
  <si>
    <t>X555LN-3D BOTTOMCASE SUB ASSY</t>
  </si>
  <si>
    <t>13NB0647AP0221</t>
  </si>
  <si>
    <t>13NB0641T02011</t>
  </si>
  <si>
    <t>X555LN BOTT HDD SPONGE</t>
  </si>
  <si>
    <t>13NB0641T02021</t>
  </si>
  <si>
    <t>14004-02020000</t>
  </si>
  <si>
    <t>X751LD DC IN CABLE//DST-CONN/DWA12-225T</t>
  </si>
  <si>
    <t>14004-02020100</t>
  </si>
  <si>
    <t>X751LD DC IN CABLE//SINGATRON/2DW-G756-B</t>
  </si>
  <si>
    <t>14010-00048000</t>
  </si>
  <si>
    <t>X751LD PB FFC 6P 0.5MM L138MM//XINYA/X13</t>
  </si>
  <si>
    <t>14010-00048200</t>
  </si>
  <si>
    <t>X751LD PB FFC 6P 0.5MM L138MM//HAMBURG/S</t>
  </si>
  <si>
    <t>13NB04I1L05011</t>
  </si>
  <si>
    <t>X751LD TP GASKET//SUNNYTEK</t>
  </si>
  <si>
    <t>13NB04I1L05021</t>
  </si>
  <si>
    <t>X751LD TP GASKET//LAIRD</t>
  </si>
  <si>
    <t>60NB08D0-MB2600</t>
  </si>
  <si>
    <t>X751LJ MAIN_BD._4G/I5-5200U//R2.3 (V2G-S</t>
  </si>
  <si>
    <t>60NB08D0-MB2601</t>
  </si>
  <si>
    <t>X751LJ MAIN_BD._4G/I5-5200U//R2.3 (V2G-H</t>
  </si>
  <si>
    <t>90NB08D0-K00010</t>
  </si>
  <si>
    <t>X751LJ 4G I5-5200U MB BD/V2G</t>
  </si>
  <si>
    <t>15000-03320000</t>
  </si>
  <si>
    <t>GIFTBOX FOR X751LA_LD//V1.0</t>
  </si>
  <si>
    <t>15000-03320100</t>
  </si>
  <si>
    <t>GIFTBOX FOR X751LA_LD//V2.0</t>
  </si>
  <si>
    <t>15010-00050000</t>
  </si>
  <si>
    <t>ANTI-DUST,WOOL-SHEET/16//V2.0 375MM*245M</t>
  </si>
  <si>
    <t>15010-00051000</t>
  </si>
  <si>
    <t>ANTI-DUST,WOOL-SHEET/16//R5 375MM*245MM</t>
  </si>
  <si>
    <t>13NB04I1L08011</t>
  </si>
  <si>
    <t>X751LD ODD PCMYLAR 1//SUNYIEH</t>
  </si>
  <si>
    <t>13NB04I1L08021</t>
  </si>
  <si>
    <t>X751LD ODD PCMYLAR 1//HUAERDI</t>
  </si>
  <si>
    <t>13NB04I1L09011</t>
  </si>
  <si>
    <t>X751LD ODD PCMYLAR 2//SUNYIEH</t>
  </si>
  <si>
    <t>13NB04I1L09021</t>
  </si>
  <si>
    <t>X751LD ODD PCMYLAR 2//HUAERDI</t>
  </si>
  <si>
    <t>13NB0AG0AM0101</t>
  </si>
  <si>
    <t>X555UJTHERMALMODULEASSY//FCN</t>
  </si>
  <si>
    <t>13NB0AG0AM0102</t>
  </si>
  <si>
    <t>X555UJTHERMALMODULEASSY//AURAS</t>
  </si>
  <si>
    <t>60NB0AQ0-MB3300</t>
  </si>
  <si>
    <t>X555UB MAIN_BD._4G/I7-6500U/AS</t>
  </si>
  <si>
    <t>60NB0AQ0-MB3300-LM</t>
  </si>
  <si>
    <t>X555UB LM MAIN_BD._4G/I7-6500U/AS</t>
  </si>
  <si>
    <t>60NB0AQ0-MB33MU-LM</t>
  </si>
  <si>
    <t>60NB0AQ0-MB3400</t>
  </si>
  <si>
    <t>X555UB MAIN_BD._4G/I5-6200U/AS</t>
  </si>
  <si>
    <t>60NB0AQ0-MB3400-LM</t>
  </si>
  <si>
    <t>X555UB LM MAIN_BD._4G/I5-6200U/AS</t>
  </si>
  <si>
    <t>60NB0AQ0-MB34MU-LM</t>
  </si>
  <si>
    <t>04072-01340000</t>
  </si>
  <si>
    <t>FALX555LD-1A SPEAKER//JONG GAR/X10319-00</t>
  </si>
  <si>
    <t>04072-01340100</t>
  </si>
  <si>
    <t>X555LD-1A SPEAKER//VECO/PB18CCG04L-7-9LM</t>
  </si>
  <si>
    <t>04072-01340200</t>
  </si>
  <si>
    <t>X555LD-1A SPEAKER//ASKEY/76B0-000450</t>
  </si>
  <si>
    <t>0B200-01840000</t>
  </si>
  <si>
    <t>TP301 BATT/LG POLY/C31N1517//SMP/644991/</t>
  </si>
  <si>
    <t>0B200-01840100</t>
  </si>
  <si>
    <t>13NB0AL0L23011</t>
  </si>
  <si>
    <t>TP301UA CPU RF SHIELDING//??</t>
  </si>
  <si>
    <t>13NB0AL0L23021</t>
  </si>
  <si>
    <t>TP301UA CPU RF SHIELDING//????</t>
  </si>
  <si>
    <t>13NB0AL0L30011</t>
  </si>
  <si>
    <t>TP301UA LED SPONGE//??</t>
  </si>
  <si>
    <t>13NB0AL0L30021</t>
  </si>
  <si>
    <t>TP301UA LED SPONGE//????</t>
  </si>
  <si>
    <t>13NB0AL0L38011</t>
  </si>
  <si>
    <t>TP301UA HDD CABLE SPONGE//??</t>
  </si>
  <si>
    <t>13NB0AL0L38021</t>
  </si>
  <si>
    <t>TP301UA HDD CABLE SPONGE//????</t>
  </si>
  <si>
    <t>04072-01970000</t>
  </si>
  <si>
    <t>TP301UA SPEAKER SET//VECO/PB3411KFG04T-0</t>
  </si>
  <si>
    <t>04072-01970100</t>
  </si>
  <si>
    <t>TP301UA SPEAKER SET//JONG GAR/X06612-002</t>
  </si>
  <si>
    <t>15010-00090000</t>
  </si>
  <si>
    <t>ANTI-DUST,WOOL-SHEET/UX31//218*323MM</t>
  </si>
  <si>
    <t>15010-00091000</t>
  </si>
  <si>
    <t>ANTI-DUST,WOOL-SHEET/UX31//R5 218*323MM</t>
  </si>
  <si>
    <t>19200-41630100</t>
  </si>
  <si>
    <t>SATA3 SEAHAWK 1TB 5400R 2.5'//HGST/HTS54</t>
  </si>
  <si>
    <t>19200-41640000</t>
  </si>
  <si>
    <t>SATA3 AQUARIUS-B SLIM 1TB5//TOSHIBA/MQ02</t>
  </si>
  <si>
    <t>13NB0AL0L15011</t>
  </si>
  <si>
    <t>TP301UA HDD SHIELD//??</t>
  </si>
  <si>
    <t>13NB0AL0L15021</t>
  </si>
  <si>
    <t>60NB0AL0-MB5000</t>
  </si>
  <si>
    <t>TP301UA MAIN_BD._2G/I5-6200U</t>
  </si>
  <si>
    <t>60NB0AL0-MB5000-LM</t>
  </si>
  <si>
    <t>TP301UA LM MAIN_BD._2G/I5-6200U</t>
  </si>
  <si>
    <t>13NB0CY0T02011</t>
  </si>
  <si>
    <t>Z450UA BAT GASKET//??</t>
  </si>
  <si>
    <t>13NB0CY0T02021</t>
  </si>
  <si>
    <t>13NB0961L13111</t>
  </si>
  <si>
    <t>Z450LA BTM RUBBER FOOT REAR//??</t>
  </si>
  <si>
    <t>13NB0961L13121</t>
  </si>
  <si>
    <t>13NB0D10L02011</t>
  </si>
  <si>
    <t>Z550SA HDD SPONGE 7H//??</t>
  </si>
  <si>
    <t>13NB0D10L02021</t>
  </si>
  <si>
    <t>Z550SA HDD SPONGE 7H//???</t>
  </si>
  <si>
    <t>15100-1073G000</t>
  </si>
  <si>
    <t>ANATEL LB INTEL7265NGW.S 5MM//V1.0 COMBO</t>
  </si>
  <si>
    <t>15100-1073G000LL</t>
  </si>
  <si>
    <t>60NB0AL0-MB4000</t>
  </si>
  <si>
    <t>TP301UA MAIN_BD._4G/I5-6200U//R2.1(BRA)</t>
  </si>
  <si>
    <t>60NB0AL0-MB4000-LM</t>
  </si>
  <si>
    <t>TP301UA MAIN_BD. LM_4G/I5-6200U</t>
  </si>
  <si>
    <t>60NB0AL0-MB40SM-LM</t>
  </si>
  <si>
    <t>13NB0961L09011</t>
  </si>
  <si>
    <t>Z450LA HDD RUBBER 7//??</t>
  </si>
  <si>
    <t>13NB0961L09021</t>
  </si>
  <si>
    <t>0A001-00049200</t>
  </si>
  <si>
    <t>ADAPTER 65W 19V 2P(4PHI)//DELTA/ADP-65DW</t>
  </si>
  <si>
    <t>0A001-00441200</t>
  </si>
  <si>
    <t>ADAPTER 65W 19V 2P(4PHI)//CHICONY/W15-06</t>
  </si>
  <si>
    <t>0B200-01750000</t>
  </si>
  <si>
    <t>X556 BATT/LG POLY/C21N1509//SMP/ICP40631</t>
  </si>
  <si>
    <t>0B200-01750100</t>
  </si>
  <si>
    <t>X556 BATT/LG POLY/C21N1509//DYNA/ICP4063</t>
  </si>
  <si>
    <t>0B200-01750200</t>
  </si>
  <si>
    <t>X556 BATT/LG POLY/C21N1509//CPT/ICP40631</t>
  </si>
  <si>
    <t>0B200-01750300</t>
  </si>
  <si>
    <t>X556 BATT ATL POLY/C21N1509//DYNA/4063D5</t>
  </si>
  <si>
    <t>0B200-01750400</t>
  </si>
  <si>
    <t>X556 BATT/ATL POLY/C21N1509//SMP/4063D5/</t>
  </si>
  <si>
    <t>0B200-01750500</t>
  </si>
  <si>
    <t>X556 FW BATT/ATL POLY/C21N1509//SMP/4063</t>
  </si>
  <si>
    <t>0B200-01750600</t>
  </si>
  <si>
    <t>X556 FW BATT/ATL POLY/C21N1509//DYNA/406</t>
  </si>
  <si>
    <t>13NB08S1P01012</t>
  </si>
  <si>
    <t>UNIEXHD ODD DUMMY//??#2</t>
  </si>
  <si>
    <t>13NB08S1P01021</t>
  </si>
  <si>
    <t>UNIEXHD ODD DUMMY//</t>
  </si>
  <si>
    <t>13NB09M0AM0901</t>
  </si>
  <si>
    <t>X456UB TH MOD ASSY//CCI</t>
  </si>
  <si>
    <t>13NB09M0AM0902</t>
  </si>
  <si>
    <t>X456UB TH MOD ASSY//AURAS</t>
  </si>
  <si>
    <t>13NB09M0AM0903</t>
  </si>
  <si>
    <t>X456UB TH MOD ASSY//FORCECON</t>
  </si>
  <si>
    <t>13NB09S1AP0601</t>
  </si>
  <si>
    <t>X556-1A RAM DOOR ASSY</t>
  </si>
  <si>
    <t>13NB09S1AP0602</t>
  </si>
  <si>
    <t>X556UA-1A RAM DOOR ASSY</t>
  </si>
  <si>
    <t>13NB09S1L03011</t>
  </si>
  <si>
    <t>X556UA-1A RUBBER FOOT BACK</t>
  </si>
  <si>
    <t>13NB09S1L03021</t>
  </si>
  <si>
    <t>X556UA-1A RUBBER FOOT BACK//PANHENG</t>
  </si>
  <si>
    <t>13NB09S1L03031</t>
  </si>
  <si>
    <t>14010-00392800</t>
  </si>
  <si>
    <t>X556UA FFC 30P 0.5MM L142MM//JINLONG/JA2</t>
  </si>
  <si>
    <t>14010-00392900</t>
  </si>
  <si>
    <t>X556UA FFC 30P 0.5MM L142MM//XINYA/X15AA</t>
  </si>
  <si>
    <t>14010-00368400</t>
  </si>
  <si>
    <t>X556UA FFC 8P 0.5MM L:91.5MM//XINYA/X15A</t>
  </si>
  <si>
    <t>14010-00369300</t>
  </si>
  <si>
    <t>X556UA FFC 8P 0.5MM L:91.5MM//JINLONG/JA</t>
  </si>
  <si>
    <t>13NB09S0L34011</t>
  </si>
  <si>
    <t>X556UA HDD AL FOIL</t>
  </si>
  <si>
    <t>13NB09S0L34021</t>
  </si>
  <si>
    <t>13NB09S0L34031</t>
  </si>
  <si>
    <t>13NB09S0L49011</t>
  </si>
  <si>
    <t>X556UA ACETATE TAPE30MM*8MM</t>
  </si>
  <si>
    <t>13NB09S0L49021</t>
  </si>
  <si>
    <t>13NB09S0L49031</t>
  </si>
  <si>
    <t>13NB0BG1AP0111</t>
  </si>
  <si>
    <t>X556UV-1A BOTTOMCASE SUB ASSY</t>
  </si>
  <si>
    <t>13NB0BG1AP0112</t>
  </si>
  <si>
    <t>15240-03500000</t>
  </si>
  <si>
    <t>PARTITION FOR X556//V1.0</t>
  </si>
  <si>
    <t>15240-03502000</t>
  </si>
  <si>
    <t>PARTITION FOR X556//V1.0 YUTO</t>
  </si>
  <si>
    <t>15000-05260000</t>
  </si>
  <si>
    <t>GIFT BOX FOR X556 INTEL//V1.0</t>
  </si>
  <si>
    <t>15000-05264000</t>
  </si>
  <si>
    <t>GIFT BOX FOR X556 INTEL//V1.0 YUTO(W/CE)</t>
  </si>
  <si>
    <t>15000-05265000</t>
  </si>
  <si>
    <t>GIFT BOX FOR X556 INTEL//V1.0(W/CE)</t>
  </si>
  <si>
    <t>60NB0BF0-MB9000</t>
  </si>
  <si>
    <t>X556URK MB._4G/I7-7500U/AS//R3.1(V2G-HYN</t>
  </si>
  <si>
    <t>60NB0BF0-MB9000-LM</t>
  </si>
  <si>
    <t>X556URK LM MB._4G/I7-7500U/AS//R3.1</t>
  </si>
  <si>
    <t>60NB0BF0-MB9001</t>
  </si>
  <si>
    <t>X556URK MB._4G/I7-7500U/AS//R3.1(V2G-MIC</t>
  </si>
  <si>
    <t>60NB0BF0-MB9001-LM</t>
  </si>
  <si>
    <t>X556URK LM MB._4G/I7-7500U/AS</t>
  </si>
  <si>
    <t>15100-0878F000</t>
  </si>
  <si>
    <t>NVIDIA GEFORCE LB//V1.0 20-11-GF-02</t>
  </si>
  <si>
    <t>15100-0878F100</t>
  </si>
  <si>
    <t>NVIDIA GEFORCE LB-NEW//V2.0_20-11-NVIDIA</t>
  </si>
  <si>
    <t>15100-0878K000</t>
  </si>
  <si>
    <t>NVIDIA GEFORCE 930MX LB//V1.0 20-11-930M</t>
  </si>
  <si>
    <t>15100-0878K100</t>
  </si>
  <si>
    <t>NVIDIA GEFORCE 930MX LB//V2.0 ASUS MADE</t>
  </si>
  <si>
    <t>15100-10362000</t>
  </si>
  <si>
    <t>RF LB_AW-NB182NF_BLK//V1.0 40*20MM COMBO</t>
  </si>
  <si>
    <t>15100-10362100</t>
  </si>
  <si>
    <t>RF LB_AW-NB182NF_BLK//V2.0 40*20MM COMBO</t>
  </si>
  <si>
    <t>60NB0BF0-MB8000</t>
  </si>
  <si>
    <t>X556URK MB._4G/I5-7200U/AS</t>
  </si>
  <si>
    <t>60NB0BF0-MB8000-LM</t>
  </si>
  <si>
    <t>X556URK MB LM._4G/I5-7200U/AS</t>
  </si>
  <si>
    <t>60NB0BF0-MB8001</t>
  </si>
  <si>
    <t>60NB0BF0-MB8001-LM</t>
  </si>
  <si>
    <t>0B110-00440000</t>
  </si>
  <si>
    <t>X541 BATT/PANA CYLI/A31N1601//CPT/NCR186</t>
  </si>
  <si>
    <t>0B110-00440100</t>
  </si>
  <si>
    <t>X541 BATT/PANA CYLI/A31N1601//SMP/NCR186</t>
  </si>
  <si>
    <t>0B110-00440200</t>
  </si>
  <si>
    <t>X541 BATT/PANA CYLI/A31N1601//PANA/NCR18</t>
  </si>
  <si>
    <t>0B110-00440300</t>
  </si>
  <si>
    <t>X541 BATT/PANA CYLI/A31N1601//PAN/NCR186</t>
  </si>
  <si>
    <t>15100-1014D000</t>
  </si>
  <si>
    <t>RF LB RTL8723BE 1ANT._BLK//V1.0 40*20MM</t>
  </si>
  <si>
    <t>15100-1014D100</t>
  </si>
  <si>
    <t>RF LB RTL8723BE 1ANT._BLK//V2.0 40*20MM</t>
  </si>
  <si>
    <t>13050-B2504100</t>
  </si>
  <si>
    <t>SCREWM2.5*4.5L(4.5,0.5)(K)1//KUAOLENG"</t>
  </si>
  <si>
    <t>13050-B2504103</t>
  </si>
  <si>
    <t>SCREWM2.5*4.5L(4.5,0.5)(K)1//CUNYIN,M"</t>
  </si>
  <si>
    <t>13NB0CG1P09011</t>
  </si>
  <si>
    <t>X541UV-1A LAN COVER//??</t>
  </si>
  <si>
    <t>13NB0CG1P09012</t>
  </si>
  <si>
    <t>X541UV-1A LAN COVER//??2</t>
  </si>
  <si>
    <t>13NB0CG1P09013</t>
  </si>
  <si>
    <t>X541UV-1A LAN COVER//??3</t>
  </si>
  <si>
    <t>13NB0CG0L16011</t>
  </si>
  <si>
    <t>X541UV MB BATTERY WASHER//??</t>
  </si>
  <si>
    <t>13NB0CG0L16021</t>
  </si>
  <si>
    <t>X541UV MB BATTERY WASHER//????</t>
  </si>
  <si>
    <t>13NB0CG0L16031</t>
  </si>
  <si>
    <t>X541UV MB BATTERY WASHER//???</t>
  </si>
  <si>
    <t>08201-01590000</t>
  </si>
  <si>
    <t>X541UAKBTOB_FPCR1.0//CMI1.38*0.31,2L"</t>
  </si>
  <si>
    <t>08201-01590200</t>
  </si>
  <si>
    <t>X541UAKBTOB_FPCR1.0//ICHIA1.38*0.31,"</t>
  </si>
  <si>
    <t>13NB0CG1AP0401</t>
  </si>
  <si>
    <t>X541UV-1A BOTTOM CASE ASSY//??</t>
  </si>
  <si>
    <t>13NB0CG1AP0402</t>
  </si>
  <si>
    <t>13NB0CG1AP0411</t>
  </si>
  <si>
    <t>13NB0B10AM0111</t>
  </si>
  <si>
    <t>X540LJ CPU TH ASSY//YING FAN</t>
  </si>
  <si>
    <t>13NB0C80AM0101</t>
  </si>
  <si>
    <t>X441UV CPU TH ASSY//AURAS</t>
  </si>
  <si>
    <t>13NB0CG0T01011</t>
  </si>
  <si>
    <t>X541UV TH FAN//FORCECON</t>
  </si>
  <si>
    <t>13NB0CG0T11011</t>
  </si>
  <si>
    <t>X541UV TH FAN 1//FORCECON</t>
  </si>
  <si>
    <t>13NB0E80T01011</t>
  </si>
  <si>
    <t>X541NA TH FAN//DELTA</t>
  </si>
  <si>
    <t>13050-72513000</t>
  </si>
  <si>
    <t>SCREWM2*13L(4.6,0.8)(K)1//KL,,MACHINE"</t>
  </si>
  <si>
    <t>13050-72513003</t>
  </si>
  <si>
    <t>SCREWM2*13L(4.6,0.8)(K)1//CUNYIN,MACH"</t>
  </si>
  <si>
    <t>13NB0CG0L19011</t>
  </si>
  <si>
    <t>X541UV LED SD TAPE//??</t>
  </si>
  <si>
    <t>13NB0CG0L19021</t>
  </si>
  <si>
    <t>X541UV LED SD TAPE//????</t>
  </si>
  <si>
    <t>13NB0CG0L19031</t>
  </si>
  <si>
    <t>X541UV LED SD TAPE//???</t>
  </si>
  <si>
    <t>04060-00970000</t>
  </si>
  <si>
    <t>TOUCHPAD FOR X541UAK</t>
  </si>
  <si>
    <t>04060-01140000</t>
  </si>
  <si>
    <t>TOUCHPAD TP5CF22 I2C//AZWAVE/AW-TP313</t>
  </si>
  <si>
    <t>14010-00524100</t>
  </si>
  <si>
    <t>X510UA TP FFC 8P 0.5MM</t>
  </si>
  <si>
    <t>14010-00525800</t>
  </si>
  <si>
    <t>X510UA-1A TP FFC 8P 0.5P L126//JINLONG/J</t>
  </si>
  <si>
    <t>13NB0FQ0T03011</t>
  </si>
  <si>
    <t>X510UA TP CONDUCTIVE TAPE//LAIRD</t>
  </si>
  <si>
    <t>13NB0FQ0T03021</t>
  </si>
  <si>
    <t>X510UA TP CONDUCTIVE TAPE//LONGYANG</t>
  </si>
  <si>
    <t>13NB0FY2L01011</t>
  </si>
  <si>
    <t>X510UR-3B TP MYLAR//XINJIHAI</t>
  </si>
  <si>
    <t>13NB0FY2L01021</t>
  </si>
  <si>
    <t>X510UR-3B TP MYLAR//TIANLIDA</t>
  </si>
  <si>
    <t>13NB0FQ0T06011</t>
  </si>
  <si>
    <t>X510UA HDD RF GASKET//LAIRD</t>
  </si>
  <si>
    <t>13NB0FQ0T06021</t>
  </si>
  <si>
    <t>X510UA HDD RF GASKET//LONGYANG</t>
  </si>
  <si>
    <t>13NB0FQ1AM0111</t>
  </si>
  <si>
    <t>X510UA-1A HDD BKT ASSY//????</t>
  </si>
  <si>
    <t>13NB0FQ1M04111</t>
  </si>
  <si>
    <t>X510UA-1A HDD BKT//????</t>
  </si>
  <si>
    <t>0B200-02590000</t>
  </si>
  <si>
    <t>X510 BATT/SDI PRIS/B31N1637//SMP/485780/</t>
  </si>
  <si>
    <t>0B200-02590100</t>
  </si>
  <si>
    <t>X510 BATT/LG PRIS/B31N1637//SMP/485780/3</t>
  </si>
  <si>
    <t>0B200-02590200</t>
  </si>
  <si>
    <t>X510 BATT/LG PRIS/B31N1637//CPT/485780/3</t>
  </si>
  <si>
    <t>14008-02510000</t>
  </si>
  <si>
    <t>X510UA_HB_SPK_WIFI_ANTENNA//HONGLIN/260-</t>
  </si>
  <si>
    <t>14008-02510100</t>
  </si>
  <si>
    <t>X510UA_ASAP_SPK_WIFI_ANTENNA</t>
  </si>
  <si>
    <t>14008-02510200</t>
  </si>
  <si>
    <t>14008-02510300</t>
  </si>
  <si>
    <t>X510UA_ASAP_SPK_WIFI_ANTENNA//ASAP/LA9RF</t>
  </si>
  <si>
    <t>13NB0FY2L06011</t>
  </si>
  <si>
    <t>X510UR-3B RUBBER FOOT B//GREAT HIGH</t>
  </si>
  <si>
    <t>13NB0FY2L06021</t>
  </si>
  <si>
    <t>X510UR-3B RUBBER FOOT B//PANHENG</t>
  </si>
  <si>
    <t>13NB0E80L04011</t>
  </si>
  <si>
    <t>X541NA HIGH FREQ HDD SPONGE//??</t>
  </si>
  <si>
    <t>13NB0E80L04021</t>
  </si>
  <si>
    <t>X541NA HIGH FREQ HDD SPONGE//???</t>
  </si>
  <si>
    <t>08201-01551000</t>
  </si>
  <si>
    <t>X441SCFPCR2.0//CMI1.37*0.4,2L(1)0.3M"</t>
  </si>
  <si>
    <t>08201-01551100</t>
  </si>
  <si>
    <t>X441SCFPCR2.0//AFC1.37*0.4,2L(1)0.3M"</t>
  </si>
  <si>
    <t>13NB0E80L02011</t>
  </si>
  <si>
    <t>X541NA HDD AL-MYLAR//??</t>
  </si>
  <si>
    <t>13NB0E80L02021</t>
  </si>
  <si>
    <t>X541NA HDD AL-MYLAR//???</t>
  </si>
  <si>
    <t>13NB0CI0T01011</t>
  </si>
  <si>
    <t>X541SC TH FAN//FORCECON</t>
  </si>
  <si>
    <t>13NB0E90T01011</t>
  </si>
  <si>
    <t>X541NC TH FAN//DELTA</t>
  </si>
  <si>
    <t>15100-07957000</t>
  </si>
  <si>
    <t>RF LB AW-NB130H QCA9565_BLK//V1.0 40*20M</t>
  </si>
  <si>
    <t>15100-07957100</t>
  </si>
  <si>
    <t>RF LB AW-NB130H QCA9565_BLK//V2.0 40*20M</t>
  </si>
  <si>
    <t>13NB0FY3AP0601</t>
  </si>
  <si>
    <t>X510UR-3F BTMCASE-PAINTING ASM//DAZHI</t>
  </si>
  <si>
    <t>13NB0FY3AP0611</t>
  </si>
  <si>
    <t>13NB0FY2AP0601</t>
  </si>
  <si>
    <t>X510UR-3B BTMCASE-PAINTING ASM//DAZHI</t>
  </si>
  <si>
    <t>13NB0FY2AP0611</t>
  </si>
  <si>
    <t>X510UR-3B BOT CASE-PAINTING//DAZH</t>
  </si>
  <si>
    <t>13NB0FQ5L02011</t>
  </si>
  <si>
    <t>X510UA-1B RUBBER FOOT B</t>
  </si>
  <si>
    <t>13NB0FQ5L02021</t>
  </si>
  <si>
    <t>X510UA-1B RUBBER FOOT B//PANHENG</t>
  </si>
  <si>
    <t>13NB0FY3L06011</t>
  </si>
  <si>
    <t>X510UR-3F RUBBER FOOT B//GREAT HIGH</t>
  </si>
  <si>
    <t>13NB0FY3L06021</t>
  </si>
  <si>
    <t>X510UR-3F RUBBER FOOT B//PANHENG</t>
  </si>
  <si>
    <t>04072-03000000</t>
  </si>
  <si>
    <t>UX433FN SPEAKER SET//VECO/PB3411KFG072K-</t>
  </si>
  <si>
    <t>04072-03000100</t>
  </si>
  <si>
    <t>UX433FN SPEAKER SET//JIANGSU YUCHENG/QT8</t>
  </si>
  <si>
    <t>13050-72802040</t>
  </si>
  <si>
    <t>SCREWM2*2.5L(7,0.55)(K)1//KL,MACHINE"</t>
  </si>
  <si>
    <t>13050-72802043</t>
  </si>
  <si>
    <t>SCREWM2*2.5L(7,0.55)(K)1//CUNYIN,MAC"</t>
  </si>
  <si>
    <t>13NB0JQ0L03011</t>
  </si>
  <si>
    <t>UX433FN LCD HINGE RUBBER//GREAT HIGH</t>
  </si>
  <si>
    <t>13NB0JQ0L03021</t>
  </si>
  <si>
    <t>UX433FN LCD HINGE RUBBER//YANGSHUO</t>
  </si>
  <si>
    <t>13NB0JQ0L36011</t>
  </si>
  <si>
    <t>UX433FN LED LENS SPONGE//TENYI</t>
  </si>
  <si>
    <t>13NB0JQ0L36021</t>
  </si>
  <si>
    <t>UX433FN LED LENS SPONGE//DONG</t>
  </si>
  <si>
    <t>13NB0JQ0L37011</t>
  </si>
  <si>
    <t>UX433FN SSD MYLAR//TENYI</t>
  </si>
  <si>
    <t>13NB0JQ0L37021</t>
  </si>
  <si>
    <t>UX433FN SSD MYLAR//DONG</t>
  </si>
  <si>
    <t>08201-02082000</t>
  </si>
  <si>
    <t>UX433FNIOFPCR2.0//CMI4.26*1.06,3L(1"</t>
  </si>
  <si>
    <t>08201-02082100</t>
  </si>
  <si>
    <t>UX433FNIOFPCR2.0//SUNFLEX4.26*1.06,"</t>
  </si>
  <si>
    <t>13NB0JQ0L39011</t>
  </si>
  <si>
    <t>UX433FN BATTERY SPONGE//TENYI</t>
  </si>
  <si>
    <t>13NB0JQ0L39021</t>
  </si>
  <si>
    <t>UX433FN BATTERY SPONGE//DONG</t>
  </si>
  <si>
    <t>14008-03220000</t>
  </si>
  <si>
    <t>UX433FA WIFI ANTENNA//ASAP/LA9RF134-CS-H</t>
  </si>
  <si>
    <t>14008-03220100</t>
  </si>
  <si>
    <t>UX433FA WIFI ANTENNA//INPAQ/MDA-LBLB-04-</t>
  </si>
  <si>
    <t>14008-03220200</t>
  </si>
  <si>
    <t>UX433FA WIFI ANTENNA//INPAQ/MDA-LBLB-02-</t>
  </si>
  <si>
    <t>14008-03220300</t>
  </si>
  <si>
    <t>UX433FA WIFI ANTENNA//ASAP/LA9RF154-CS-H</t>
  </si>
  <si>
    <t>15060-0M8S0100</t>
  </si>
  <si>
    <t>BP14772 UX333/433/533 UM//V2.0</t>
  </si>
  <si>
    <t>15060-0M8S0200</t>
  </si>
  <si>
    <t>BP14942 UX333/433/533 UM//V3.0</t>
  </si>
  <si>
    <t>15100-1846J000</t>
  </si>
  <si>
    <t>UX433F PALM REST LABEL BZ//V1.0</t>
  </si>
  <si>
    <t>15100-1846J100</t>
  </si>
  <si>
    <t>UX433F PALM REST LABEL BZ//V2.0</t>
  </si>
  <si>
    <t>13050-72802033</t>
  </si>
  <si>
    <t>SCREWM2.0*2.5L(4.5,0.5)(K)1//CUNYIN,M"</t>
  </si>
  <si>
    <t>13GMBK3C02AZ-1</t>
  </si>
  <si>
    <t>SCREWM2*2.5LD4.5(K)B-ZN,NY1//KUAOLENG"</t>
  </si>
  <si>
    <t>13050-B2805000</t>
  </si>
  <si>
    <t>SCREW M2.5*5L (4.6,0.5) (K) #1//KUAOLENG</t>
  </si>
  <si>
    <t>13050-B2805003</t>
  </si>
  <si>
    <t>SCREWM2.5*5L(4.6,0.5)(K)1//CUNYIN,M"</t>
  </si>
  <si>
    <t>13NB0JQ3L02011</t>
  </si>
  <si>
    <t>UX433FN-3S BTM RUBBER FOOT B//GREAT HIGH</t>
  </si>
  <si>
    <t>13NB0JQ3L02021</t>
  </si>
  <si>
    <t>UX433FN-3S BTM RUBBER FOOT B//YANGSHUO</t>
  </si>
  <si>
    <t>13NB0JQ0L13011</t>
  </si>
  <si>
    <t>UX433FN TOP RF CONDUCTIVE//SUNNYTEK</t>
  </si>
  <si>
    <t>13NB0JQ0L13021</t>
  </si>
  <si>
    <t>UX433FN TOP RF CONDUCTIVE//LONGYANG</t>
  </si>
  <si>
    <t>13NB0JQ0L13031</t>
  </si>
  <si>
    <t>UX433FN TOP RF CONDUCTIVE//LAIRD</t>
  </si>
  <si>
    <t>13050-00060000</t>
  </si>
  <si>
    <t>SCREWM2*3.5L(4.5,0.5)(K)B-ZN//KUAOLEN"</t>
  </si>
  <si>
    <t>13050-72803123</t>
  </si>
  <si>
    <t>SCREWM2*3.5L(4.5,0.5)(K)B-ZN//CUNYIN,"</t>
  </si>
  <si>
    <t>13050-728020A0</t>
  </si>
  <si>
    <t>SCREWM2*2.5L(4.5,0.8)(K)1//KL,MACHI"</t>
  </si>
  <si>
    <t>13050-728020A3</t>
  </si>
  <si>
    <t>SCREWM2*2.5L(4.5,0.8)(K)1//CUNYIN,M"</t>
  </si>
  <si>
    <t>13NB0HE0L02011</t>
  </si>
  <si>
    <t>X540UV HDD BRKT SPONGE//??</t>
  </si>
  <si>
    <t>13NB0HE0L02021</t>
  </si>
  <si>
    <t>X540UV HDD BRKT SPONGE//???</t>
  </si>
  <si>
    <t>13050-B2812003</t>
  </si>
  <si>
    <t>SCREWM2.5*12L(4.6,0.8)(K)1//CUNYIN,M"</t>
  </si>
  <si>
    <t>13GMBK3D120Z-1</t>
  </si>
  <si>
    <t>SCREW M2.5*12L (K) B-ZN NY 1//KUAOLENG;M</t>
  </si>
  <si>
    <t>13050-72815000</t>
  </si>
  <si>
    <t>SCREWM2*15L(4.6,0.8)(K)1//KUAOLENG,"</t>
  </si>
  <si>
    <t>13050-72815003</t>
  </si>
  <si>
    <t>SCREWM2*15L(4.6,0.8)(K)1//CUNYIN,MA"</t>
  </si>
  <si>
    <t>13NB0IM0L01011</t>
  </si>
  <si>
    <t>X540UBR MB MYLAR//??</t>
  </si>
  <si>
    <t>13NB0IM0L01021</t>
  </si>
  <si>
    <t>X540UBR MB MYLAR//???</t>
  </si>
  <si>
    <t>14010-00155600</t>
  </si>
  <si>
    <t>X540UV-1A IO FFC 20P 0.5 L90//GOO DONG/G</t>
  </si>
  <si>
    <t>14010-00155700</t>
  </si>
  <si>
    <t>X540UV-1A IO FFC 20P 0.5MM L90//XINYA/X1</t>
  </si>
  <si>
    <t>0A001-00236400</t>
  </si>
  <si>
    <t>ADAPTER 45W19V 2P(4PHI)//PI/AD883020010H</t>
  </si>
  <si>
    <t>0A001-00237800</t>
  </si>
  <si>
    <t>ADAPTER 45W19V 2P(4PHI)//DELTA/ADP-45BW</t>
  </si>
  <si>
    <t>0A001-00238700</t>
  </si>
  <si>
    <t>ADAPTER 45W19V 2P(4PHI)//CHICONY/W15-045</t>
  </si>
  <si>
    <t>0A001-00343500</t>
  </si>
  <si>
    <t>ADAPTER 33W19V 2P (4PHI)//DELTA/ADP-33AW</t>
  </si>
  <si>
    <t>0A001-00344500</t>
  </si>
  <si>
    <t>ADAPTER 33W19V 2P (4PHI)//PI/AD890026010</t>
  </si>
  <si>
    <t>0A001-00344800</t>
  </si>
  <si>
    <t>ADAPTER 33W19V 2P (4PHI)//LITEON/PA-1330</t>
  </si>
  <si>
    <t>0A001-00347600</t>
  </si>
  <si>
    <t>ADAPTER 33W19V 2P(4PHI)//DELTA/ADP-33AW</t>
  </si>
  <si>
    <t>0A001-00348200</t>
  </si>
  <si>
    <t>ADAPTER 33W19V 2P(4PHI)//LITEON/PA-1330-</t>
  </si>
  <si>
    <t>0A001-00349000</t>
  </si>
  <si>
    <t>ADAPTER 33W19V 2P(4PHI)//PI/AD2088020010</t>
  </si>
  <si>
    <t>0A001-00691800</t>
  </si>
  <si>
    <t>ADAPTER 45W19V 2P(4PHI)//PI/AD2066020010</t>
  </si>
  <si>
    <t>0A001-00692500</t>
  </si>
  <si>
    <t>0A001-00692800</t>
  </si>
  <si>
    <t>ADAPTER 45W19V 2P(4PHI)//CHICONY/W16-045</t>
  </si>
  <si>
    <t>0A001-00693600</t>
  </si>
  <si>
    <t>Adapter Wall mounted 45W 4phi</t>
  </si>
  <si>
    <t>0A001-00696500</t>
  </si>
  <si>
    <t>ADAPTER 45W19V 2P(4PHI)//PI/AD210802000(</t>
  </si>
  <si>
    <t>HQ60313171007</t>
  </si>
  <si>
    <t>ZN8668 Adaptador de energia Regulador eu</t>
  </si>
  <si>
    <t>HQ60313178007</t>
  </si>
  <si>
    <t>13050-72802083</t>
  </si>
  <si>
    <t>SCREWM2*2.5L(3.5,0.4)(K)1//CUNYIN,MAC"</t>
  </si>
  <si>
    <t>13GMBK2C025Z-1</t>
  </si>
  <si>
    <t>SCREWM2*2.5L(K)(?3.5)B-ZN,NY//KUAOLENG"</t>
  </si>
  <si>
    <t>15060-0H6S0000</t>
  </si>
  <si>
    <t>BP13263 X540 USER MANUAL//V1.0</t>
  </si>
  <si>
    <t>15060-0H6S0100</t>
  </si>
  <si>
    <t>BP13977 X540 USER MANUAL//V2.0</t>
  </si>
  <si>
    <t>13NB0HG0L01011</t>
  </si>
  <si>
    <t>X540NA MB MYLAR//??</t>
  </si>
  <si>
    <t>13NB0HG0L01021</t>
  </si>
  <si>
    <t>X540NA MB MYLAR//???</t>
  </si>
  <si>
    <t>13NB0B30AM0101</t>
  </si>
  <si>
    <t>X540SA TH MOD ASSY//YING FAN</t>
  </si>
  <si>
    <t>13NB0CD0AM0201</t>
  </si>
  <si>
    <t>X441SC CPU TH ASSY//AURAS</t>
  </si>
  <si>
    <t>60NB0IR0-MB2300</t>
  </si>
  <si>
    <t>X540MA MAIN_BD._4G/N4000/AS</t>
  </si>
  <si>
    <t>60NB0IR0-MB2300-LM</t>
  </si>
  <si>
    <t>X540MA LM MAIN_BD._4G/N4000/AS</t>
  </si>
  <si>
    <t>0B200-02850000</t>
  </si>
  <si>
    <t>X570 BATT/LG PRIS/B31N1723//DYNA/606080A</t>
  </si>
  <si>
    <t>0B200-02850100</t>
  </si>
  <si>
    <t>X570 BATT/BYD PRIS/B31N1723-1//DYNA/GLP6</t>
  </si>
  <si>
    <t>14010-00156700</t>
  </si>
  <si>
    <t>X570UD IO FFC 20P 0.5MM L117.5//XINYA/X1</t>
  </si>
  <si>
    <t>14010-00156800</t>
  </si>
  <si>
    <t>X570UD IO FFC 20P 0.5MM L117.5//GOO DONG</t>
  </si>
  <si>
    <t>04072-02730500</t>
  </si>
  <si>
    <t>X570UD SPEAKER SET WITH ANT//VECO/PB18-4</t>
  </si>
  <si>
    <t>04072-02730700</t>
  </si>
  <si>
    <t>X570UD SPEAKER SET WITH ANT//ASAP/NA02-0</t>
  </si>
  <si>
    <t>13NB0HS0L24011</t>
  </si>
  <si>
    <t>ACETATETAPEL:20,W:4.5,T0.2//TENYI</t>
  </si>
  <si>
    <t>13NB0HS0L24021</t>
  </si>
  <si>
    <t>ACETATETAPEL:20,W:4.5,T:0.2//HUAERDI</t>
  </si>
  <si>
    <t>13050-72807013</t>
  </si>
  <si>
    <t>SCREWM2*7L(4.6,0.8)(K)1//CUNYIN,MACH"</t>
  </si>
  <si>
    <t>13GMBKXC070Z-1</t>
  </si>
  <si>
    <t>SCREW M2*7L (K) B-ZN NY//GERLENG</t>
  </si>
  <si>
    <t>13050-B2805100</t>
  </si>
  <si>
    <t>SCREWM2.5*5.5L(4.5,0.8)(K)1//KL,MACHI"</t>
  </si>
  <si>
    <t>13050-B2805103</t>
  </si>
  <si>
    <t>SCREWM2.5*5.5L(4.5,0.8)(K)1//CUNYIN,MA"</t>
  </si>
  <si>
    <t>15100-16051100</t>
  </si>
  <si>
    <t>15100-16051200</t>
  </si>
  <si>
    <t>RF LB 8265.NGWMG(M.2/PCIE)_BLK//V2.0 4*2</t>
  </si>
  <si>
    <t>13NB0IU0T02011</t>
  </si>
  <si>
    <t>X570ZD DDR ABSORBER//LAIRD</t>
  </si>
  <si>
    <t>13NB0IU0T02021</t>
  </si>
  <si>
    <t>X570ZD DDR ABSORBER//LONGYANG</t>
  </si>
  <si>
    <t>0A001-00064000</t>
  </si>
  <si>
    <t>ADAPTER 120W 19V 3P(4.5PHI)//DELTA/ADP-1</t>
  </si>
  <si>
    <t>0A001-00064200</t>
  </si>
  <si>
    <t>ADAPTER 120W19V 3P(4.5PHI)//LITEON/PA-11</t>
  </si>
  <si>
    <t>0A001-00064500</t>
  </si>
  <si>
    <t>ADAPTER 120W19V 3P(4.5PHI)//CHICONY/A15-</t>
  </si>
  <si>
    <t>0A001-00064800</t>
  </si>
  <si>
    <t>0A001-00065200</t>
  </si>
  <si>
    <t>ADAPTER 120W19V 3P(4.5PHI)//DELTA/ADP-12</t>
  </si>
  <si>
    <t>0A001-00065500</t>
  </si>
  <si>
    <t>13NB0KA3L28011</t>
  </si>
  <si>
    <t>X512UF(AS)1G THERMAL CPU SPONG</t>
  </si>
  <si>
    <t>13NB0KA3L28021</t>
  </si>
  <si>
    <t>X512UF-1G THERMAL CPU SPONGE//???</t>
  </si>
  <si>
    <t>13NB0KA3L26011</t>
  </si>
  <si>
    <t>X512UF(AS) 1G THERMAL SPONGE</t>
  </si>
  <si>
    <t>13NB0KA3L26021</t>
  </si>
  <si>
    <t>X512UF-1G THERMAL SPONGE//???</t>
  </si>
  <si>
    <t>13NB0KA3L13011</t>
  </si>
  <si>
    <t>X512UF(AS) 1G MB MYLAR</t>
  </si>
  <si>
    <t>13NB0KA3L13021</t>
  </si>
  <si>
    <t>X512UF-1G MB MYLAR//???</t>
  </si>
  <si>
    <t>04072-03030000</t>
  </si>
  <si>
    <t>X512UF-1G SPK WIFI ANTEENA//ASAP/NA02-00</t>
  </si>
  <si>
    <t>04072-03030100</t>
  </si>
  <si>
    <t>X508UF-1G SPK WIFI ANTEENA</t>
  </si>
  <si>
    <t>04072-03030300</t>
  </si>
  <si>
    <t>X512UF-1G SPK WIFI ANTEENA//JONG GAR/X08</t>
  </si>
  <si>
    <t>13NB0M93L05011</t>
  </si>
  <si>
    <t>X512FL-1G MB MYLAR//TENYI</t>
  </si>
  <si>
    <t>13NB0M93L05021</t>
  </si>
  <si>
    <t>X512FL-1G MB MYLAR//TIANLIDA</t>
  </si>
  <si>
    <t>13NB0M93L09011</t>
  </si>
  <si>
    <t>X512FL-1G TOP BKT MYLAR//TENYI</t>
  </si>
  <si>
    <t>13NB0M93L09021</t>
  </si>
  <si>
    <t>X512FL-1G TOP BKT MYLAR//TIANLIDA</t>
  </si>
  <si>
    <t>13NB0QU3L01011</t>
  </si>
  <si>
    <t>X512JA-1G HDMI GASKET//LAIRD</t>
  </si>
  <si>
    <t>13NB0QU3L01021</t>
  </si>
  <si>
    <t>X512JA-1G HDMI GASKET//LONGYANG</t>
  </si>
  <si>
    <t>13NB0KA3L33011</t>
  </si>
  <si>
    <t>X512UF(AS) 1G EDP SPONGE</t>
  </si>
  <si>
    <t>13NB0KA3L33021</t>
  </si>
  <si>
    <t>X512UF-1G EDP SPONGE//TIANLIDA</t>
  </si>
  <si>
    <t>13NB0KA0AM0301</t>
  </si>
  <si>
    <t>X508UF(AS) 1G TH FAN ASSY</t>
  </si>
  <si>
    <t>13NB0KA0AM0811</t>
  </si>
  <si>
    <t>X512UF THE FAN ASSY//DELTA</t>
  </si>
  <si>
    <t>13NB0KA2AP0401</t>
  </si>
  <si>
    <t>X512UF(AS)8S BTMCASE ASM PAINT</t>
  </si>
  <si>
    <t>13NB0KA2AP0501</t>
  </si>
  <si>
    <t>X512UF-8S BTM CASE ASSY PAINT//?? CHI ME</t>
  </si>
  <si>
    <t>14010-00217200</t>
  </si>
  <si>
    <t>X512UF-1G HDDFFC 10P 0.5MM L70//XINYA/X1</t>
  </si>
  <si>
    <t>14010-00217300</t>
  </si>
  <si>
    <t>HDDFFC 10P 0.5mm L70 X512UF-1G</t>
  </si>
  <si>
    <t>13NB0KA3L20011</t>
  </si>
  <si>
    <t>X512UF(AS) 1G HDD AL MYLAR</t>
  </si>
  <si>
    <t>13NB0KA3L20021</t>
  </si>
  <si>
    <t>X512UF-1G HDD AL MYLAR//TIANLIDA</t>
  </si>
  <si>
    <t>13NB08P1T22011</t>
  </si>
  <si>
    <t>K501LB THERMAL GASKET//??</t>
  </si>
  <si>
    <t>13NB08P1T22021</t>
  </si>
  <si>
    <t>X512UF(AS) THERMAL GASKET</t>
  </si>
  <si>
    <t>13NB0M90M01011</t>
  </si>
  <si>
    <t>X512FL THERMAL FAN//DELTA</t>
  </si>
  <si>
    <t>13NB0M90M01111</t>
  </si>
  <si>
    <t>13NB0M93L10011</t>
  </si>
  <si>
    <t>X512FL-1G TOP BKT FAN SPONGE//TENYI</t>
  </si>
  <si>
    <t>13NB0M93L10021</t>
  </si>
  <si>
    <t>X512FL-1G TOP BKT FAN SPONGE//TIANLIDA</t>
  </si>
  <si>
    <t>14010-00157900</t>
  </si>
  <si>
    <t>X512FA-1G IOFFC 20P 0.5 L124//XINYA/X18A</t>
  </si>
  <si>
    <t>14010-00158000</t>
  </si>
  <si>
    <t>IOFFC 20P 0.5 L124 X512FA-1G</t>
  </si>
  <si>
    <t>13NB0M93AP0301</t>
  </si>
  <si>
    <t>X512FL-1G BOTTOM CASE ASSY//DAZHI</t>
  </si>
  <si>
    <t>13NB0M93AP0302</t>
  </si>
  <si>
    <t>X512FL-1G BOTTOM CASE ASSY//DAZHI/800089</t>
  </si>
  <si>
    <t>13NB0M93AP0303</t>
  </si>
  <si>
    <t>X512FL-1G BOTTOM CASE ASSY//DAZHI/800092</t>
  </si>
  <si>
    <t>15000-09100000</t>
  </si>
  <si>
    <t>GIFTBOX FOR X512_VIVO</t>
  </si>
  <si>
    <t>15000-09106000</t>
  </si>
  <si>
    <t>GIFTBOX FOR X512FL(VIVO)//V1.0</t>
  </si>
  <si>
    <t>60NB0KR0-MB7001</t>
  </si>
  <si>
    <t>X512FA MAIN_BD._0G/I5-8265U</t>
  </si>
  <si>
    <t>60NB0KR0-MB7010</t>
  </si>
  <si>
    <t>13NB0JQ3AM0321</t>
  </si>
  <si>
    <t>UX433FN-3S BOTTOMCASE SUB ASSY//JER</t>
  </si>
  <si>
    <t>13NB0JQ3AM0331</t>
  </si>
  <si>
    <t>60NB0JQ0-IO1020</t>
  </si>
  <si>
    <t>UX433FN IO_BD.//R2.0</t>
  </si>
  <si>
    <t>90NB0JR0-K00050</t>
  </si>
  <si>
    <t>UX433FA IO BD//SKD-OSS</t>
  </si>
  <si>
    <t>03B03-00222300</t>
  </si>
  <si>
    <t>SSD P3X2 256GB M2 2280NVMEBRAL//WD/SDAPN</t>
  </si>
  <si>
    <t>03B03-00222400</t>
  </si>
  <si>
    <t>SSD P3X2 256GB Multilaser Local</t>
  </si>
  <si>
    <t>03B03-00223000</t>
  </si>
  <si>
    <t>SSD P3X4 256GB M.2 2280 NVME SMART/SZMPA</t>
  </si>
  <si>
    <t>0A001-00444500</t>
  </si>
  <si>
    <t>ADAPTER 65W 19V 2P(4PHI)//LITEON/PA-1650</t>
  </si>
  <si>
    <t>0A001-00445500</t>
  </si>
  <si>
    <t>0A001-00446000</t>
  </si>
  <si>
    <t>ADAPTER 65W 19V 2P(4PHI)//PI/AD208702001</t>
  </si>
  <si>
    <t>0A001-00449800</t>
  </si>
  <si>
    <t>0A001-00890900</t>
  </si>
  <si>
    <t>ADAPTER 65W 19V 2P(4.0PHI)//DELTA/ADP-65</t>
  </si>
  <si>
    <t>0A001-00892000</t>
  </si>
  <si>
    <t>ADAPTER 65W 19V 2P(4PHI)//PI/AD208702006</t>
  </si>
  <si>
    <t>60NB0M70-MB3001</t>
  </si>
  <si>
    <t>X512FJ MB._0G/I7-8565U/BRA</t>
  </si>
  <si>
    <t>60NB0M70-MB3002</t>
  </si>
  <si>
    <t>60NB0IU0-MB1700</t>
  </si>
  <si>
    <t>X570ZD MAIN_BD._0M/R5-2500U/AS//R2.0(V4G</t>
  </si>
  <si>
    <t>90NB0IU0-K00080</t>
  </si>
  <si>
    <t>X570ZD MB._0M/R5-2500U//SKD-OSS</t>
  </si>
  <si>
    <t>15100-0878L000</t>
  </si>
  <si>
    <t>NVIDIA GEFORCE GTX LB_BLK//V1.0 20-11-GF</t>
  </si>
  <si>
    <t>15100-0878L100</t>
  </si>
  <si>
    <t>NVIDIA GEFORCE GTX LB_NEW//V2.0_20-11-GF</t>
  </si>
  <si>
    <t>60NB0IU0-IO1020</t>
  </si>
  <si>
    <t>X570ZD IO_BD.//R2.0</t>
  </si>
  <si>
    <t>90NB0IU0-K00090</t>
  </si>
  <si>
    <t>X570ZD IO BD//SKD-OSS</t>
  </si>
  <si>
    <t>13NB0JQ2AM0221</t>
  </si>
  <si>
    <t>UX433FN-3B BOTTOMCASE SUB ASSY//JER</t>
  </si>
  <si>
    <t>13NB0JQ2AM0231</t>
  </si>
  <si>
    <t>13NB0JQ2L02011</t>
  </si>
  <si>
    <t>UX433FN-3B BTM RUBBER FOOT B//GREAT HIGH</t>
  </si>
  <si>
    <t>13NB0JQ2L02021</t>
  </si>
  <si>
    <t>UX433FN-3B BTM RUBBER FOOT B//YANGSHUO</t>
  </si>
  <si>
    <t>14010-00155500</t>
  </si>
  <si>
    <t>X540NA-1A IO FFC 20P 0.5 L127//GOO DONG/</t>
  </si>
  <si>
    <t>14010-00155800</t>
  </si>
  <si>
    <t>X540NA-1A IO FFC 20P 0.5 L127//XINYA/X17</t>
  </si>
  <si>
    <t>13NB0HE1AP0412</t>
  </si>
  <si>
    <t>X540UV-1A BOTTOMCASE ASSY NONE//?? FR302</t>
  </si>
  <si>
    <t>13NB0HE1AP0422</t>
  </si>
  <si>
    <t>13NB0MR0AM0211</t>
  </si>
  <si>
    <t>X409FB THM CPU SINK ASSY//AURAS</t>
  </si>
  <si>
    <t>13NB0MR0AM0212</t>
  </si>
  <si>
    <t>X409FB THM CPU SINK ASSY//YING FAN</t>
  </si>
  <si>
    <t>13NB0MT0T01011</t>
  </si>
  <si>
    <t>X409FJ THM FAN//FORCECON</t>
  </si>
  <si>
    <t>13NB0MT0T01111</t>
  </si>
  <si>
    <t>13NB0MT0T01211</t>
  </si>
  <si>
    <t>13NB0MT0T01311</t>
  </si>
  <si>
    <t>14010-00119900</t>
  </si>
  <si>
    <t>X509FAIOFFC40P0.5,L113.5//XINYA/X18"</t>
  </si>
  <si>
    <t>14010-00670200</t>
  </si>
  <si>
    <t>X509FAIOFFC40P0.5,L113.5//CVILUX/FF"</t>
  </si>
  <si>
    <t>13050-72805300</t>
  </si>
  <si>
    <t>SCREWM2*5.5L(4.5,0.8)(K)1//KL,MACHIN"</t>
  </si>
  <si>
    <t>13050-72805333</t>
  </si>
  <si>
    <t>SCREWM2*5.5L(4.5,0.8)(K)1//CUNYIN,M"</t>
  </si>
  <si>
    <t>13050-72504043</t>
  </si>
  <si>
    <t>SCREWM2.0*4.0L(4.6,0.8)(K)1//CUNYIN,"</t>
  </si>
  <si>
    <t>13GMBK3C040W-1</t>
  </si>
  <si>
    <t>SCREW M2*4L D4.6 (K) W-NI NY//KUAOLENG</t>
  </si>
  <si>
    <t>13050-72811120</t>
  </si>
  <si>
    <t>SCREWM2*11L(4.5,0.8)(K)1//KL,MACHIN"</t>
  </si>
  <si>
    <t>13050-72811123</t>
  </si>
  <si>
    <t>SCREWM2*11L(4.5,0.8)(K)1//CUNYIN,MA"</t>
  </si>
  <si>
    <t>04072-03280100</t>
  </si>
  <si>
    <t>X509FA SPK WIFI ANTENNA//JONG GAR/X08785</t>
  </si>
  <si>
    <t>04072-03280300</t>
  </si>
  <si>
    <t>X509FA SPK WIFI ANTENNA//JIANGSU YUCHENG</t>
  </si>
  <si>
    <t>04072-03280400</t>
  </si>
  <si>
    <t>13NB0B01L13011</t>
  </si>
  <si>
    <t>X540LA-1A LCD SCREW MYLAR</t>
  </si>
  <si>
    <t>13NB0B01L13021</t>
  </si>
  <si>
    <t>X540LA-1A LCD SCREW MYLAR//???</t>
  </si>
  <si>
    <t>13NB0MZ2AP0701</t>
  </si>
  <si>
    <t>X509FA-1G BTM CASE ASSY WO/P//DAZHI</t>
  </si>
  <si>
    <t>13NB0MZ2AP0711</t>
  </si>
  <si>
    <t>13NB0MZ2AP0721</t>
  </si>
  <si>
    <t>14010-00219800</t>
  </si>
  <si>
    <t>X509FAHDDFFC10P0.5,L109.6//XINYA/X1"</t>
  </si>
  <si>
    <t>14010-00219900</t>
  </si>
  <si>
    <t>X509FAHDDFFC10P0.5,L109.6//GOODONG"</t>
  </si>
  <si>
    <t>13NB0MS0L11011</t>
  </si>
  <si>
    <t>X409FA HDD AL MYLAR//??</t>
  </si>
  <si>
    <t>13NB0MS0L11021</t>
  </si>
  <si>
    <t>X409FA HDD AL MYLAR//????</t>
  </si>
  <si>
    <t>13NB0MZ2L03011</t>
  </si>
  <si>
    <t>X509FA-1G HDD RUBBER 3M//3M</t>
  </si>
  <si>
    <t>13NB0MZ2L03111</t>
  </si>
  <si>
    <t>60NB0MY0-IO1010</t>
  </si>
  <si>
    <t>X509FJ IO_BD.</t>
  </si>
  <si>
    <t>60NB0MZ0-IO1000</t>
  </si>
  <si>
    <t>X509FA IO_BD.//R2.0</t>
  </si>
  <si>
    <t>15105-0700A000</t>
  </si>
  <si>
    <t>M509D(X509D) RAT LB FOR BRA//V1.0 FOR 45</t>
  </si>
  <si>
    <t>15105-0700A100</t>
  </si>
  <si>
    <t>RAT LBL BRA M509D(X509D)/CARTONG/V2.0 45</t>
  </si>
  <si>
    <t>60NB0P50-MB2300</t>
  </si>
  <si>
    <t>X509DA MB._0M/R5-3500U/AS//R2.0(WO/FP)</t>
  </si>
  <si>
    <t>60NB0P50-MB2400</t>
  </si>
  <si>
    <t>X509DA MB._0M/R5-3500U/AS</t>
  </si>
  <si>
    <t>60NB0KS0-MB3101</t>
  </si>
  <si>
    <t>X512FB MAIN_BD._0M/I5-8265U</t>
  </si>
  <si>
    <t>60NB0KS0-MB3120</t>
  </si>
  <si>
    <t>60NB0PK0-IO1010</t>
  </si>
  <si>
    <t>X570DD IO_BD./AS//R2.0</t>
  </si>
  <si>
    <t>90NB0PK0-K00090</t>
  </si>
  <si>
    <t>X570DD IO BD//SKD-OSS</t>
  </si>
  <si>
    <t>60NB0PK0-MB1200</t>
  </si>
  <si>
    <t>X570DD MAIN_BD._0M/R5-3500U//R2.0(V4G)(W</t>
  </si>
  <si>
    <t>90NB0PK0-K00080</t>
  </si>
  <si>
    <t>X570DD MB._0M/R5-3500U//SKD-OSS</t>
  </si>
  <si>
    <t>15160-04401000</t>
  </si>
  <si>
    <t>PET SHEET FOR UX433/434 (ADOL)//V1.0</t>
  </si>
  <si>
    <t>15160-04440000</t>
  </si>
  <si>
    <t>PROTECTION SHEET_UX434_WW//V1.0</t>
  </si>
  <si>
    <t>13NB0NW0AM0101</t>
  </si>
  <si>
    <t>UX463FA THERMAL MODULE ASSY//CCI</t>
  </si>
  <si>
    <t>13NB0NW0AM0102</t>
  </si>
  <si>
    <t>UX463FA THERMAL MODULE ASSY//AURAS</t>
  </si>
  <si>
    <t>0B200-03420200</t>
  </si>
  <si>
    <t>UX334FL BATT/COS POLY/C31N1841//DYNA/436</t>
  </si>
  <si>
    <t>0B200-03420300</t>
  </si>
  <si>
    <t>UX334DA BATT/COS POLY/C31N1841//DYNA/436</t>
  </si>
  <si>
    <t>04072-03370000</t>
  </si>
  <si>
    <t>UX434FL SPEAKER SET//VECO/PB3411KFG072K-</t>
  </si>
  <si>
    <t>04072-03370100</t>
  </si>
  <si>
    <t>UX434FL SPEAKER SET//YUCHENG/QT6662-C-1</t>
  </si>
  <si>
    <t>14008-03590000</t>
  </si>
  <si>
    <t>UX434 WIFI ANTENNA//HONGLIN/260-26229</t>
  </si>
  <si>
    <t>14008-03590100</t>
  </si>
  <si>
    <t>UX434 WIFI ANTENNA//ASAP/LA9RF197-CS-H</t>
  </si>
  <si>
    <t>13050-72802020</t>
  </si>
  <si>
    <t>SCREWM2*2.5L(5,0.5)(K)1//KUAOLENG,M"</t>
  </si>
  <si>
    <t>13050-72802023</t>
  </si>
  <si>
    <t>SCREWM2*2.5L(5,0.5)(K)1//CUNYINMAC"</t>
  </si>
  <si>
    <t>13NB0IA0L10011</t>
  </si>
  <si>
    <t>X530UN TP GASKET TAPE//CATERON</t>
  </si>
  <si>
    <t>13NB0IA0L10021</t>
  </si>
  <si>
    <t>X530UN TP GASKET TAPE//LONGYANG</t>
  </si>
  <si>
    <t>13NB0MP0L05011</t>
  </si>
  <si>
    <t>UX434FL MB CUTOFF MYLAR//??</t>
  </si>
  <si>
    <t>13NB0MP0L05021</t>
  </si>
  <si>
    <t>UX434FL MB CUTOFF MYLAR//???</t>
  </si>
  <si>
    <t>08201-02581000</t>
  </si>
  <si>
    <t>UX334FL_IO_FPCR2.0//SUNFLEX4.7*1.25,3"</t>
  </si>
  <si>
    <t>08201-02581100</t>
  </si>
  <si>
    <t>UX334FL_IO_FPCR2.0//CMI4.7*1.25,3L(1)"</t>
  </si>
  <si>
    <t>13NB0MP0L07011</t>
  </si>
  <si>
    <t>UX434FL SCP HOLDER SPONGE//??</t>
  </si>
  <si>
    <t>13NB0MP0L07021</t>
  </si>
  <si>
    <t>UX434FL SCP HOLDER SPONGE//???</t>
  </si>
  <si>
    <t>13NB0MP0L08011</t>
  </si>
  <si>
    <t>UX434FL RF BKT GASKET//CATERON</t>
  </si>
  <si>
    <t>13NB0MP0L08021</t>
  </si>
  <si>
    <t>UX434FL RF BKT GASKET//??</t>
  </si>
  <si>
    <t>13NB0PD6L02011</t>
  </si>
  <si>
    <t>UX434DA-2S BTM RUBBER FOOT B//??</t>
  </si>
  <si>
    <t>13NB0PD6L02021</t>
  </si>
  <si>
    <t>13NB0JX0L09011</t>
  </si>
  <si>
    <t>UX533FD CONDUCTIVE TAPE 6-18//CATERON</t>
  </si>
  <si>
    <t>13NB0MX0L09011</t>
  </si>
  <si>
    <t>UX334FA CONDUCTIVE TAPE 6-18//??</t>
  </si>
  <si>
    <t>60NB0MP0-IO1000</t>
  </si>
  <si>
    <t>UX434FL IO_BD./AS//R2.0</t>
  </si>
  <si>
    <t>90NB0MQ0-K00040</t>
  </si>
  <si>
    <t>UX434FA IO BD//SKD-OSS</t>
  </si>
  <si>
    <t>60NB0MP0-SR1020</t>
  </si>
  <si>
    <t>UX434FL SCREEN PAD BD//R2.0</t>
  </si>
  <si>
    <t>90NB0MQ0-K00050</t>
  </si>
  <si>
    <t>UX434FAC SCREEN PAD BD.//SKD-OSS</t>
  </si>
  <si>
    <t>60NB0MQ0-MB4000</t>
  </si>
  <si>
    <t>UX434FAC MB._8G/I7-10510U//R2.0/AX(2*2)+</t>
  </si>
  <si>
    <t>90NB0MQ0-K00030</t>
  </si>
  <si>
    <t>UX434FA MB 8G/I7-10510U//SKD-OSS</t>
  </si>
  <si>
    <t>08201-02621000</t>
  </si>
  <si>
    <t>UX334FL_HDMI_FPCR2.0//SUNFLEX1.93*1,2"</t>
  </si>
  <si>
    <t>08201-02621100</t>
  </si>
  <si>
    <t>UX334FL_HDMI_FPC R2.0</t>
  </si>
  <si>
    <t>08201-02611000</t>
  </si>
  <si>
    <t>UX334FL_MIPI_FPCR2.0//SUNFLEX3*1.55,2"</t>
  </si>
  <si>
    <t>08201-02611100</t>
  </si>
  <si>
    <t>UX334FL_MIPI_FPC R2.0</t>
  </si>
  <si>
    <t>13050-72803600</t>
  </si>
  <si>
    <t>SCREW M2*2.5L+0.7 K B-ZN 1</t>
  </si>
  <si>
    <t>13050-72803603</t>
  </si>
  <si>
    <t>SCREWM2*2.5L+0.7(5.5,0.8)(K)//CUNYIN,"</t>
  </si>
  <si>
    <t>14010-00649100</t>
  </si>
  <si>
    <t>UX434FLSCPTHFFC8P,0.5,L126//XINYA/X"</t>
  </si>
  <si>
    <t>14010-00649400</t>
  </si>
  <si>
    <t>UX434FLSCPTHFFC8P,0.5,L126//GOODON"</t>
  </si>
  <si>
    <t>14010-00712800</t>
  </si>
  <si>
    <t>SCP TH FFC 8P 0.5 L126 UX434FL</t>
  </si>
  <si>
    <t>13NB0MP1AM0411</t>
  </si>
  <si>
    <t>UX434FL-3B BOTTOM CASE ASSY//??</t>
  </si>
  <si>
    <t>13NB0MP1AM0421</t>
  </si>
  <si>
    <t>13NB0MP1L02011</t>
  </si>
  <si>
    <t>UX434FL-3B BTM RUBBER FOOT B//??</t>
  </si>
  <si>
    <t>13NB0MP1L02021</t>
  </si>
  <si>
    <t>60NB0M70-MB9000</t>
  </si>
  <si>
    <t>X512FJG MB._0G/I7-8565U/BRA</t>
  </si>
  <si>
    <t>60NB0M70-MB9001</t>
  </si>
  <si>
    <t>13NB0MZ0L18011</t>
  </si>
  <si>
    <t>X509FA SSD TAPE 3M244//SUNYIEH</t>
  </si>
  <si>
    <t>13NB0MZ0L18021</t>
  </si>
  <si>
    <t>X509FA SSD TAPE 3M244//TIANLIDA</t>
  </si>
  <si>
    <t>0B200-03340100</t>
  </si>
  <si>
    <t>X431F BATT/COS POLY/C21N1833//SMP/CA4473</t>
  </si>
  <si>
    <t>HQ61230035007</t>
  </si>
  <si>
    <t>NB8618 C21N1833 6000 mAh 6150 mAh others</t>
  </si>
  <si>
    <t>15060-0P1S0000</t>
  </si>
  <si>
    <t>BP14903 UX431F USER MANUAL//V1.0</t>
  </si>
  <si>
    <t>HQ60114698001</t>
  </si>
  <si>
    <t>SKD NB8618 Instructions Stapling 105X148</t>
  </si>
  <si>
    <t>15010-0003N000</t>
  </si>
  <si>
    <t>ANTI-DUST,WOOL-SHEET/14'//PE+PPR5313*"</t>
  </si>
  <si>
    <t>HQ60840019001</t>
  </si>
  <si>
    <t>SKD NB8618 Keyboard protective film 313x</t>
  </si>
  <si>
    <t>60NB0MB0-MB2501</t>
  </si>
  <si>
    <t>UX431FAC MB._8G/I7-10510U/AS//R2.0(BRA)</t>
  </si>
  <si>
    <t>HQ31930004000</t>
  </si>
  <si>
    <t>UX431FAC MB 8G/I7-10510U//SKD-OSS</t>
  </si>
  <si>
    <t>90NB0MB0-K00030</t>
  </si>
  <si>
    <t>60NB0MB0-MB2401</t>
  </si>
  <si>
    <t>UX431FAC MB._8G/I5-10210U/AS//R2.0(BRA)</t>
  </si>
  <si>
    <t>90NB0MB0-K00040</t>
  </si>
  <si>
    <t>UX431FAC MB 8G/I5-10210U//SKD-OSS</t>
  </si>
  <si>
    <t>HQ31930005000</t>
  </si>
  <si>
    <t>90NB0MB1-K00030</t>
  </si>
  <si>
    <t>HQ31960008007</t>
  </si>
  <si>
    <t>UX431FAC-3B LCD MODULE//SKD</t>
  </si>
  <si>
    <t>90NB0MB1-K00040</t>
  </si>
  <si>
    <t>HQ31980013007</t>
  </si>
  <si>
    <t>UX431FAC-3B KB MODULE//SKD</t>
  </si>
  <si>
    <t>60NB0PE0-US2000</t>
  </si>
  <si>
    <t>UX431FLC USB_BD./AS//R2.0</t>
  </si>
  <si>
    <t>90NB0MB0-K00050</t>
  </si>
  <si>
    <t>UX431FAC USB BD//SKD-OSS</t>
  </si>
  <si>
    <t>HQ31930006000</t>
  </si>
  <si>
    <t>15100-01751000</t>
  </si>
  <si>
    <t>HDMI LOGO LABEL_SILVER//V1.0</t>
  </si>
  <si>
    <t>15100-01751100</t>
  </si>
  <si>
    <t>HDMI LOGO LABEL_SILVER//V2.0 80.BLK</t>
  </si>
  <si>
    <t>HQ60406888001</t>
  </si>
  <si>
    <t>20.657X6mm 50 PET Sliver matte 1C fog fi</t>
  </si>
  <si>
    <t>15000-09360000</t>
  </si>
  <si>
    <t>GIFTBOX FOR UX431//V1.0_YUTO</t>
  </si>
  <si>
    <t>15000-09361000</t>
  </si>
  <si>
    <t>GIFTBOX FOR UX431//V1.0_RUNXIN</t>
  </si>
  <si>
    <t>HQ60105911001</t>
  </si>
  <si>
    <t>Color Box Molding Box 430x65x271mm 16kg</t>
  </si>
  <si>
    <t>HQ60105912001</t>
  </si>
  <si>
    <t>Color Box molding box 430x65x271mm 16kg</t>
  </si>
  <si>
    <t>15160-04240000</t>
  </si>
  <si>
    <t>NON-WOVEN BAG FOR UX431//V1.0</t>
  </si>
  <si>
    <t>HQ60502064001</t>
  </si>
  <si>
    <t>bag 340 * 220 + 80mm 50 g NON-WOVEN Cool</t>
  </si>
  <si>
    <t>0C012-00141600</t>
  </si>
  <si>
    <t>802.11AC+BT5.0(2*2)M.2 2230//INTEL 9560.</t>
  </si>
  <si>
    <t>HQ23710010007</t>
  </si>
  <si>
    <t>Antena dupla_802.11AC + BT5.0 M.2 2230 /</t>
  </si>
  <si>
    <t>15100-17180100</t>
  </si>
  <si>
    <t>RF LB_9560.NGWG_AC_(2*2)M.2//V2.0_BK_40*</t>
  </si>
  <si>
    <t>HQ60430865001</t>
  </si>
  <si>
    <t>20x40mm 25 Branco PET 1C Fog OPP RF LB 9</t>
  </si>
  <si>
    <t>15100-17184000</t>
  </si>
  <si>
    <t>ANATEL_9560.NGWG_AC_(2*2)M.2//V1.0 LB.CO</t>
  </si>
  <si>
    <t>HQ60430786001</t>
  </si>
  <si>
    <t>25x38.7mm 1C ANATEL 9560.NGWG 15100-1718</t>
  </si>
  <si>
    <t>15105-0632C000</t>
  </si>
  <si>
    <t>UX431F RAT LAB FOR BRA//V1.0 FOR 45W(HQ)</t>
  </si>
  <si>
    <t>HQ60430836001</t>
  </si>
  <si>
    <t>11x100mm PC G11 + 3M7533 2C Fog Oil UX43</t>
  </si>
  <si>
    <t>HQ22020568000</t>
  </si>
  <si>
    <t>NB8632AA USB FFC ZIF 42 pin</t>
  </si>
  <si>
    <t>HQ22020569000</t>
  </si>
  <si>
    <t>HQ22231625000</t>
  </si>
  <si>
    <t>MB Mylar NB8618 DS 188 mm*100 mm*0.1 mm</t>
  </si>
  <si>
    <t>HQ22231634000</t>
  </si>
  <si>
    <t>MB Mylar NB8618 APLTInsulating Tape 188</t>
  </si>
  <si>
    <t>HQ22280265000</t>
  </si>
  <si>
    <t>NB8618A Accessory Component Mylar DDR</t>
  </si>
  <si>
    <t>HQ22280268000</t>
  </si>
  <si>
    <t>HQ21950676000</t>
  </si>
  <si>
    <t>Conductive Aluminum Foil 63 mm*47.15 mm*</t>
  </si>
  <si>
    <t>HQ21950677000</t>
  </si>
  <si>
    <t>HQ22280271000</t>
  </si>
  <si>
    <t>NB8618A al mylar type c Accessory Compon</t>
  </si>
  <si>
    <t>HQ22280272000</t>
  </si>
  <si>
    <t>HQ22231624000</t>
  </si>
  <si>
    <t>DB Mylar NB8618 DS Insulating Tape 96.3</t>
  </si>
  <si>
    <t>HQ22231635000</t>
  </si>
  <si>
    <t>DB Mylar NB8618 APLT Insulating Tape 96.</t>
  </si>
  <si>
    <t>HQ22280362000</t>
  </si>
  <si>
    <t>absorbing material 45mm 14mm 0.2mm DS</t>
  </si>
  <si>
    <t>HQ22280364000</t>
  </si>
  <si>
    <t>absorbing material 45mm 14mm 0.2mm APLT</t>
  </si>
  <si>
    <t>HQ22020473000</t>
  </si>
  <si>
    <t>ZNB8618BMB747AAA TP FFC FFC ZIF 8 pin</t>
  </si>
  <si>
    <t>HQ22020474000</t>
  </si>
  <si>
    <t>HQ23310133001</t>
  </si>
  <si>
    <t>ZNB8621 Thermal Module Peak UMA</t>
  </si>
  <si>
    <t>HQ23310135001</t>
  </si>
  <si>
    <t>ZNB8621 Thermal Module FCN UMA</t>
  </si>
  <si>
    <t>13NB0M93L11011</t>
  </si>
  <si>
    <t>X512FLC-1G DUMMY HDD GASKET//LAIRD</t>
  </si>
  <si>
    <t>13NB0M93L11021</t>
  </si>
  <si>
    <t>X512FLC-1G DUMMY HDD GASKET//LONGYANG</t>
  </si>
  <si>
    <t>13NB0M93L12011</t>
  </si>
  <si>
    <t>X512FLC-1G HDD CONDUCT TAPE//LAIRD</t>
  </si>
  <si>
    <t>13NB0M93L12021</t>
  </si>
  <si>
    <t>X512FLC-1G HDD CONDUCT TAPE//LONGYANG</t>
  </si>
  <si>
    <t>13NB0Q90AM0101</t>
  </si>
  <si>
    <t>X409JA THM MOD ASSY//AURAS</t>
  </si>
  <si>
    <t>13NB0Q90AM0102</t>
  </si>
  <si>
    <t>X409JA THM MOD ASSY//CCI</t>
  </si>
  <si>
    <t>04072-03280000</t>
  </si>
  <si>
    <t>X509FA SPEAKER SET//JONG GAR/X08785-0011</t>
  </si>
  <si>
    <t>04072-03280200</t>
  </si>
  <si>
    <t>X509FA SPEAKER SET//JIANGSU YUCHENG/QT82</t>
  </si>
  <si>
    <t>13NB0MZ2AP0601</t>
  </si>
  <si>
    <t>X509FA-1G BOTTOM CASE ASSY//DAZHI</t>
  </si>
  <si>
    <t>13NB0MZ2AP0611</t>
  </si>
  <si>
    <t>13NB0MZ2AP0621</t>
  </si>
  <si>
    <t>13NB0MZ0L13011</t>
  </si>
  <si>
    <t>X509FA DDR GASKET//LAIRD</t>
  </si>
  <si>
    <t>13NB0MZ0L13021</t>
  </si>
  <si>
    <t>X509FA DDR GASKET//LONGYANG</t>
  </si>
  <si>
    <t>13NB0Q90L02111</t>
  </si>
  <si>
    <t>X409JA DIMM ABSORBER W MYLAR//LAIRD</t>
  </si>
  <si>
    <t>13NB0Q90L02121</t>
  </si>
  <si>
    <t>X409JA DIMM ABSORBER W MYLAR//LONGYANG</t>
  </si>
  <si>
    <t>15060-0Q5S0300</t>
  </si>
  <si>
    <t>BP15963 X509 USER'S MANUAL//V5.0</t>
  </si>
  <si>
    <t>15060-0Q5S0500</t>
  </si>
  <si>
    <t>BP16224 X509 USER'S MANUAL//V7.0</t>
  </si>
  <si>
    <t>13GN0Z10L390-1</t>
  </si>
  <si>
    <t>G53JW TOP GASKET A</t>
  </si>
  <si>
    <t>13NB0IA0L24011</t>
  </si>
  <si>
    <t>X530UN TP BRACKET GASKET//LONGYANG</t>
  </si>
  <si>
    <t>13050-B2804000</t>
  </si>
  <si>
    <t>SCREW M2.5*4.5L K B-ZN 1 NY</t>
  </si>
  <si>
    <t>13GMBKXC060W-1</t>
  </si>
  <si>
    <t>SCREWM2*6L(K)W-NI,NY//??</t>
  </si>
  <si>
    <t>13NB0KA0M01011</t>
  </si>
  <si>
    <t>X512UF(AS) TP SUPPORT BKT</t>
  </si>
  <si>
    <t>13NB01A1L17011</t>
  </si>
  <si>
    <t>X450VC BTM ACETIC TAPE</t>
  </si>
  <si>
    <t>13NR01V0L04021</t>
  </si>
  <si>
    <t>GX502GW TOP CASE GASKET 2//LAIRD</t>
  </si>
  <si>
    <t>15100-18689000</t>
  </si>
  <si>
    <t>PALM REST LABEL X512U BZ</t>
  </si>
  <si>
    <t>90NB0KS3-C00020</t>
  </si>
  <si>
    <t>LCD MODULE_X512FB-BR468T</t>
  </si>
  <si>
    <t>90NB0KS3-C00010</t>
  </si>
  <si>
    <t>KB MODULE_X512FB-BR468T</t>
  </si>
  <si>
    <t>60NB0KA0-IO1030</t>
  </si>
  <si>
    <t>X512UF IO_BD.</t>
  </si>
  <si>
    <t>90NB0M73-C00020</t>
  </si>
  <si>
    <t>X512FJ-1G LCD MODULE</t>
  </si>
  <si>
    <t>90NB0M73-C00010</t>
  </si>
  <si>
    <t>X512FJ-1G KB MODULE</t>
  </si>
  <si>
    <t xml:space="preserve">  MG97D</t>
  </si>
  <si>
    <t xml:space="preserve">   MG07</t>
  </si>
  <si>
    <t xml:space="preserve">      BRAZIL WARRANTY LABEL//V5.0</t>
  </si>
  <si>
    <t xml:space="preserve">  MG12D</t>
  </si>
  <si>
    <t xml:space="preserve">   UX431FAC MB 8G/I5-10210U//SKD-OSS</t>
  </si>
  <si>
    <t xml:space="preserve">   MG32</t>
  </si>
  <si>
    <t xml:space="preserve">  ZWAR</t>
  </si>
  <si>
    <t xml:space="preserve"> S</t>
  </si>
  <si>
    <t>15DPK-011400NB</t>
  </si>
  <si>
    <t>WIN10_STANDARD_BRAZIL(WW SKU)//KW9-00001</t>
  </si>
  <si>
    <t xml:space="preserve">  MG38A</t>
  </si>
  <si>
    <t xml:space="preserve">  MG33A</t>
  </si>
  <si>
    <t xml:space="preserve">  MG10B</t>
  </si>
  <si>
    <t xml:space="preserve">    Screw M2X4*4.6 mm 0.6 mm 4.5 mm</t>
  </si>
  <si>
    <t xml:space="preserve">    Screw M2x2*2.6 mm 0.6 mm 4.6 mm</t>
  </si>
  <si>
    <t xml:space="preserve"> NB SPEC SHIPPING LB_CKD//V2.0 4PCS SN</t>
  </si>
  <si>
    <t xml:space="preserve">   SEALED FOR QUALITY (COLOR: BLACK)</t>
  </si>
  <si>
    <t xml:space="preserve">   UX431FAC MB 8G/I7-10510U//SKD-OSS</t>
  </si>
  <si>
    <t xml:space="preserve">   MG17</t>
  </si>
  <si>
    <t>INV-11200053184 with 900pcs</t>
  </si>
  <si>
    <t>INV-11200053184 with 1600pcs. Usage of 3x (4800) in BOM</t>
  </si>
  <si>
    <t>INV-11200051437 with 98pcs</t>
  </si>
  <si>
    <t>Shortage for June demand</t>
  </si>
  <si>
    <t>90NB0NL1-M14360</t>
  </si>
  <si>
    <t>90NB0NL1-M14370</t>
  </si>
  <si>
    <t>03A08-00052400</t>
  </si>
  <si>
    <t>DDR4 3200 SO-D 8G 260P//SAMSUNG/M471A1K4</t>
  </si>
  <si>
    <t>03A08-00052700</t>
  </si>
  <si>
    <t>DDR4 3200 SO-D 8GB 260P//HYNIX/HMA81GS6D</t>
  </si>
  <si>
    <t>03A08-00053400</t>
  </si>
  <si>
    <t>X571GT DDR4 2666 8G//MULTILASER/MS408GNS</t>
  </si>
  <si>
    <t>03B03-00225800</t>
  </si>
  <si>
    <t>SSDP3X2(VAL) 256GB M2 2280/80001C00 BRAL</t>
  </si>
  <si>
    <t>0C011-00190400</t>
  </si>
  <si>
    <t>802.11AC+BT5.0(1*1)M.2 1A//AZWAVE/AW-CB3</t>
  </si>
  <si>
    <t>15100-16154000</t>
  </si>
  <si>
    <t>ANATEL LB AW-CB304NF//V1.0 COMBO 5G 2ANT</t>
  </si>
  <si>
    <t>60NB0KS0-MB4000</t>
  </si>
  <si>
    <t>X512FBC MAIN_BD._0M/I5-10210U</t>
  </si>
  <si>
    <t>X509JA_IO_BD.</t>
  </si>
  <si>
    <t>X509JA MB._0M/I5-1035G1/BRA</t>
  </si>
  <si>
    <t>90NB0HG7-C00010</t>
  </si>
  <si>
    <t>X540NA-1B_AG_HD_LCD MODULE (D)//</t>
  </si>
  <si>
    <t>90NB0HG7-C00020</t>
  </si>
  <si>
    <t>X540NA-1B KB MODULE//(WO/ODD)</t>
  </si>
  <si>
    <t>90NB0IR7-C00080</t>
  </si>
  <si>
    <t>X543MA-1B LCD MODULE</t>
  </si>
  <si>
    <t>90NB0KS2-M07130</t>
  </si>
  <si>
    <t>AS X512F 8265U/1DG5/8G/BR - 8S</t>
  </si>
  <si>
    <t>90NB0KS3-C00050</t>
  </si>
  <si>
    <t>90NB0KS3-C00060</t>
  </si>
  <si>
    <t>90NB0M72-C00080</t>
  </si>
  <si>
    <t>90NB0M72-C00120</t>
  </si>
  <si>
    <t>90NB0M73-C01200</t>
  </si>
  <si>
    <t>90NB0M73-C01300</t>
  </si>
  <si>
    <t>90NB0NL1-K00010</t>
  </si>
  <si>
    <t>X571GT-1K KB MODULE</t>
  </si>
  <si>
    <t>90NB0NL1-K00020</t>
  </si>
  <si>
    <t>X571GT-1K LCD MODULE</t>
  </si>
  <si>
    <t>90NB0P51-M05640</t>
  </si>
  <si>
    <t>AS M509D 3500U/1DG5/8G/BR - 1S</t>
  </si>
  <si>
    <t>90NB0QE1-C00010</t>
  </si>
  <si>
    <t>90NB0QE1-C00020</t>
  </si>
  <si>
    <t>90NB0QE2-C00010</t>
  </si>
  <si>
    <t>90NB0QE2-C00020</t>
  </si>
  <si>
    <t>90NB0QW2-C00010</t>
  </si>
  <si>
    <t>90NB0QW2-C00020</t>
  </si>
  <si>
    <t>DQ5D517G000</t>
  </si>
  <si>
    <t>FAN DC 5V CTFG(104.4*75.6*6.5)0FM0F0000H</t>
  </si>
  <si>
    <t>DQ5D587G000</t>
  </si>
  <si>
    <t>FAN DC 5V CTFG(83.7*73.6*6.5)0FM0G0000H</t>
  </si>
  <si>
    <t>FBXKT001010</t>
  </si>
  <si>
    <t>BRACKETBASERJ45XKT(FBXKT001,3A)</t>
  </si>
  <si>
    <t>FBXKT009010</t>
  </si>
  <si>
    <t>HEATSINK45WDISXKT(FBXKT009,3A)ART</t>
  </si>
  <si>
    <t>FCXKT007010</t>
  </si>
  <si>
    <t>INSMYLARMBHDMIBTMXKT(FCXKT007,3A)</t>
  </si>
  <si>
    <t>FDXKT001010</t>
  </si>
  <si>
    <t>SPRINGHELICALRJ45XKT(FDXKT001,3A)SUS"</t>
  </si>
  <si>
    <t>GAXKT001010</t>
  </si>
  <si>
    <t>RUBBERSIBASEREARRXKT(GAXKT001,3A)</t>
  </si>
  <si>
    <t>GAXKT002010</t>
  </si>
  <si>
    <t>RUBBERSIBASEREARLXKT(GAXKT002,3A)</t>
  </si>
  <si>
    <t>GAXKT003010</t>
  </si>
  <si>
    <t>RUBBERSIBASEFRONTXKT(GAXKT003,3A)</t>
  </si>
  <si>
    <t>GBXKT001010</t>
  </si>
  <si>
    <t>GASKETHDMIXKT(GBXKT001,3A)</t>
  </si>
  <si>
    <t>GBXKT005010</t>
  </si>
  <si>
    <t>GASKETSPEAKERTOPXKT(GBXKT005,3A)</t>
  </si>
  <si>
    <t>HCXKJ047010</t>
  </si>
  <si>
    <t>LBPLTRAVELCARDWHXKJ(HCXKJ047,REV3A)"</t>
  </si>
  <si>
    <t>JXXKT015010</t>
  </si>
  <si>
    <t>CUFOILBASEDDRXKT(JXXKT015,3A)</t>
  </si>
  <si>
    <t>JXXKT016010</t>
  </si>
  <si>
    <t>CUFOILBASEBATTERYXKT(JXXKT016,3A)</t>
  </si>
  <si>
    <t>JXXKT019010</t>
  </si>
  <si>
    <t>THERMALPADSSDXKT(JXXKT019,3A)</t>
  </si>
  <si>
    <t>JXXKT021010</t>
  </si>
  <si>
    <t>GRAPHITESHEETSSDXKT(JXXKT021,3A)</t>
  </si>
  <si>
    <t>LSNB0-0KS31000</t>
  </si>
  <si>
    <t>X512F WLAN LASER/INTEL/9462//AC_WW+BT</t>
  </si>
  <si>
    <t>MM20055I000</t>
  </si>
  <si>
    <t>SCREWM2.0*5.5-I(BZN,NYLOK,D4.5,T0.8)ST"</t>
  </si>
  <si>
    <t>MS20025I650</t>
  </si>
  <si>
    <t>SCREW M2.0*2.5-I(BZN)(NYLOK)(D4.0)STEEL</t>
  </si>
  <si>
    <t>MS25035I070</t>
  </si>
  <si>
    <t>SCREW M2.5*3.5-I(BZN)(NYLOK)IRON</t>
  </si>
  <si>
    <t>MS25050I048</t>
  </si>
  <si>
    <t>SCREW M2.5*5.0-I(BZN)(NYLON PATCH) IRON</t>
  </si>
  <si>
    <t>03A08-00051800</t>
  </si>
  <si>
    <t>X570DD DDR4 2666 8GB//HYNIX/HMA81GS6JJR8</t>
  </si>
  <si>
    <t>0B200-03450400</t>
  </si>
  <si>
    <t>X509 BATT/PANA PRIS/B21N1818-2//DYNA/NCA</t>
  </si>
  <si>
    <t>DM333091210</t>
  </si>
  <si>
    <t>POWERCODEBZ(3P,2.5A,250V,0.9M)BK</t>
  </si>
  <si>
    <t>DM333091218</t>
  </si>
  <si>
    <t>DM333091286</t>
  </si>
  <si>
    <t>POWERCORDBZ(3P,0.9M,250V)BLK</t>
  </si>
  <si>
    <t>JXXKA025010</t>
  </si>
  <si>
    <t>NON-WOVENSHTXKAH(JXXKA025,3A)</t>
  </si>
  <si>
    <t>HC0C8012010</t>
  </si>
  <si>
    <t>LBPLSNBLK(HC0C8012,3B)15100-0155A000</t>
  </si>
  <si>
    <t>HCEJA042010</t>
  </si>
  <si>
    <t>LBPLBRAWAR(HCEJA042,3A)15100-0829010"</t>
  </si>
  <si>
    <t>15100-12782200</t>
  </si>
  <si>
    <t>RF LB AW-CB231NF_BLK//V2.0 40*20MM COMBO</t>
  </si>
  <si>
    <t>HDXJB128010</t>
  </si>
  <si>
    <t>MNWACARDXJB(HDXJB128,3A)15220-046S030"</t>
  </si>
  <si>
    <t>HDXJB159010</t>
  </si>
  <si>
    <t>MNWACARDXJB(HDXJB159,3A)15220-046S050"</t>
  </si>
  <si>
    <t>19200-41211300</t>
  </si>
  <si>
    <t>SATA3 ROSEWOOD REFRESH 500GB5 BRAL//SEAG</t>
  </si>
  <si>
    <t>HCXKG250010</t>
  </si>
  <si>
    <t>LBPACKDXKG(HCXKG250,3A)15100-11712100"</t>
  </si>
  <si>
    <t>HAXKK001010</t>
  </si>
  <si>
    <t>N-WOVBAGXKK(HAXKK001,3A)15160-0378000"</t>
  </si>
  <si>
    <t>HCXJB206010</t>
  </si>
  <si>
    <t>LBPASPEC(HCXJB206,3B)15100-00400100</t>
  </si>
  <si>
    <t>15100-17210100</t>
  </si>
  <si>
    <t>RF LB_9462.NGWG_AC_(1*1)M.2//V2.0_BK_40*</t>
  </si>
  <si>
    <t>HCXK6064010</t>
  </si>
  <si>
    <t>LBPLSEALXK6(HCXK6064,3E)15100-0279320"</t>
  </si>
  <si>
    <t>0A001-00771300</t>
  </si>
  <si>
    <t>0A001-00772100</t>
  </si>
  <si>
    <t>ADAPTER 33W19V 2P(4PHI)//PI/AD213102000(</t>
  </si>
  <si>
    <t>15100-16051300</t>
  </si>
  <si>
    <t>RF LB 8265.NGWMG(M.2/PCIE)_BLK</t>
  </si>
  <si>
    <t>HCBKR017010</t>
  </si>
  <si>
    <t>LBPLNVDBKR(HCBKR017,3A)20-11-GFGTX-03"</t>
  </si>
  <si>
    <t>HCXF1085010</t>
  </si>
  <si>
    <t>LBPLNVDXF1(HCXF1085,3A)15100-0878L000"</t>
  </si>
  <si>
    <t>13NB0PD6AM0801</t>
  </si>
  <si>
    <t>UX434DA(AS) 2S BTM CASE ASSY</t>
  </si>
  <si>
    <t>13NB0MW0T01021</t>
  </si>
  <si>
    <t>UX334FL CPU FAN//FORCECON</t>
  </si>
  <si>
    <t>0B200-03830000</t>
  </si>
  <si>
    <t>UX434F BATT/COS POLY/C31N1841//DYNA/CA43</t>
  </si>
  <si>
    <t>13NB0MP1AM1001</t>
  </si>
  <si>
    <t>UX434FL(AS) 3B BOTTOMCASE ASSY</t>
  </si>
  <si>
    <t>HQ31930008000</t>
  </si>
  <si>
    <t>NB8621GA092_MB_Asus_SKD</t>
  </si>
  <si>
    <t>HQ31980068000</t>
  </si>
  <si>
    <t>NB8621GA_MB_V3_PCBA</t>
  </si>
  <si>
    <t>HQ31930007000</t>
  </si>
  <si>
    <t>NB8621HA091_MB_Asus_SKD</t>
  </si>
  <si>
    <t>HQ31980067000</t>
  </si>
  <si>
    <t>NB8621HA_MB_V3_PCBA</t>
  </si>
  <si>
    <t>HQ31960008000</t>
  </si>
  <si>
    <t>HQ31960031007</t>
  </si>
  <si>
    <t>NB8621HA091_3B_UX431FAC-3B LCD MODULE_SK</t>
  </si>
  <si>
    <t>HQ31980013000</t>
  </si>
  <si>
    <t>HQ31980064007</t>
  </si>
  <si>
    <t>HQ31930009000</t>
  </si>
  <si>
    <t>NB8621HA091_UB_Asus_SKD</t>
  </si>
  <si>
    <t>HQ31980069000</t>
  </si>
  <si>
    <t>NB8621GA_DB_V3_PCBA</t>
  </si>
  <si>
    <t>HQV0620190000</t>
  </si>
  <si>
    <t>Small Board</t>
  </si>
  <si>
    <t>15100-17180200</t>
  </si>
  <si>
    <t>(SKD)40X20mm_25white PET_1C_Fog OPP_RF L</t>
  </si>
  <si>
    <t>HCUJ6067010</t>
  </si>
  <si>
    <t>LBPLRFBKUJ6(HCUJ6067,3A)15100-1718020"</t>
  </si>
  <si>
    <t>HCXKG276010</t>
  </si>
  <si>
    <t>LBPLRF_BXKG(HCXKG276,3B)15100-1718010"</t>
  </si>
  <si>
    <t>HQ60431374001</t>
  </si>
  <si>
    <t>(SKD)Printed label_40X20mm_25 white PET_</t>
  </si>
  <si>
    <t>15100-17184000-L</t>
  </si>
  <si>
    <t>ANATEL local 9560.NGWG 25x38.7mm</t>
  </si>
  <si>
    <t>HCBKL103010</t>
  </si>
  <si>
    <t>LBPLANATBKL(HCBKL103,3A)15100-1718400"</t>
  </si>
  <si>
    <t>60NB0M70-MBA000</t>
  </si>
  <si>
    <t>X512FJC MB._0G/I7-10510U/BRA</t>
  </si>
  <si>
    <t>60NB0M70-MBA001</t>
  </si>
  <si>
    <t>15100-1720C000</t>
  </si>
  <si>
    <t>RF LB_9461.NGWGAC_(1?1)M.2_1A</t>
  </si>
  <si>
    <t>90NB0QW0-K00010</t>
  </si>
  <si>
    <t>X512JP MB 8G/I7-1065G7//SKD-OSS (512G SS</t>
  </si>
  <si>
    <t>15100-1981A100</t>
  </si>
  <si>
    <t>RFLBL INTEL/AX201D2WG.NV985868</t>
  </si>
  <si>
    <t>15100-16151100</t>
  </si>
  <si>
    <t>RF LB AW-CB304NF_BLK//V1.1 40*20MM COMBO</t>
  </si>
  <si>
    <t>15100-16151200</t>
  </si>
  <si>
    <t>RF LB AW-CB304NF_BLK//V2.0 40*20MM COMBO</t>
  </si>
  <si>
    <t>15105-0776N000</t>
  </si>
  <si>
    <t>X543N(X540N) RAT LAB BRA</t>
  </si>
  <si>
    <t>15105-07954000</t>
  </si>
  <si>
    <t>X543N(X540N) RAT LAB BRA//V1.0 FOR 45W(C</t>
  </si>
  <si>
    <t>60NB0HG0-MB1900</t>
  </si>
  <si>
    <t>X540NA MAIN_BD._4G/N3350/AS</t>
  </si>
  <si>
    <t>60NB0HG0-MB1900-LM</t>
  </si>
  <si>
    <t>13NB0HE1AP0411</t>
  </si>
  <si>
    <t>X540UV-1A BOTTOMCASE ASSY NONE//??</t>
  </si>
  <si>
    <t>13NB0HE1AP0421</t>
  </si>
  <si>
    <t>31XKTMB0180</t>
  </si>
  <si>
    <t>XKT MB(CPU I5 2.4G 4C N18PG0 DH8VM4)JON</t>
  </si>
  <si>
    <t>31XKTMB01A0</t>
  </si>
  <si>
    <t>60NB0NL0-MB1900</t>
  </si>
  <si>
    <t>0A001-00081700</t>
  </si>
  <si>
    <t>ADAPTER 150W/20V 3P(4.5PHI)</t>
  </si>
  <si>
    <t>0A001-00081900</t>
  </si>
  <si>
    <t>ADAPTER 150W 20V 3P(4.5PHI)//CHICONY/A18</t>
  </si>
  <si>
    <t>15000-09830000</t>
  </si>
  <si>
    <t>BOXCORRXKT(HEXKT001,3A)</t>
  </si>
  <si>
    <t>HEXKT001010</t>
  </si>
  <si>
    <t>15060-0RYS0000</t>
  </si>
  <si>
    <t>MNBPXKT(HDXKT031,3A)15060-0RYS0000</t>
  </si>
  <si>
    <t>15060-0RYS0100</t>
  </si>
  <si>
    <t>MNBPXKT(HDXKT035,3A)15060-0RYS0100</t>
  </si>
  <si>
    <t>HDXKT031010</t>
  </si>
  <si>
    <t>HDXKT035010</t>
  </si>
  <si>
    <t>3GXKTUB0000</t>
  </si>
  <si>
    <t>XKT USB BOARD ASSY</t>
  </si>
  <si>
    <t>60NB0NL0-US1010</t>
  </si>
  <si>
    <t>15100-18954000</t>
  </si>
  <si>
    <t>LBPLINI5BKH(HCBKH052,3A)15100-1895400"</t>
  </si>
  <si>
    <t>HCBKH052010</t>
  </si>
  <si>
    <t>15100-2009D000</t>
  </si>
  <si>
    <t>LBPLIDBZXKT(HCXKT056,3A)15100-2009D00"</t>
  </si>
  <si>
    <t>HCXKT056010</t>
  </si>
  <si>
    <t>15105-0745S000</t>
  </si>
  <si>
    <t>LBPLRABRXKT(HCXKT101,3A)15105-0745S00"</t>
  </si>
  <si>
    <t>HCXKT101010</t>
  </si>
  <si>
    <t>EAXKT005010</t>
  </si>
  <si>
    <t>BASEXKT(EAXKT005,3A)BLACK</t>
  </si>
  <si>
    <t>EAXKT00501A</t>
  </si>
  <si>
    <t>BASEXKT(EAXKT005,3A)BLACKP1</t>
  </si>
  <si>
    <t>EBXKT006010</t>
  </si>
  <si>
    <t>CAPRJ45XKT(EBXKT006,3A)BLACK</t>
  </si>
  <si>
    <t>EBXKT00601A</t>
  </si>
  <si>
    <t>CAPRJ45XKT(EBXKT006,3A)BLACKP1</t>
  </si>
  <si>
    <t>DEFC0709051</t>
  </si>
  <si>
    <t>CABLEFFCXKTIO/B(70.5MM,26P,30V,1A)JH"</t>
  </si>
  <si>
    <t>DEFC0709052</t>
  </si>
  <si>
    <t>CABLEFFCXKTIO/B(70.5MM,26P,30V,1A)JM"</t>
  </si>
  <si>
    <t>DN009825000</t>
  </si>
  <si>
    <t>SPEAKER R L QT9825-C-1</t>
  </si>
  <si>
    <t>DN320102001</t>
  </si>
  <si>
    <t>SPEAKER R L 00-3201021900</t>
  </si>
  <si>
    <t>0B200-02960400</t>
  </si>
  <si>
    <t>X430FA BATT/BYD PRIS/B31N1732</t>
  </si>
  <si>
    <t>0B200-02960500</t>
  </si>
  <si>
    <t>X430U BATT/SDI PRIS/B31N1732-1//SMP/ICP4</t>
  </si>
  <si>
    <t xml:space="preserve">  MG15A</t>
  </si>
  <si>
    <t>BRZASUS19177</t>
  </si>
  <si>
    <t xml:space="preserve">           XKT USB BOARD ASSY</t>
  </si>
  <si>
    <t xml:space="preserve">  MG28B</t>
  </si>
  <si>
    <t xml:space="preserve">          X571GT-1K KB MODULE</t>
  </si>
  <si>
    <t xml:space="preserve">          X571GT-1K LCD MODULE</t>
  </si>
  <si>
    <t>SWNB2-0NL01A00</t>
  </si>
  <si>
    <t xml:space="preserve">       X571GT_WIN10_64 DRIVER CD</t>
  </si>
  <si>
    <t>SWNBO-0002D300</t>
  </si>
  <si>
    <t>ASOFS W10-64 ALL/ASUS//ASOFS_WIN10_64_V8</t>
  </si>
  <si>
    <t>SWNB0-0008NF00</t>
  </si>
  <si>
    <t xml:space="preserve">  ASHDI W10S-64 N-AO-W10S6-32.00_12.10</t>
  </si>
  <si>
    <t>SWNB4-0000A000</t>
  </si>
  <si>
    <t>NBTOOL CD/W10GPT//TOOLNB64_W10GPT_V2.2.5</t>
  </si>
  <si>
    <t>SWNB6-00004900</t>
  </si>
  <si>
    <t>NB_ASKIT_WIN10_64//ASKIT_WIN10_64_V8.00</t>
  </si>
  <si>
    <t>SWNB7-00002000</t>
  </si>
  <si>
    <t xml:space="preserve">          ASEDN_WIN10_HOME_64</t>
  </si>
  <si>
    <t xml:space="preserve">      ADAPTER 150W/20V 3P(4.5PHI)</t>
  </si>
  <si>
    <t xml:space="preserve">     AC POWER CORD BRAZIL/3C L:0.9M</t>
  </si>
  <si>
    <t xml:space="preserve">    POWERCODEBZ(3P,2.5A,250V,0.9M)BK</t>
  </si>
  <si>
    <t xml:space="preserve">      POWERCORDBZ(3P,0.9M,250V)BLK</t>
  </si>
  <si>
    <t xml:space="preserve">        BOXCORRXKT(HEXKT001,3A)</t>
  </si>
  <si>
    <t xml:space="preserve"> ANTI-DUST,WOOL-SHEET/15PP+PER5360?225"</t>
  </si>
  <si>
    <t xml:space="preserve">     NON-WOVENSHTXKAH(JXXKA025,3A)</t>
  </si>
  <si>
    <t xml:space="preserve">      NON-WOVEN BAG FOR X507//V1.0</t>
  </si>
  <si>
    <t xml:space="preserve"> N-WOVBAGXKK(HAXKK001,3A)15160-0378000"</t>
  </si>
  <si>
    <t xml:space="preserve"> LBPLSEALXK6(HCXK6064,3E)15100-0279320"</t>
  </si>
  <si>
    <t xml:space="preserve"> MNWACARDXJB(HDXJB128,3A)15220-046S030"</t>
  </si>
  <si>
    <t xml:space="preserve"> MNWACARDXJB(HDXJB159,3A)15220-046S050"</t>
  </si>
  <si>
    <t xml:space="preserve">   MNBPXKT(HDXKT031,3A)15060-0RYS0000</t>
  </si>
  <si>
    <t xml:space="preserve">   MNBPXKT(HDXKT035,3A)15060-0RYS0100</t>
  </si>
  <si>
    <t xml:space="preserve">  LBPASPEC(HCXJB206,3B)15100-00400100</t>
  </si>
  <si>
    <t xml:space="preserve"> LBPACKDXKG(HCXKG250,3A)15100-11712100"</t>
  </si>
  <si>
    <t xml:space="preserve"> LBPLINI5BKH(HCBKH052,3A)15100-1895400"</t>
  </si>
  <si>
    <t xml:space="preserve"> LBPLNVDBKR(HCBKR017,3A)20-11-GFGTX-03"</t>
  </si>
  <si>
    <t xml:space="preserve"> LBPLNVDXF1(HCXF1085,3A)15100-0878L000"</t>
  </si>
  <si>
    <t xml:space="preserve"> LBPLBRAWAR(HCEJA042,3A)15100-0829010"</t>
  </si>
  <si>
    <t xml:space="preserve"> LBPLIDBZXKT(HCXKT056,3A)15100-2009D00"</t>
  </si>
  <si>
    <t xml:space="preserve">  LBPLSNBLK(HC0C8012,3B)15100-0155A000</t>
  </si>
  <si>
    <t xml:space="preserve"> LBPLRABRXKT(HCXKT101,3A)15105-0745S00"</t>
  </si>
  <si>
    <t xml:space="preserve">       BASEXKT(EAXKT005,3A)BLACK</t>
  </si>
  <si>
    <t xml:space="preserve">  MG03A</t>
  </si>
  <si>
    <t xml:space="preserve">      BASEXKT(EAXKT005,3A)BLACKP1</t>
  </si>
  <si>
    <t xml:space="preserve">      CAPRJ45XKT(EBXKT006,3A)BLACK</t>
  </si>
  <si>
    <t xml:space="preserve">     CAPRJ45XKT(EBXKT006,3A)BLACKP1</t>
  </si>
  <si>
    <t xml:space="preserve">    BRACKETBASERJ45XKT(FBXKT001,3A)</t>
  </si>
  <si>
    <t xml:space="preserve"> SPRINGHELICALRJ45XKT(FDXKT001,3A)SUS"</t>
  </si>
  <si>
    <t xml:space="preserve">   RUBBERSIBASEFRONTXKT(GAXKT003,3A)</t>
  </si>
  <si>
    <t xml:space="preserve">  LBPLTRAVELCARDWHXKJ(HCXKJ047,REV3A)"</t>
  </si>
  <si>
    <t xml:space="preserve">     CUFOILBASEDDRXKT(JXXKT015,3A)</t>
  </si>
  <si>
    <t xml:space="preserve">   CUFOILBASEBATTERYXKT(JXXKT016,3A)</t>
  </si>
  <si>
    <t xml:space="preserve"> CABLEFFCXKTIO/B(70.5MM,26P,30V,1A)JH"</t>
  </si>
  <si>
    <t xml:space="preserve"> CABLEFFCXKTIO/B(70.5MM,26P,30V,1A)JM"</t>
  </si>
  <si>
    <t xml:space="preserve">         SPEAKER R L QT9825-C-1</t>
  </si>
  <si>
    <t xml:space="preserve">       SPEAKER R L 00-3201021900</t>
  </si>
  <si>
    <t xml:space="preserve">  MG08A</t>
  </si>
  <si>
    <t xml:space="preserve">   HEATSINK45WDISXKT(FBXKT009,3A)ART</t>
  </si>
  <si>
    <t xml:space="preserve">   INSMYLARMBHDMIBTMXKT(FCXKT007,3A)</t>
  </si>
  <si>
    <t xml:space="preserve">   RUBBERSIBASEREARRXKT(GAXKT001,3A)</t>
  </si>
  <si>
    <t xml:space="preserve">   RUBBERSIBASEREARLXKT(GAXKT002,3A)</t>
  </si>
  <si>
    <t xml:space="preserve">       GASKETHDMIXKT(GBXKT001,3A)</t>
  </si>
  <si>
    <t xml:space="preserve">    GASKETSPEAKERTOPXKT(GBXKT005,3A)</t>
  </si>
  <si>
    <t xml:space="preserve">    SCREW M2.5*3.5-I(BZN)(NYLOK)IRON</t>
  </si>
  <si>
    <t xml:space="preserve">     X430FA BATT/BYD PRIS/B31N1732</t>
  </si>
  <si>
    <t xml:space="preserve">  MGSSD3</t>
  </si>
  <si>
    <t xml:space="preserve">     THERMALPADSSDXKT(JXXKT019,3A)</t>
  </si>
  <si>
    <t xml:space="preserve">    GRAPHITESHEETSSDXKT(JXXKT021,3A)</t>
  </si>
  <si>
    <t xml:space="preserve">  MG28A2</t>
  </si>
  <si>
    <t xml:space="preserve"> LBPLRFBKUJ6(HCUJ6067,3A)15100-1718020"</t>
  </si>
  <si>
    <t xml:space="preserve"> LBPLRF_BXKG(HCXKG276,3B)15100-1718010"</t>
  </si>
  <si>
    <t xml:space="preserve">     FLYER BRA NB OS UPDATE NOTICE</t>
  </si>
  <si>
    <t xml:space="preserve">  MG45A</t>
  </si>
  <si>
    <t xml:space="preserve">  MG12Z</t>
  </si>
  <si>
    <t xml:space="preserve"> LBPLANATBKL(HCBKL103,3A)15100-1718400"</t>
  </si>
  <si>
    <t>70NB0NL0-RM2000</t>
  </si>
  <si>
    <t xml:space="preserve">          X571GT DDR4 2666 8G</t>
  </si>
  <si>
    <t xml:space="preserve">  MG14A</t>
  </si>
  <si>
    <t>70NB0NL0-RM2100</t>
  </si>
  <si>
    <t>70NB0NL0-RM2200</t>
  </si>
  <si>
    <t xml:space="preserve">   RUN</t>
  </si>
  <si>
    <t>BRZASUS19179</t>
  </si>
  <si>
    <t>90NB0NL0-K00080</t>
  </si>
  <si>
    <t>90NB0NL0-K00120</t>
  </si>
  <si>
    <t>11200154314-1</t>
  </si>
  <si>
    <t>11200154314-2</t>
  </si>
  <si>
    <t>11200154264-1</t>
  </si>
  <si>
    <t>SEA</t>
  </si>
  <si>
    <t>11200154264-2</t>
  </si>
  <si>
    <t>LOCAL</t>
  </si>
  <si>
    <t>11200152481-2</t>
  </si>
  <si>
    <t>11200137820-2</t>
  </si>
  <si>
    <t>11200136607-2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</si>
</sst>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000000000000000"/>
    <numFmt numFmtId="165" formatCode="_-* #,##0.00_-;\-* #,##0.00_-;_-* &quot;-&quot;??_-;_-@_-"/>
    <numFmt numFmtId="166" formatCode="_(* #,##0_);_(* \(#,##0\);_(* &quot;-&quot;??_);_(@_)"/>
    <numFmt numFmtId="167" formatCode="0_);[Red]\(0\)"/>
  </numFmts>
  <fonts count="72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3F3F3F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0"/>
      <name val="Arial"/>
      <family val="2"/>
    </font>
    <font>
      <sz val="12"/>
      <color theme="0"/>
      <name val="Calibri"/>
      <family val="1"/>
      <charset val="136"/>
      <scheme val="minor"/>
    </font>
    <font>
      <sz val="12"/>
      <color rgb="FF9C650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i/>
      <sz val="12"/>
      <color rgb="FF7F7F7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</font>
    <font>
      <sz val="12"/>
      <color rgb="FF9C6500"/>
      <name val="Calibri"/>
      <family val="2"/>
      <charset val="136"/>
      <scheme val="minor"/>
    </font>
    <font>
      <sz val="10"/>
      <color theme="2"/>
      <name val="Calibri"/>
      <family val="2"/>
      <scheme val="minor"/>
    </font>
    <font>
      <b/>
      <sz val="10"/>
      <color rgb="FFFF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</borders>
  <cellStyleXfs count="478">
    <xf numFmtId="0" fontId="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12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1" fillId="0" borderId="0"/>
    <xf numFmtId="0" fontId="4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2" fillId="0" borderId="0"/>
    <xf numFmtId="0" fontId="44" fillId="0" borderId="0">
      <alignment vertical="center"/>
    </xf>
    <xf numFmtId="0" fontId="31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/>
    <xf numFmtId="0" fontId="44" fillId="0" borderId="0">
      <alignment vertical="center"/>
    </xf>
    <xf numFmtId="165" fontId="44" fillId="0" borderId="0" applyFont="0" applyFill="0" applyBorder="0" applyAlignment="0" applyProtection="0">
      <alignment vertical="center"/>
    </xf>
    <xf numFmtId="165" fontId="31" fillId="0" borderId="0" applyFont="0" applyFill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0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62" fillId="11" borderId="0" applyNumberFormat="0" applyBorder="0" applyAlignment="0" applyProtection="0"/>
    <xf numFmtId="0" fontId="62" fillId="0" borderId="0"/>
    <xf numFmtId="0" fontId="7" fillId="0" borderId="0"/>
    <xf numFmtId="0" fontId="32" fillId="0" borderId="0">
      <alignment vertical="center"/>
    </xf>
    <xf numFmtId="0" fontId="6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0" fontId="5" fillId="0" borderId="0"/>
    <xf numFmtId="0" fontId="4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0" fontId="4" fillId="0" borderId="0"/>
    <xf numFmtId="0" fontId="63" fillId="0" borderId="0"/>
    <xf numFmtId="0" fontId="3" fillId="0" borderId="0"/>
    <xf numFmtId="0" fontId="64" fillId="4" borderId="0" applyNumberFormat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1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</cellStyleXfs>
  <cellXfs count="90">
    <xf numFmtId="0" fontId="0" fillId="0" borderId="0" xfId="0"/>
    <xf numFmtId="49" fontId="33" fillId="0" borderId="10" xfId="0" applyNumberFormat="1" applyFont="1" applyBorder="1" applyAlignment="1">
      <alignment horizontal="center"/>
    </xf>
    <xf numFmtId="0" fontId="13" fillId="0" borderId="0" xfId="0" applyFont="1"/>
    <xf numFmtId="0" fontId="33" fillId="0" borderId="10" xfId="0" applyFont="1" applyBorder="1" applyAlignment="1">
      <alignment horizontal="center"/>
    </xf>
    <xf numFmtId="0" fontId="36" fillId="0" borderId="0" xfId="0" applyFont="1" applyAlignment="1"/>
    <xf numFmtId="9" fontId="36" fillId="0" borderId="0" xfId="0" applyNumberFormat="1" applyFont="1" applyAlignment="1"/>
    <xf numFmtId="0" fontId="37" fillId="34" borderId="0" xfId="0" applyFont="1" applyFill="1" applyAlignment="1"/>
    <xf numFmtId="0" fontId="37" fillId="0" borderId="0" xfId="0" applyFont="1" applyAlignment="1"/>
    <xf numFmtId="0" fontId="36" fillId="0" borderId="0" xfId="0" applyFont="1" applyFill="1" applyAlignment="1"/>
    <xf numFmtId="9" fontId="36" fillId="0" borderId="0" xfId="0" applyNumberFormat="1" applyFont="1" applyFill="1" applyAlignment="1"/>
    <xf numFmtId="0" fontId="37" fillId="0" borderId="0" xfId="0" applyFont="1" applyFill="1" applyAlignment="1"/>
    <xf numFmtId="0" fontId="37" fillId="0" borderId="0" xfId="0" applyNumberFormat="1" applyFont="1" applyFill="1" applyAlignment="1"/>
    <xf numFmtId="0" fontId="35" fillId="0" borderId="0" xfId="0" applyFont="1" applyAlignment="1"/>
    <xf numFmtId="0" fontId="35" fillId="0" borderId="0" xfId="0" applyFont="1"/>
    <xf numFmtId="0" fontId="39" fillId="0" borderId="0" xfId="0" applyFont="1"/>
    <xf numFmtId="0" fontId="38" fillId="13" borderId="0" xfId="22" applyFont="1" applyAlignment="1"/>
    <xf numFmtId="0" fontId="34" fillId="0" borderId="0" xfId="0" applyFont="1" applyAlignment="1"/>
    <xf numFmtId="0" fontId="34" fillId="0" borderId="0" xfId="0" applyFont="1" applyAlignment="1">
      <alignment horizontal="center"/>
    </xf>
    <xf numFmtId="0" fontId="34" fillId="0" borderId="0" xfId="0" applyNumberFormat="1" applyFont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9" fontId="35" fillId="0" borderId="10" xfId="0" applyNumberFormat="1" applyFont="1" applyBorder="1" applyAlignment="1">
      <alignment horizontal="center"/>
    </xf>
    <xf numFmtId="0" fontId="40" fillId="6" borderId="10" xfId="10" applyFont="1" applyBorder="1" applyAlignment="1">
      <alignment horizontal="center" vertical="center"/>
    </xf>
    <xf numFmtId="0" fontId="40" fillId="6" borderId="10" xfId="10" applyFont="1" applyBorder="1" applyAlignment="1">
      <alignment horizontal="center" vertical="center" wrapText="1"/>
    </xf>
    <xf numFmtId="0" fontId="40" fillId="8" borderId="10" xfId="15" applyFont="1" applyBorder="1" applyAlignment="1">
      <alignment horizontal="center" vertical="center" wrapText="1"/>
    </xf>
    <xf numFmtId="0" fontId="40" fillId="33" borderId="10" xfId="15" applyFont="1" applyFill="1" applyBorder="1" applyAlignment="1">
      <alignment horizontal="center" vertical="center" wrapText="1"/>
    </xf>
    <xf numFmtId="0" fontId="33" fillId="14" borderId="10" xfId="23" applyNumberFormat="1" applyFont="1" applyBorder="1" applyAlignment="1">
      <alignment horizontal="center" vertical="center" wrapText="1"/>
    </xf>
    <xf numFmtId="0" fontId="41" fillId="0" borderId="0" xfId="0" applyFont="1"/>
    <xf numFmtId="9" fontId="35" fillId="0" borderId="0" xfId="0" applyNumberFormat="1" applyFont="1"/>
    <xf numFmtId="0" fontId="34" fillId="0" borderId="0" xfId="0" applyFont="1"/>
    <xf numFmtId="0" fontId="42" fillId="8" borderId="13" xfId="15" applyFont="1" applyBorder="1" applyAlignment="1">
      <alignment horizontal="center"/>
    </xf>
    <xf numFmtId="164" fontId="43" fillId="8" borderId="12" xfId="15" applyNumberFormat="1" applyFont="1" applyBorder="1" applyAlignment="1">
      <alignment horizontal="center"/>
    </xf>
    <xf numFmtId="0" fontId="34" fillId="0" borderId="11" xfId="0" applyFont="1" applyFill="1" applyBorder="1" applyAlignment="1"/>
    <xf numFmtId="0" fontId="33" fillId="36" borderId="10" xfId="23" applyFont="1" applyFill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left"/>
    </xf>
    <xf numFmtId="0" fontId="35" fillId="0" borderId="11" xfId="0" applyFont="1" applyFill="1" applyBorder="1"/>
    <xf numFmtId="14" fontId="35" fillId="0" borderId="11" xfId="0" applyNumberFormat="1" applyFont="1" applyFill="1" applyBorder="1"/>
    <xf numFmtId="0" fontId="38" fillId="13" borderId="0" xfId="22" applyFont="1" applyAlignment="1">
      <alignment horizontal="center"/>
    </xf>
    <xf numFmtId="0" fontId="37" fillId="34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9" fontId="65" fillId="34" borderId="0" xfId="0" applyNumberFormat="1" applyFont="1" applyFill="1" applyAlignment="1">
      <alignment horizontal="center"/>
    </xf>
    <xf numFmtId="0" fontId="35" fillId="36" borderId="10" xfId="0" applyFont="1" applyFill="1" applyBorder="1" applyAlignment="1">
      <alignment horizontal="center"/>
    </xf>
    <xf numFmtId="0" fontId="35" fillId="36" borderId="1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3" fillId="8" borderId="10" xfId="15" applyFont="1" applyBorder="1" applyAlignment="1">
      <alignment horizontal="center"/>
    </xf>
    <xf numFmtId="1" fontId="34" fillId="35" borderId="11" xfId="243" applyNumberFormat="1" applyFont="1" applyFill="1" applyBorder="1" applyAlignment="1">
      <alignment horizontal="left" vertical="center"/>
    </xf>
    <xf numFmtId="0" fontId="2" fillId="8" borderId="11" xfId="15" applyFont="1" applyBorder="1"/>
    <xf numFmtId="0" fontId="2" fillId="8" borderId="11" xfId="15" applyFont="1" applyBorder="1" applyAlignment="1">
      <alignment horizontal="left"/>
    </xf>
    <xf numFmtId="0" fontId="66" fillId="0" borderId="0" xfId="0" applyFont="1"/>
    <xf numFmtId="43" fontId="34" fillId="34" borderId="0" xfId="299" applyFont="1" applyFill="1" applyAlignme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3" fontId="37" fillId="34" borderId="0" xfId="0" applyNumberFormat="1" applyFont="1" applyFill="1" applyAlignment="1"/>
    <xf numFmtId="0" fontId="37" fillId="34" borderId="0" xfId="0" applyFont="1" applyFill="1" applyAlignment="1">
      <alignment horizontal="left"/>
    </xf>
    <xf numFmtId="166" fontId="34" fillId="37" borderId="11" xfId="299" applyNumberFormat="1" applyFont="1" applyFill="1" applyBorder="1" applyAlignment="1">
      <alignment horizontal="center" vertical="center"/>
    </xf>
    <xf numFmtId="166" fontId="37" fillId="34" borderId="0" xfId="0" applyNumberFormat="1" applyFont="1" applyFill="1" applyAlignment="1"/>
    <xf numFmtId="0" fontId="39" fillId="36" borderId="10" xfId="23" applyFont="1" applyFill="1" applyBorder="1" applyAlignment="1">
      <alignment horizontal="center" vertical="center" wrapText="1"/>
    </xf>
    <xf numFmtId="166" fontId="34" fillId="34" borderId="0" xfId="0" applyNumberFormat="1" applyFont="1" applyFill="1" applyAlignment="1"/>
    <xf numFmtId="0" fontId="67" fillId="0" borderId="0" xfId="0" applyFont="1"/>
    <xf numFmtId="0" fontId="0" fillId="0" borderId="0" xfId="0" pivotButton="1"/>
    <xf numFmtId="0" fontId="0" fillId="0" borderId="0" xfId="0" applyNumberFormat="1"/>
    <xf numFmtId="0" fontId="34" fillId="34" borderId="0" xfId="0" applyFont="1" applyFill="1" applyAlignment="1">
      <alignment horizontal="center"/>
    </xf>
    <xf numFmtId="49" fontId="35" fillId="0" borderId="11" xfId="0" applyNumberFormat="1" applyFont="1" applyFill="1" applyBorder="1" applyAlignment="1">
      <alignment horizontal="left"/>
    </xf>
    <xf numFmtId="0" fontId="2" fillId="0" borderId="0" xfId="0" applyFont="1" applyBorder="1"/>
    <xf numFmtId="1" fontId="34" fillId="35" borderId="0" xfId="243" applyNumberFormat="1" applyFont="1" applyFill="1" applyBorder="1" applyAlignment="1">
      <alignment horizontal="left" vertical="center"/>
    </xf>
    <xf numFmtId="167" fontId="68" fillId="0" borderId="11" xfId="477" applyNumberFormat="1" applyFont="1" applyFill="1" applyBorder="1" applyAlignment="1">
      <alignment horizontal="center" vertical="center"/>
    </xf>
    <xf numFmtId="49" fontId="36" fillId="0" borderId="0" xfId="0" applyNumberFormat="1" applyFont="1" applyAlignment="1"/>
    <xf numFmtId="49" fontId="36" fillId="0" borderId="0" xfId="0" applyNumberFormat="1" applyFont="1" applyFill="1" applyAlignment="1"/>
    <xf numFmtId="49" fontId="35" fillId="0" borderId="0" xfId="0" applyNumberFormat="1" applyFont="1" applyAlignment="1"/>
    <xf numFmtId="49" fontId="41" fillId="0" borderId="0" xfId="0" applyNumberFormat="1" applyFont="1"/>
    <xf numFmtId="49" fontId="35" fillId="0" borderId="0" xfId="0" applyNumberFormat="1" applyFont="1"/>
    <xf numFmtId="0" fontId="68" fillId="0" borderId="11" xfId="44" applyFont="1" applyFill="1" applyBorder="1" applyAlignment="1">
      <alignment horizontal="center" vertical="center"/>
    </xf>
    <xf numFmtId="49" fontId="68" fillId="0" borderId="11" xfId="44" applyNumberFormat="1" applyFont="1" applyFill="1" applyBorder="1" applyAlignment="1">
      <alignment horizontal="center" vertical="center"/>
    </xf>
    <xf numFmtId="49" fontId="2" fillId="0" borderId="0" xfId="0" applyNumberFormat="1" applyFont="1"/>
    <xf numFmtId="49" fontId="35" fillId="0" borderId="11" xfId="0" applyNumberFormat="1" applyFont="1" applyFill="1" applyBorder="1"/>
    <xf numFmtId="3" fontId="68" fillId="0" borderId="11" xfId="477" applyNumberFormat="1" applyFont="1" applyFill="1" applyBorder="1" applyAlignment="1">
      <alignment horizontal="left" vertical="center"/>
    </xf>
    <xf numFmtId="3" fontId="0" fillId="0" borderId="0" xfId="0" applyNumberFormat="1"/>
    <xf numFmtId="0" fontId="69" fillId="0" borderId="11" xfId="44" applyFont="1" applyFill="1" applyBorder="1" applyAlignment="1">
      <alignment horizontal="center" vertical="center"/>
    </xf>
    <xf numFmtId="0" fontId="0" fillId="0" borderId="11" xfId="0" applyBorder="1"/>
    <xf numFmtId="49" fontId="39" fillId="36" borderId="11" xfId="0" applyNumberFormat="1" applyFont="1" applyFill="1" applyBorder="1" applyAlignment="1">
      <alignment horizontal="center"/>
    </xf>
    <xf numFmtId="0" fontId="29" fillId="36" borderId="11" xfId="0" applyFont="1" applyFill="1" applyBorder="1" applyAlignment="1">
      <alignment horizontal="center"/>
    </xf>
    <xf numFmtId="0" fontId="33" fillId="36" borderId="11" xfId="23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167" fontId="67" fillId="0" borderId="11" xfId="477" applyNumberFormat="1" applyFont="1" applyFill="1" applyBorder="1" applyAlignment="1">
      <alignment horizontal="center" vertical="center"/>
    </xf>
    <xf numFmtId="0" fontId="38" fillId="13" borderId="0" xfId="22" applyFont="1" applyAlignment="1">
      <alignment horizontal="center"/>
    </xf>
    <xf numFmtId="0" fontId="13" fillId="0" borderId="0" xfId="0" applyFont="1" applyFill="1"/>
    <xf numFmtId="0" fontId="70" fillId="0" borderId="11" xfId="0" applyFont="1" applyFill="1" applyBorder="1" applyAlignment="1">
      <alignment horizontal="center"/>
    </xf>
    <xf numFmtId="0" fontId="71" fillId="0" borderId="11" xfId="44" applyFont="1" applyFill="1" applyBorder="1" applyAlignment="1">
      <alignment horizontal="center" vertical="center"/>
    </xf>
  </cellXfs>
  <cellStyles count="478">
    <cellStyle name="_x000d__x000a_JournalTemplate=C:\COMFO\CTALK\JOURSTD.TPL_x000d__x000a_LbStateAddress=3 3 0 251 1 89 2 311_x000d__x000a_LbStateJou 2" xfId="372"/>
    <cellStyle name="20% - Accent1" xfId="19" builtinId="30" customBuiltin="1"/>
    <cellStyle name="20% - Accent1 2" xfId="64"/>
    <cellStyle name="20% - Accent1 3" xfId="165"/>
    <cellStyle name="20% - Accent1 4" xfId="210"/>
    <cellStyle name="20% - Accent1 5" xfId="263"/>
    <cellStyle name="20% - Accent1 6" xfId="320"/>
    <cellStyle name="20% - Accent1 7" xfId="395"/>
    <cellStyle name="20% - Accent2" xfId="23" builtinId="34" customBuiltin="1"/>
    <cellStyle name="20% - Accent2 2" xfId="68"/>
    <cellStyle name="20% - Accent2 3" xfId="169"/>
    <cellStyle name="20% - Accent2 4" xfId="214"/>
    <cellStyle name="20% - Accent2 5" xfId="267"/>
    <cellStyle name="20% - Accent2 6" xfId="324"/>
    <cellStyle name="20% - Accent2 7" xfId="399"/>
    <cellStyle name="20% - Accent3" xfId="27" builtinId="38" customBuiltin="1"/>
    <cellStyle name="20% - Accent3 2" xfId="72"/>
    <cellStyle name="20% - Accent3 3" xfId="173"/>
    <cellStyle name="20% - Accent3 4" xfId="218"/>
    <cellStyle name="20% - Accent3 5" xfId="271"/>
    <cellStyle name="20% - Accent3 6" xfId="328"/>
    <cellStyle name="20% - Accent3 7" xfId="403"/>
    <cellStyle name="20% - Accent4" xfId="31" builtinId="42" customBuiltin="1"/>
    <cellStyle name="20% - Accent4 2" xfId="76"/>
    <cellStyle name="20% - Accent4 3" xfId="177"/>
    <cellStyle name="20% - Accent4 4" xfId="222"/>
    <cellStyle name="20% - Accent4 5" xfId="275"/>
    <cellStyle name="20% - Accent4 6" xfId="332"/>
    <cellStyle name="20% - Accent4 7" xfId="407"/>
    <cellStyle name="20% - Accent5" xfId="35" builtinId="46" customBuiltin="1"/>
    <cellStyle name="20% - Accent5 2" xfId="80"/>
    <cellStyle name="20% - Accent5 3" xfId="181"/>
    <cellStyle name="20% - Accent5 4" xfId="226"/>
    <cellStyle name="20% - Accent5 5" xfId="279"/>
    <cellStyle name="20% - Accent5 6" xfId="336"/>
    <cellStyle name="20% - Accent5 7" xfId="411"/>
    <cellStyle name="20% - Accent6" xfId="39" builtinId="50" customBuiltin="1"/>
    <cellStyle name="20% - Accent6 2" xfId="84"/>
    <cellStyle name="20% - Accent6 3" xfId="185"/>
    <cellStyle name="20% - Accent6 4" xfId="230"/>
    <cellStyle name="20% - Accent6 5" xfId="283"/>
    <cellStyle name="20% - Accent6 6" xfId="340"/>
    <cellStyle name="20% - Accent6 7" xfId="415"/>
    <cellStyle name="20% - 輔色1 2" xfId="90"/>
    <cellStyle name="20% - 輔色2 2" xfId="91"/>
    <cellStyle name="20% - 輔色3 2" xfId="92"/>
    <cellStyle name="20% - 輔色4 2" xfId="93"/>
    <cellStyle name="20% - 輔色5 2" xfId="94"/>
    <cellStyle name="20% - 輔色6 2" xfId="95"/>
    <cellStyle name="40% - Accent1" xfId="20" builtinId="31" customBuiltin="1"/>
    <cellStyle name="40% - Accent1 2" xfId="65"/>
    <cellStyle name="40% - Accent1 3" xfId="166"/>
    <cellStyle name="40% - Accent1 4" xfId="211"/>
    <cellStyle name="40% - Accent1 5" xfId="264"/>
    <cellStyle name="40% - Accent1 6" xfId="321"/>
    <cellStyle name="40% - Accent1 7" xfId="396"/>
    <cellStyle name="40% - Accent2" xfId="24" builtinId="35" customBuiltin="1"/>
    <cellStyle name="40% - Accent2 2" xfId="69"/>
    <cellStyle name="40% - Accent2 3" xfId="170"/>
    <cellStyle name="40% - Accent2 4" xfId="215"/>
    <cellStyle name="40% - Accent2 5" xfId="268"/>
    <cellStyle name="40% - Accent2 6" xfId="325"/>
    <cellStyle name="40% - Accent2 7" xfId="400"/>
    <cellStyle name="40% - Accent3" xfId="28" builtinId="39" customBuiltin="1"/>
    <cellStyle name="40% - Accent3 2" xfId="73"/>
    <cellStyle name="40% - Accent3 3" xfId="174"/>
    <cellStyle name="40% - Accent3 4" xfId="219"/>
    <cellStyle name="40% - Accent3 5" xfId="272"/>
    <cellStyle name="40% - Accent3 6" xfId="329"/>
    <cellStyle name="40% - Accent3 7" xfId="404"/>
    <cellStyle name="40% - Accent4" xfId="32" builtinId="43" customBuiltin="1"/>
    <cellStyle name="40% - Accent4 2" xfId="77"/>
    <cellStyle name="40% - Accent4 3" xfId="178"/>
    <cellStyle name="40% - Accent4 4" xfId="223"/>
    <cellStyle name="40% - Accent4 5" xfId="276"/>
    <cellStyle name="40% - Accent4 6" xfId="333"/>
    <cellStyle name="40% - Accent4 7" xfId="408"/>
    <cellStyle name="40% - Accent5" xfId="36" builtinId="47" customBuiltin="1"/>
    <cellStyle name="40% - Accent5 2" xfId="81"/>
    <cellStyle name="40% - Accent5 3" xfId="182"/>
    <cellStyle name="40% - Accent5 4" xfId="227"/>
    <cellStyle name="40% - Accent5 5" xfId="280"/>
    <cellStyle name="40% - Accent5 6" xfId="337"/>
    <cellStyle name="40% - Accent5 7" xfId="412"/>
    <cellStyle name="40% - Accent6" xfId="40" builtinId="51" customBuiltin="1"/>
    <cellStyle name="40% - Accent6 2" xfId="85"/>
    <cellStyle name="40% - Accent6 3" xfId="186"/>
    <cellStyle name="40% - Accent6 4" xfId="231"/>
    <cellStyle name="40% - Accent6 5" xfId="284"/>
    <cellStyle name="40% - Accent6 6" xfId="341"/>
    <cellStyle name="40% - Accent6 7" xfId="416"/>
    <cellStyle name="40% - 輔色1 2" xfId="96"/>
    <cellStyle name="40% - 輔色1 3" xfId="240"/>
    <cellStyle name="40% - 輔色2 2" xfId="97"/>
    <cellStyle name="40% - 輔色3 2" xfId="98"/>
    <cellStyle name="40% - 輔色4 2" xfId="99"/>
    <cellStyle name="40% - 輔色5 2" xfId="100"/>
    <cellStyle name="40% - 輔色6 2" xfId="101"/>
    <cellStyle name="60% - Accent1" xfId="21" builtinId="32" customBuiltin="1"/>
    <cellStyle name="60% - Accent1 2" xfId="66"/>
    <cellStyle name="60% - Accent1 3" xfId="167"/>
    <cellStyle name="60% - Accent1 4" xfId="212"/>
    <cellStyle name="60% - Accent1 5" xfId="265"/>
    <cellStyle name="60% - Accent1 6" xfId="322"/>
    <cellStyle name="60% - Accent1 7" xfId="397"/>
    <cellStyle name="60% - Accent2" xfId="25" builtinId="36" customBuiltin="1"/>
    <cellStyle name="60% - Accent2 2" xfId="70"/>
    <cellStyle name="60% - Accent2 3" xfId="171"/>
    <cellStyle name="60% - Accent2 4" xfId="216"/>
    <cellStyle name="60% - Accent2 5" xfId="269"/>
    <cellStyle name="60% - Accent2 6" xfId="326"/>
    <cellStyle name="60% - Accent2 7" xfId="401"/>
    <cellStyle name="60% - Accent3" xfId="29" builtinId="40" customBuiltin="1"/>
    <cellStyle name="60% - Accent3 2" xfId="74"/>
    <cellStyle name="60% - Accent3 3" xfId="175"/>
    <cellStyle name="60% - Accent3 4" xfId="220"/>
    <cellStyle name="60% - Accent3 5" xfId="273"/>
    <cellStyle name="60% - Accent3 6" xfId="330"/>
    <cellStyle name="60% - Accent3 7" xfId="405"/>
    <cellStyle name="60% - Accent4" xfId="33" builtinId="44" customBuiltin="1"/>
    <cellStyle name="60% - Accent4 2" xfId="78"/>
    <cellStyle name="60% - Accent4 3" xfId="179"/>
    <cellStyle name="60% - Accent4 4" xfId="224"/>
    <cellStyle name="60% - Accent4 5" xfId="277"/>
    <cellStyle name="60% - Accent4 6" xfId="334"/>
    <cellStyle name="60% - Accent4 7" xfId="409"/>
    <cellStyle name="60% - Accent5" xfId="37" builtinId="48" customBuiltin="1"/>
    <cellStyle name="60% - Accent5 2" xfId="82"/>
    <cellStyle name="60% - Accent5 3" xfId="183"/>
    <cellStyle name="60% - Accent5 4" xfId="228"/>
    <cellStyle name="60% - Accent5 5" xfId="281"/>
    <cellStyle name="60% - Accent5 6" xfId="338"/>
    <cellStyle name="60% - Accent5 7" xfId="413"/>
    <cellStyle name="60% - Accent6" xfId="41" builtinId="52" customBuiltin="1"/>
    <cellStyle name="60% - Accent6 2" xfId="86"/>
    <cellStyle name="60% - Accent6 3" xfId="187"/>
    <cellStyle name="60% - Accent6 4" xfId="232"/>
    <cellStyle name="60% - Accent6 5" xfId="285"/>
    <cellStyle name="60% - Accent6 6" xfId="342"/>
    <cellStyle name="60% - Accent6 7" xfId="417"/>
    <cellStyle name="60% - 輔色1 2" xfId="102"/>
    <cellStyle name="60% - 輔色2 2" xfId="103"/>
    <cellStyle name="60% - 輔色3 2" xfId="104"/>
    <cellStyle name="60% - 輔色4 2" xfId="105"/>
    <cellStyle name="60% - 輔色5 2" xfId="106"/>
    <cellStyle name="60% - 輔色6 2" xfId="107"/>
    <cellStyle name="Accent1" xfId="18" builtinId="29" customBuiltin="1"/>
    <cellStyle name="Accent1 2" xfId="63"/>
    <cellStyle name="Accent1 3" xfId="164"/>
    <cellStyle name="Accent1 4" xfId="209"/>
    <cellStyle name="Accent1 5" xfId="262"/>
    <cellStyle name="Accent1 6" xfId="319"/>
    <cellStyle name="Accent1 7" xfId="394"/>
    <cellStyle name="Accent2" xfId="22" builtinId="33" customBuiltin="1"/>
    <cellStyle name="Accent2 2" xfId="67"/>
    <cellStyle name="Accent2 3" xfId="168"/>
    <cellStyle name="Accent2 4" xfId="213"/>
    <cellStyle name="Accent2 5" xfId="266"/>
    <cellStyle name="Accent2 6" xfId="323"/>
    <cellStyle name="Accent2 7" xfId="398"/>
    <cellStyle name="Accent3" xfId="26" builtinId="37" customBuiltin="1"/>
    <cellStyle name="Accent3 2" xfId="71"/>
    <cellStyle name="Accent3 3" xfId="172"/>
    <cellStyle name="Accent3 4" xfId="217"/>
    <cellStyle name="Accent3 5" xfId="270"/>
    <cellStyle name="Accent3 6" xfId="327"/>
    <cellStyle name="Accent3 7" xfId="402"/>
    <cellStyle name="Accent4" xfId="30" builtinId="41" customBuiltin="1"/>
    <cellStyle name="Accent4 2" xfId="75"/>
    <cellStyle name="Accent4 3" xfId="176"/>
    <cellStyle name="Accent4 4" xfId="221"/>
    <cellStyle name="Accent4 5" xfId="274"/>
    <cellStyle name="Accent4 6" xfId="331"/>
    <cellStyle name="Accent4 7" xfId="406"/>
    <cellStyle name="Accent5" xfId="34" builtinId="45" customBuiltin="1"/>
    <cellStyle name="Accent5 2" xfId="79"/>
    <cellStyle name="Accent5 3" xfId="180"/>
    <cellStyle name="Accent5 4" xfId="225"/>
    <cellStyle name="Accent5 5" xfId="278"/>
    <cellStyle name="Accent5 6" xfId="335"/>
    <cellStyle name="Accent5 7" xfId="410"/>
    <cellStyle name="Accent6" xfId="38" builtinId="49" customBuiltin="1"/>
    <cellStyle name="Accent6 2" xfId="83"/>
    <cellStyle name="Accent6 3" xfId="184"/>
    <cellStyle name="Accent6 4" xfId="229"/>
    <cellStyle name="Accent6 5" xfId="282"/>
    <cellStyle name="Accent6 6" xfId="339"/>
    <cellStyle name="Accent6 7" xfId="414"/>
    <cellStyle name="Bad" xfId="7" builtinId="27" customBuiltin="1"/>
    <cellStyle name="Bad 2" xfId="52"/>
    <cellStyle name="Bad 3" xfId="153"/>
    <cellStyle name="Bad 4" xfId="198"/>
    <cellStyle name="Bad 5" xfId="251"/>
    <cellStyle name="Bad 6" xfId="308"/>
    <cellStyle name="Bad 7" xfId="383"/>
    <cellStyle name="Calculation" xfId="11" builtinId="22" customBuiltin="1"/>
    <cellStyle name="Calculation 2" xfId="56"/>
    <cellStyle name="Calculation 3" xfId="157"/>
    <cellStyle name="Calculation 4" xfId="202"/>
    <cellStyle name="Calculation 5" xfId="255"/>
    <cellStyle name="Calculation 6" xfId="312"/>
    <cellStyle name="Calculation 7" xfId="387"/>
    <cellStyle name="Check Cell" xfId="13" builtinId="23" customBuiltin="1"/>
    <cellStyle name="Check Cell 2" xfId="58"/>
    <cellStyle name="Check Cell 3" xfId="159"/>
    <cellStyle name="Check Cell 4" xfId="204"/>
    <cellStyle name="Check Cell 5" xfId="257"/>
    <cellStyle name="Check Cell 6" xfId="314"/>
    <cellStyle name="Check Cell 7" xfId="389"/>
    <cellStyle name="Comma" xfId="299" builtinId="3"/>
    <cellStyle name="Comma 2" xfId="87"/>
    <cellStyle name="Comma 2 2" xfId="118"/>
    <cellStyle name="Comma 3" xfId="188"/>
    <cellStyle name="Comma 4" xfId="233"/>
    <cellStyle name="Comma 5" xfId="370"/>
    <cellStyle name="Comma 6" xfId="445"/>
    <cellStyle name="Explanatory Text" xfId="16" builtinId="53" customBuiltin="1"/>
    <cellStyle name="Explanatory Text 2" xfId="61"/>
    <cellStyle name="Explanatory Text 3" xfId="162"/>
    <cellStyle name="Explanatory Text 4" xfId="207"/>
    <cellStyle name="Explanatory Text 5" xfId="260"/>
    <cellStyle name="Explanatory Text 6" xfId="317"/>
    <cellStyle name="Explanatory Text 7" xfId="392"/>
    <cellStyle name="Good" xfId="6" builtinId="26" customBuiltin="1"/>
    <cellStyle name="Good 2" xfId="51"/>
    <cellStyle name="Good 3" xfId="152"/>
    <cellStyle name="Good 4" xfId="197"/>
    <cellStyle name="Good 5" xfId="250"/>
    <cellStyle name="Good 6" xfId="307"/>
    <cellStyle name="Good 7" xfId="382"/>
    <cellStyle name="Heading 1" xfId="2" builtinId="16" customBuiltin="1"/>
    <cellStyle name="Heading 1 2" xfId="47"/>
    <cellStyle name="Heading 1 3" xfId="148"/>
    <cellStyle name="Heading 1 4" xfId="193"/>
    <cellStyle name="Heading 1 5" xfId="246"/>
    <cellStyle name="Heading 1 6" xfId="303"/>
    <cellStyle name="Heading 1 7" xfId="378"/>
    <cellStyle name="Heading 2" xfId="3" builtinId="17" customBuiltin="1"/>
    <cellStyle name="Heading 2 2" xfId="48"/>
    <cellStyle name="Heading 2 3" xfId="149"/>
    <cellStyle name="Heading 2 4" xfId="194"/>
    <cellStyle name="Heading 2 5" xfId="247"/>
    <cellStyle name="Heading 2 6" xfId="304"/>
    <cellStyle name="Heading 2 7" xfId="379"/>
    <cellStyle name="Heading 3" xfId="4" builtinId="18" customBuiltin="1"/>
    <cellStyle name="Heading 3 2" xfId="49"/>
    <cellStyle name="Heading 3 3" xfId="150"/>
    <cellStyle name="Heading 3 4" xfId="195"/>
    <cellStyle name="Heading 3 5" xfId="248"/>
    <cellStyle name="Heading 3 6" xfId="305"/>
    <cellStyle name="Heading 3 7" xfId="380"/>
    <cellStyle name="Heading 4" xfId="5" builtinId="19" customBuiltin="1"/>
    <cellStyle name="Heading 4 2" xfId="50"/>
    <cellStyle name="Heading 4 3" xfId="151"/>
    <cellStyle name="Heading 4 4" xfId="196"/>
    <cellStyle name="Heading 4 5" xfId="249"/>
    <cellStyle name="Heading 4 6" xfId="306"/>
    <cellStyle name="Heading 4 7" xfId="381"/>
    <cellStyle name="Input" xfId="9" builtinId="20" customBuiltin="1"/>
    <cellStyle name="Input 2" xfId="54"/>
    <cellStyle name="Input 3" xfId="155"/>
    <cellStyle name="Input 4" xfId="200"/>
    <cellStyle name="Input 5" xfId="253"/>
    <cellStyle name="Input 6" xfId="310"/>
    <cellStyle name="Input 7" xfId="385"/>
    <cellStyle name="Linked Cell" xfId="12" builtinId="24" customBuiltin="1"/>
    <cellStyle name="Linked Cell 2" xfId="57"/>
    <cellStyle name="Linked Cell 3" xfId="158"/>
    <cellStyle name="Linked Cell 4" xfId="203"/>
    <cellStyle name="Linked Cell 5" xfId="256"/>
    <cellStyle name="Linked Cell 6" xfId="313"/>
    <cellStyle name="Linked Cell 7" xfId="388"/>
    <cellStyle name="MS Sans Serif" xfId="108"/>
    <cellStyle name="Neutral" xfId="8" builtinId="28" customBuiltin="1"/>
    <cellStyle name="Neutral 2" xfId="53"/>
    <cellStyle name="Neutral 2 2" xfId="121"/>
    <cellStyle name="Neutral 2 3" xfId="374"/>
    <cellStyle name="Neutral 3" xfId="154"/>
    <cellStyle name="Neutral 4" xfId="199"/>
    <cellStyle name="Neutral 5" xfId="252"/>
    <cellStyle name="Neutral 6" xfId="309"/>
    <cellStyle name="Neutral 7" xfId="384"/>
    <cellStyle name="Normal" xfId="0" builtinId="0"/>
    <cellStyle name="Normal 10" xfId="242"/>
    <cellStyle name="Normal 10 2" xfId="298"/>
    <cellStyle name="Normal 10 2 2" xfId="369"/>
    <cellStyle name="Normal 10 2 2 2" xfId="474"/>
    <cellStyle name="Normal 10 2 3" xfId="444"/>
    <cellStyle name="Normal 10 3" xfId="355"/>
    <cellStyle name="Normal 10 3 2" xfId="460"/>
    <cellStyle name="Normal 10 4" xfId="430"/>
    <cellStyle name="Normal 11" xfId="245"/>
    <cellStyle name="Normal 12" xfId="244"/>
    <cellStyle name="Normal 12 2" xfId="356"/>
    <cellStyle name="Normal 12 2 2" xfId="461"/>
    <cellStyle name="Normal 12 3" xfId="431"/>
    <cellStyle name="Normal 13" xfId="302"/>
    <cellStyle name="Normal 14" xfId="301"/>
    <cellStyle name="Normal 14 2" xfId="447"/>
    <cellStyle name="Normal 15" xfId="300"/>
    <cellStyle name="Normal 15 2" xfId="371"/>
    <cellStyle name="Normal 15 2 2" xfId="475"/>
    <cellStyle name="Normal 15 3" xfId="446"/>
    <cellStyle name="Normal 16" xfId="373"/>
    <cellStyle name="Normal 16 2" xfId="476"/>
    <cellStyle name="Normal 17" xfId="377"/>
    <cellStyle name="Normal 18" xfId="376"/>
    <cellStyle name="Normal 2" xfId="46"/>
    <cellStyle name="Normal 2 2" xfId="89"/>
    <cellStyle name="Normal 3" xfId="45"/>
    <cellStyle name="Normal 3 2" xfId="189"/>
    <cellStyle name="Normal 3 2 2" xfId="237"/>
    <cellStyle name="Normal 3 2 2 2" xfId="295"/>
    <cellStyle name="Normal 3 2 2 2 2" xfId="366"/>
    <cellStyle name="Normal 3 2 2 2 2 2" xfId="471"/>
    <cellStyle name="Normal 3 2 2 2 3" xfId="441"/>
    <cellStyle name="Normal 3 2 2 3" xfId="352"/>
    <cellStyle name="Normal 3 2 2 3 2" xfId="457"/>
    <cellStyle name="Normal 3 2 2 4" xfId="427"/>
    <cellStyle name="Normal 3 2 3" xfId="289"/>
    <cellStyle name="Normal 3 2 3 2" xfId="360"/>
    <cellStyle name="Normal 3 2 3 2 2" xfId="465"/>
    <cellStyle name="Normal 3 2 3 3" xfId="435"/>
    <cellStyle name="Normal 3 2 4" xfId="346"/>
    <cellStyle name="Normal 3 2 4 2" xfId="451"/>
    <cellStyle name="Normal 3 2 5" xfId="421"/>
    <cellStyle name="Normal 3 3" xfId="234"/>
    <cellStyle name="Normal 3 3 2" xfId="292"/>
    <cellStyle name="Normal 3 3 2 2" xfId="363"/>
    <cellStyle name="Normal 3 3 2 2 2" xfId="468"/>
    <cellStyle name="Normal 3 3 2 3" xfId="438"/>
    <cellStyle name="Normal 3 3 3" xfId="349"/>
    <cellStyle name="Normal 3 3 3 2" xfId="454"/>
    <cellStyle name="Normal 3 3 4" xfId="424"/>
    <cellStyle name="Normal 3 4" xfId="286"/>
    <cellStyle name="Normal 3 4 2" xfId="357"/>
    <cellStyle name="Normal 3 4 2 2" xfId="462"/>
    <cellStyle name="Normal 3 4 3" xfId="432"/>
    <cellStyle name="Normal 3 5" xfId="343"/>
    <cellStyle name="Normal 3 5 2" xfId="448"/>
    <cellStyle name="Normal 3 6" xfId="418"/>
    <cellStyle name="Normal 4" xfId="88"/>
    <cellStyle name="Normal 4 2" xfId="190"/>
    <cellStyle name="Normal 4 2 2" xfId="238"/>
    <cellStyle name="Normal 4 2 2 2" xfId="296"/>
    <cellStyle name="Normal 4 2 2 2 2" xfId="367"/>
    <cellStyle name="Normal 4 2 2 2 2 2" xfId="472"/>
    <cellStyle name="Normal 4 2 2 2 3" xfId="442"/>
    <cellStyle name="Normal 4 2 2 3" xfId="353"/>
    <cellStyle name="Normal 4 2 2 3 2" xfId="458"/>
    <cellStyle name="Normal 4 2 2 4" xfId="428"/>
    <cellStyle name="Normal 4 2 3" xfId="290"/>
    <cellStyle name="Normal 4 2 3 2" xfId="361"/>
    <cellStyle name="Normal 4 2 3 2 2" xfId="466"/>
    <cellStyle name="Normal 4 2 3 3" xfId="436"/>
    <cellStyle name="Normal 4 2 4" xfId="347"/>
    <cellStyle name="Normal 4 2 4 2" xfId="452"/>
    <cellStyle name="Normal 4 2 5" xfId="422"/>
    <cellStyle name="Normal 4 3" xfId="235"/>
    <cellStyle name="Normal 4 3 2" xfId="293"/>
    <cellStyle name="Normal 4 3 2 2" xfId="364"/>
    <cellStyle name="Normal 4 3 2 2 2" xfId="469"/>
    <cellStyle name="Normal 4 3 2 3" xfId="439"/>
    <cellStyle name="Normal 4 3 3" xfId="350"/>
    <cellStyle name="Normal 4 3 3 2" xfId="455"/>
    <cellStyle name="Normal 4 3 4" xfId="425"/>
    <cellStyle name="Normal 4 4" xfId="287"/>
    <cellStyle name="Normal 4 4 2" xfId="358"/>
    <cellStyle name="Normal 4 4 2 2" xfId="463"/>
    <cellStyle name="Normal 4 4 3" xfId="433"/>
    <cellStyle name="Normal 4 5" xfId="344"/>
    <cellStyle name="Normal 4 5 2" xfId="449"/>
    <cellStyle name="Normal 4 6" xfId="419"/>
    <cellStyle name="Normal 5" xfId="147"/>
    <cellStyle name="Normal 6" xfId="146"/>
    <cellStyle name="Normal 6 2" xfId="236"/>
    <cellStyle name="Normal 6 2 2" xfId="294"/>
    <cellStyle name="Normal 6 2 2 2" xfId="365"/>
    <cellStyle name="Normal 6 2 2 2 2" xfId="470"/>
    <cellStyle name="Normal 6 2 2 3" xfId="440"/>
    <cellStyle name="Normal 6 2 3" xfId="351"/>
    <cellStyle name="Normal 6 2 3 2" xfId="456"/>
    <cellStyle name="Normal 6 2 4" xfId="426"/>
    <cellStyle name="Normal 6 3" xfId="288"/>
    <cellStyle name="Normal 6 3 2" xfId="359"/>
    <cellStyle name="Normal 6 3 2 2" xfId="464"/>
    <cellStyle name="Normal 6 3 3" xfId="434"/>
    <cellStyle name="Normal 6 4" xfId="345"/>
    <cellStyle name="Normal 6 4 2" xfId="450"/>
    <cellStyle name="Normal 6 5" xfId="420"/>
    <cellStyle name="Normal 7" xfId="192"/>
    <cellStyle name="Normal 8" xfId="191"/>
    <cellStyle name="Normal 8 2" xfId="291"/>
    <cellStyle name="Normal 8 2 2" xfId="362"/>
    <cellStyle name="Normal 8 2 2 2" xfId="467"/>
    <cellStyle name="Normal 8 2 3" xfId="437"/>
    <cellStyle name="Normal 8 3" xfId="348"/>
    <cellStyle name="Normal 8 3 2" xfId="453"/>
    <cellStyle name="Normal 8 4" xfId="423"/>
    <cellStyle name="Normal 9" xfId="239"/>
    <cellStyle name="Normal 9 2" xfId="297"/>
    <cellStyle name="Normal 9 2 2" xfId="368"/>
    <cellStyle name="Normal 9 2 2 2" xfId="473"/>
    <cellStyle name="Normal 9 2 3" xfId="443"/>
    <cellStyle name="Normal 9 3" xfId="354"/>
    <cellStyle name="Normal 9 3 2" xfId="459"/>
    <cellStyle name="Normal 9 4" xfId="429"/>
    <cellStyle name="Note" xfId="15" builtinId="10" customBuiltin="1"/>
    <cellStyle name="Note 2" xfId="60"/>
    <cellStyle name="Note 3" xfId="161"/>
    <cellStyle name="Note 4" xfId="206"/>
    <cellStyle name="Note 5" xfId="259"/>
    <cellStyle name="Note 6" xfId="316"/>
    <cellStyle name="Note 7" xfId="391"/>
    <cellStyle name="Output" xfId="10" builtinId="21" customBuiltin="1"/>
    <cellStyle name="Output 2" xfId="55"/>
    <cellStyle name="Output 3" xfId="156"/>
    <cellStyle name="Output 4" xfId="201"/>
    <cellStyle name="Output 5" xfId="254"/>
    <cellStyle name="Output 6" xfId="311"/>
    <cellStyle name="Output 7" xfId="386"/>
    <cellStyle name="Percent 2" xfId="125"/>
    <cellStyle name="Title" xfId="1" builtinId="15" customBuiltin="1"/>
    <cellStyle name="Total" xfId="17" builtinId="25" customBuiltin="1"/>
    <cellStyle name="Total 2" xfId="62"/>
    <cellStyle name="Total 3" xfId="163"/>
    <cellStyle name="Total 4" xfId="208"/>
    <cellStyle name="Total 5" xfId="261"/>
    <cellStyle name="Total 6" xfId="318"/>
    <cellStyle name="Total 7" xfId="393"/>
    <cellStyle name="Warning Text" xfId="14" builtinId="11" customBuiltin="1"/>
    <cellStyle name="Warning Text 2" xfId="59"/>
    <cellStyle name="Warning Text 3" xfId="160"/>
    <cellStyle name="Warning Text 4" xfId="205"/>
    <cellStyle name="Warning Text 5" xfId="258"/>
    <cellStyle name="Warning Text 6" xfId="315"/>
    <cellStyle name="Warning Text 7" xfId="390"/>
    <cellStyle name="一般 2" xfId="42"/>
    <cellStyle name="一般 2 2" xfId="110"/>
    <cellStyle name="一般 2 3" xfId="111"/>
    <cellStyle name="一般 2 4" xfId="109"/>
    <cellStyle name="一般 3" xfId="43"/>
    <cellStyle name="一般 3 2" xfId="113"/>
    <cellStyle name="一般 3 3" xfId="112"/>
    <cellStyle name="一般 4" xfId="114"/>
    <cellStyle name="一般 5" xfId="115"/>
    <cellStyle name="一般 6" xfId="116"/>
    <cellStyle name="一般 7" xfId="117"/>
    <cellStyle name="一般 8" xfId="241"/>
    <cellStyle name="一般_POSITIVO(CKD)-NKE07060256 (PO#510124)" xfId="44"/>
    <cellStyle name="一般_POSITIVO(CKD)-NKE07060256 (PO#510124) 2" xfId="243"/>
    <cellStyle name="一般_POSITIVO-NKE07060192(M540SE,CASE KIT)(SEA)LC(PO#510124)" xfId="477"/>
    <cellStyle name="中等 2" xfId="122"/>
    <cellStyle name="備註 2" xfId="128"/>
    <cellStyle name="千分位 2" xfId="119"/>
    <cellStyle name="千分位 2 2 2" xfId="375"/>
    <cellStyle name="千分位 3" xfId="120"/>
    <cellStyle name="合計 2" xfId="123"/>
    <cellStyle name="壞 2" xfId="144"/>
    <cellStyle name="好 2" xfId="124"/>
    <cellStyle name="標題 1 2" xfId="136"/>
    <cellStyle name="標題 2 2" xfId="137"/>
    <cellStyle name="標題 3 2" xfId="138"/>
    <cellStyle name="標題 4 2" xfId="139"/>
    <cellStyle name="標題 5" xfId="140"/>
    <cellStyle name="檢查儲存格 2" xfId="143"/>
    <cellStyle name="計算方式 2" xfId="126"/>
    <cellStyle name="說明文字 2" xfId="129"/>
    <cellStyle name="警告文字 2" xfId="145"/>
    <cellStyle name="輔色1 2" xfId="130"/>
    <cellStyle name="輔色2 2" xfId="131"/>
    <cellStyle name="輔色3 2" xfId="132"/>
    <cellStyle name="輔色4 2" xfId="133"/>
    <cellStyle name="輔色5 2" xfId="134"/>
    <cellStyle name="輔色6 2" xfId="135"/>
    <cellStyle name="輸入 2" xfId="141"/>
    <cellStyle name="輸出 2" xfId="142"/>
    <cellStyle name="連結的儲存格 2" xfId="127"/>
  </cellStyles>
  <dxfs count="25"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CC"/>
      <color rgb="FFFFCC00"/>
      <color rgb="FFFF66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aniacorrea" refreshedDate="43719.398357523147" createdVersion="3" refreshedVersion="3" minRefreshableVersion="3" recordCount="21">
  <cacheSource type="worksheet">
    <worksheetSource ref="A1:C1048576" sheet="Sheet2"/>
  </cacheSource>
  <cacheFields count="3">
    <cacheField name="    Component" numFmtId="0">
      <sharedItems containsBlank="1" count="9">
        <s v="50010100517S41"/>
        <s v="0A001-00380500"/>
        <s v="14016-00021200"/>
        <s v="0B200-02200100"/>
        <s v="15100-1726C000"/>
        <s v="54250100085BA"/>
        <s v="365627-001"/>
        <s v="50010100701S41"/>
        <m/>
      </sharedItems>
    </cacheField>
    <cacheField name="           Object description" numFmtId="0">
      <sharedItems containsBlank="1" count="9">
        <s v="       Front Cover Assembly Black"/>
        <s v="  Adapter - 10W type C (Local Salcomp)"/>
        <s v="           Cable Salcomp 10w"/>
        <s v="         Battery Cotek ZC520TL"/>
        <s v=" ZB570TL ANATEL LABEL BATTERY//V1.0 CKD"/>
        <s v="  EARPHONE WHT TITAN 174//1MORE/EA008"/>
        <s v="   TAPE, TRANS SECURITY 72MM, MACHINE"/>
        <s v="        Rear Cover Assembly Pink"/>
        <m/>
      </sharedItems>
    </cacheField>
    <cacheField name="Shortage" numFmtId="0">
      <sharedItems containsString="0" containsBlank="1" containsNumber="1" containsInteger="1" minValue="-5000" maxValue="-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-4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1"/>
    <x v="1"/>
    <n v="-2000"/>
  </r>
  <r>
    <x v="2"/>
    <x v="2"/>
    <n v="-2000"/>
  </r>
  <r>
    <x v="3"/>
    <x v="3"/>
    <n v="-2000"/>
  </r>
  <r>
    <x v="4"/>
    <x v="4"/>
    <n v="-2000"/>
  </r>
  <r>
    <x v="5"/>
    <x v="5"/>
    <n v="-2000"/>
  </r>
  <r>
    <x v="6"/>
    <x v="6"/>
    <n v="-644"/>
  </r>
  <r>
    <x v="7"/>
    <x v="7"/>
    <n v="-50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8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14" firstHeaderRow="2" firstDataRow="2" firstDataCol="2"/>
  <pivotFields count="3">
    <pivotField axis="axisRow" compact="0" outline="0" showAll="0" defaultSubtotal="0">
      <items count="9">
        <item x="1"/>
        <item x="3"/>
        <item x="2"/>
        <item x="4"/>
        <item x="6"/>
        <item x="0"/>
        <item x="7"/>
        <item x="5"/>
        <item x="8"/>
      </items>
    </pivotField>
    <pivotField axis="axisRow" compact="0" outline="0" showAll="0">
      <items count="10">
        <item x="2"/>
        <item x="3"/>
        <item x="7"/>
        <item x="0"/>
        <item x="6"/>
        <item x="1"/>
        <item x="5"/>
        <item x="4"/>
        <item x="8"/>
        <item t="default"/>
      </items>
    </pivotField>
    <pivotField dataField="1" compact="0" outline="0" showAll="0"/>
  </pivotFields>
  <rowFields count="2">
    <field x="0"/>
    <field x="1"/>
  </rowFields>
  <rowItems count="10">
    <i>
      <x/>
      <x v="5"/>
    </i>
    <i>
      <x v="1"/>
      <x v="1"/>
    </i>
    <i>
      <x v="2"/>
      <x/>
    </i>
    <i>
      <x v="3"/>
      <x v="7"/>
    </i>
    <i>
      <x v="4"/>
      <x v="4"/>
    </i>
    <i>
      <x v="5"/>
      <x v="3"/>
    </i>
    <i>
      <x v="6"/>
      <x v="2"/>
    </i>
    <i>
      <x v="7"/>
      <x v="6"/>
    </i>
    <i>
      <x v="8"/>
      <x v="8"/>
    </i>
    <i t="grand">
      <x/>
    </i>
  </rowItems>
  <colItems count="1">
    <i/>
  </colItems>
  <dataFields count="1">
    <dataField name="Sum of Shortage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5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ColWidth="9.109375" defaultRowHeight="13.8"/>
  <cols>
    <col min="1" max="1" width="24.21875" style="2" customWidth="1"/>
    <col min="2" max="2" width="10.109375" style="2" customWidth="1"/>
    <col min="3" max="16384" width="9.109375" style="2"/>
  </cols>
  <sheetData>
    <row r="2" spans="1:2" ht="14.4" thickBot="1">
      <c r="A2" s="1" t="s">
        <v>27</v>
      </c>
      <c r="B2" s="1" t="s">
        <v>28</v>
      </c>
    </row>
    <row r="3" spans="1:2" ht="8.25" customHeight="1"/>
    <row r="4" spans="1:2" ht="15.6">
      <c r="A4" s="88" t="s">
        <v>3543</v>
      </c>
      <c r="B4" s="32">
        <v>1000</v>
      </c>
    </row>
    <row r="5" spans="1:2" ht="15.6">
      <c r="A5" s="88" t="s">
        <v>3544</v>
      </c>
      <c r="B5" s="32">
        <v>400</v>
      </c>
    </row>
  </sheetData>
  <autoFilter ref="A3:B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203"/>
  <sheetViews>
    <sheetView showGridLines="0" tabSelected="1" zoomScaleNormal="100" zoomScaleSheetLayoutView="99" workbookViewId="0">
      <pane xSplit="7" ySplit="5" topLeftCell="BG6" activePane="bottomRight" state="frozen"/>
      <selection pane="topRight" activeCell="H1" sqref="H1"/>
      <selection pane="bottomLeft" activeCell="A6" sqref="A6"/>
      <selection pane="bottomRight" activeCell="G2" sqref="G2"/>
    </sheetView>
  </sheetViews>
  <sheetFormatPr defaultColWidth="9.109375" defaultRowHeight="13.8" outlineLevelCol="1"/>
  <cols>
    <col min="1" max="1" width="8.44140625" style="13" customWidth="1"/>
    <col min="2" max="2" width="5.88671875" style="13" bestFit="1" customWidth="1"/>
    <col min="3" max="3" width="17.6640625" style="13" customWidth="1"/>
    <col min="4" max="5" width="7.33203125" style="13" customWidth="1"/>
    <col min="6" max="6" width="17.33203125" style="72" customWidth="1"/>
    <col min="7" max="7" width="41" style="72" bestFit="1" customWidth="1"/>
    <col min="8" max="8" width="9" style="13" customWidth="1"/>
    <col min="9" max="9" width="8.44140625" style="13" bestFit="1" customWidth="1"/>
    <col min="10" max="10" width="11.109375" style="28" customWidth="1"/>
    <col min="11" max="12" width="11.109375" style="13" customWidth="1"/>
    <col min="13" max="15" width="9.88671875" style="13" customWidth="1"/>
    <col min="16" max="19" width="9.33203125" style="13" customWidth="1"/>
    <col min="20" max="21" width="14.33203125" style="13" customWidth="1"/>
    <col min="22" max="22" width="13.6640625" style="13" customWidth="1"/>
    <col min="23" max="23" width="8.6640625" style="13" bestFit="1" customWidth="1"/>
    <col min="24" max="24" width="6.5546875" style="13" bestFit="1" customWidth="1"/>
    <col min="25" max="25" width="3.88671875" style="13" customWidth="1"/>
    <col min="26" max="29" width="9.33203125" style="13" customWidth="1"/>
    <col min="30" max="30" width="1.6640625" style="13" customWidth="1"/>
    <col min="31" max="31" width="10.5546875" style="13" customWidth="1" outlineLevel="1"/>
    <col min="32" max="32" width="1.6640625" style="13" customWidth="1"/>
    <col min="33" max="41" width="5.6640625" style="13" hidden="1" customWidth="1" outlineLevel="1"/>
    <col min="42" max="42" width="5.6640625" style="29" hidden="1" customWidth="1" outlineLevel="1"/>
    <col min="43" max="43" width="1.6640625" style="13" hidden="1" customWidth="1" outlineLevel="1"/>
    <col min="44" max="44" width="13.6640625" style="29" hidden="1" customWidth="1" outlineLevel="1"/>
    <col min="45" max="45" width="56.33203125" style="29" hidden="1" customWidth="1" outlineLevel="1"/>
    <col min="46" max="46" width="13.6640625" style="29" customWidth="1" collapsed="1"/>
    <col min="47" max="47" width="1.6640625" style="13" hidden="1" customWidth="1" outlineLevel="1"/>
    <col min="48" max="49" width="12.109375" style="29" hidden="1" customWidth="1" outlineLevel="1"/>
    <col min="50" max="50" width="1.6640625" style="13" hidden="1" customWidth="1" outlineLevel="1"/>
    <col min="51" max="51" width="13.6640625" style="29" customWidth="1" collapsed="1"/>
    <col min="52" max="52" width="13.6640625" style="29" customWidth="1"/>
    <col min="53" max="53" width="1.6640625" style="13" customWidth="1"/>
    <col min="54" max="54" width="21.5546875" style="17" customWidth="1"/>
    <col min="55" max="55" width="8.109375" style="17" customWidth="1"/>
    <col min="56" max="56" width="12.5546875" style="17" customWidth="1"/>
    <col min="57" max="57" width="35.44140625" style="17" customWidth="1"/>
    <col min="58" max="59" width="15.33203125" style="17" customWidth="1"/>
    <col min="60" max="60" width="13.88671875" style="17" customWidth="1"/>
    <col min="61" max="62" width="13.88671875" style="17" hidden="1" customWidth="1" outlineLevel="1"/>
    <col min="63" max="63" width="14.109375" style="17" customWidth="1" collapsed="1"/>
    <col min="64" max="64" width="13.88671875" style="18" customWidth="1"/>
    <col min="65" max="16384" width="9.109375" style="2"/>
  </cols>
  <sheetData>
    <row r="1" spans="1:65">
      <c r="A1" s="4"/>
      <c r="B1" s="4"/>
      <c r="C1" s="4"/>
      <c r="D1" s="4"/>
      <c r="E1" s="4"/>
      <c r="F1" s="68"/>
      <c r="G1" s="68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1" t="s">
        <v>133</v>
      </c>
      <c r="AG1" s="6" t="s">
        <v>134</v>
      </c>
      <c r="AH1" s="6" t="s">
        <v>135</v>
      </c>
      <c r="AI1" s="6" t="s">
        <v>136</v>
      </c>
      <c r="AJ1" s="6" t="s">
        <v>137</v>
      </c>
      <c r="AK1" s="6" t="s">
        <v>138</v>
      </c>
      <c r="AL1" s="6" t="s">
        <v>139</v>
      </c>
      <c r="AM1" s="6" t="s">
        <v>140</v>
      </c>
      <c r="AN1" s="6" t="s">
        <v>141</v>
      </c>
      <c r="AO1" s="6" t="s">
        <v>142</v>
      </c>
      <c r="AP1" s="6" t="s">
        <v>143</v>
      </c>
      <c r="AQ1" s="4"/>
      <c r="AR1" s="6" t="s">
        <v>144</v>
      </c>
      <c r="AS1" s="6" t="s">
        <v>145</v>
      </c>
      <c r="AT1" s="38" t="s">
        <v>146</v>
      </c>
      <c r="AU1" s="7"/>
      <c r="AV1" s="38" t="s">
        <v>147</v>
      </c>
      <c r="AW1" s="38" t="s">
        <v>148</v>
      </c>
      <c r="AX1" s="7"/>
      <c r="AY1" s="6" t="s">
        <v>149</v>
      </c>
      <c r="AZ1" s="6" t="s">
        <v>150</v>
      </c>
      <c r="BA1" s="4"/>
      <c r="BB1" s="38" t="s">
        <v>151</v>
      </c>
      <c r="BC1" s="41">
        <v>0</v>
      </c>
      <c r="BD1" s="55" t="s">
        <v>152</v>
      </c>
      <c r="BE1" s="55" t="s">
        <v>153</v>
      </c>
      <c r="BF1" s="54" t="s">
        <v>154</v>
      </c>
      <c r="BG1" s="54" t="s">
        <v>155</v>
      </c>
      <c r="BH1" s="54" t="s">
        <v>156</v>
      </c>
      <c r="BI1" s="54" t="s">
        <v>157</v>
      </c>
      <c r="BJ1" s="54" t="s">
        <v>158</v>
      </c>
      <c r="BK1" s="54" t="s">
        <v>159</v>
      </c>
      <c r="BL1" s="54" t="s">
        <v>160</v>
      </c>
    </row>
    <row r="2" spans="1:65">
      <c r="A2" s="8"/>
      <c r="B2" s="8"/>
      <c r="C2" s="86" t="s">
        <v>161</v>
      </c>
      <c r="D2" s="86"/>
      <c r="E2" s="86"/>
      <c r="F2" s="69"/>
      <c r="G2" s="69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0"/>
      <c r="AF2" s="8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8"/>
      <c r="AR2" s="10"/>
      <c r="AS2" s="10"/>
      <c r="AT2" s="10"/>
      <c r="AU2" s="10"/>
      <c r="AV2" s="10"/>
      <c r="AW2" s="10"/>
      <c r="AX2" s="10"/>
      <c r="AY2" s="10"/>
      <c r="AZ2" s="10"/>
      <c r="BA2" s="8"/>
      <c r="BB2" s="39"/>
      <c r="BC2" s="39"/>
      <c r="BD2" s="10"/>
      <c r="BE2" s="10"/>
      <c r="BF2" s="10"/>
      <c r="BG2" s="10"/>
      <c r="BH2" s="10"/>
      <c r="BI2" s="10"/>
      <c r="BJ2" s="10"/>
      <c r="BK2" s="10"/>
      <c r="BL2" s="11"/>
    </row>
    <row r="3" spans="1:65">
      <c r="A3" s="12"/>
      <c r="B3" s="12"/>
      <c r="C3" s="12"/>
      <c r="D3" s="12"/>
      <c r="E3" s="12"/>
      <c r="F3" s="70"/>
      <c r="G3" s="7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37" t="s">
        <v>34</v>
      </c>
      <c r="AW3" s="37" t="s">
        <v>35</v>
      </c>
      <c r="AX3" s="14"/>
      <c r="AY3" s="15" t="b">
        <f ca="1">AND(OFFSET(AY5,1,0,10000,1))</f>
        <v>1</v>
      </c>
      <c r="AZ3" s="15" t="b">
        <f ca="1">AND(OFFSET(AZ5,1,0,10000,1))</f>
        <v>1</v>
      </c>
      <c r="BA3" s="12"/>
      <c r="BD3" s="16"/>
      <c r="BE3" s="16"/>
      <c r="BF3" s="16"/>
      <c r="BG3" s="16"/>
      <c r="BH3" s="16"/>
      <c r="BI3" s="16"/>
      <c r="BJ3" s="16"/>
    </row>
    <row r="4" spans="1:65" ht="14.4" thickBot="1">
      <c r="A4" s="42" t="s">
        <v>125</v>
      </c>
      <c r="B4" s="19" t="s">
        <v>0</v>
      </c>
      <c r="C4" s="20" t="s">
        <v>1</v>
      </c>
      <c r="D4" s="19" t="s">
        <v>2</v>
      </c>
      <c r="E4" s="19" t="s">
        <v>3</v>
      </c>
      <c r="F4" s="20" t="s">
        <v>41</v>
      </c>
      <c r="G4" s="20" t="s">
        <v>4</v>
      </c>
      <c r="H4" s="19" t="s">
        <v>42</v>
      </c>
      <c r="I4" s="19" t="s">
        <v>7</v>
      </c>
      <c r="J4" s="21" t="s">
        <v>9</v>
      </c>
      <c r="K4" s="19" t="s">
        <v>5</v>
      </c>
      <c r="L4" s="19" t="s">
        <v>6</v>
      </c>
      <c r="M4" s="19" t="s">
        <v>8</v>
      </c>
      <c r="N4" s="19" t="s">
        <v>8</v>
      </c>
      <c r="O4" s="19" t="s">
        <v>109</v>
      </c>
      <c r="P4" s="19" t="s">
        <v>46</v>
      </c>
      <c r="Q4" s="19" t="s">
        <v>47</v>
      </c>
      <c r="R4" s="19" t="s">
        <v>127</v>
      </c>
      <c r="S4" s="19" t="s">
        <v>128</v>
      </c>
      <c r="T4" s="19" t="s">
        <v>10</v>
      </c>
      <c r="U4" s="19" t="s">
        <v>11</v>
      </c>
      <c r="V4" s="19" t="s">
        <v>43</v>
      </c>
      <c r="W4" s="19" t="s">
        <v>44</v>
      </c>
      <c r="X4" s="19" t="s">
        <v>45</v>
      </c>
      <c r="Y4" s="19" t="s">
        <v>12</v>
      </c>
      <c r="Z4" s="19" t="s">
        <v>50</v>
      </c>
      <c r="AA4" s="19" t="s">
        <v>48</v>
      </c>
      <c r="AB4" s="19" t="s">
        <v>49</v>
      </c>
      <c r="AC4" s="19" t="s">
        <v>129</v>
      </c>
      <c r="AE4" s="22" t="s">
        <v>110</v>
      </c>
      <c r="AG4" s="22">
        <v>0</v>
      </c>
      <c r="AH4" s="22">
        <v>1</v>
      </c>
      <c r="AI4" s="22">
        <v>2</v>
      </c>
      <c r="AJ4" s="22">
        <v>3</v>
      </c>
      <c r="AK4" s="22">
        <v>4</v>
      </c>
      <c r="AL4" s="22">
        <v>5</v>
      </c>
      <c r="AM4" s="22">
        <v>6</v>
      </c>
      <c r="AN4" s="22">
        <v>7</v>
      </c>
      <c r="AO4" s="22" t="s">
        <v>15</v>
      </c>
      <c r="AP4" s="22" t="s">
        <v>16</v>
      </c>
      <c r="AR4" s="23" t="s">
        <v>26</v>
      </c>
      <c r="AS4" s="23" t="s">
        <v>17</v>
      </c>
      <c r="AT4" s="23" t="s">
        <v>25</v>
      </c>
      <c r="AU4" s="14"/>
      <c r="AV4" s="23" t="s">
        <v>38</v>
      </c>
      <c r="AW4" s="23" t="s">
        <v>39</v>
      </c>
      <c r="AX4" s="14"/>
      <c r="AY4" s="24" t="s">
        <v>13</v>
      </c>
      <c r="AZ4" s="24" t="s">
        <v>14</v>
      </c>
      <c r="BA4" s="12"/>
      <c r="BB4" s="24" t="s">
        <v>123</v>
      </c>
      <c r="BC4" s="24" t="s">
        <v>126</v>
      </c>
      <c r="BD4" s="24" t="s">
        <v>132</v>
      </c>
      <c r="BE4" s="24" t="s">
        <v>122</v>
      </c>
      <c r="BF4" s="24" t="s">
        <v>124</v>
      </c>
      <c r="BG4" s="24" t="s">
        <v>121</v>
      </c>
      <c r="BH4" s="25" t="s">
        <v>37</v>
      </c>
      <c r="BI4" s="24" t="s">
        <v>31</v>
      </c>
      <c r="BJ4" s="24" t="s">
        <v>32</v>
      </c>
      <c r="BK4" s="33" t="s">
        <v>33</v>
      </c>
      <c r="BL4" s="26" t="s">
        <v>40</v>
      </c>
    </row>
    <row r="5" spans="1:65" ht="9.9" customHeight="1">
      <c r="A5" s="27"/>
      <c r="B5" s="27"/>
      <c r="C5" s="27"/>
      <c r="D5" s="27"/>
      <c r="E5" s="27"/>
      <c r="F5" s="71"/>
      <c r="G5" s="71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E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R5" s="27"/>
      <c r="AS5" s="27"/>
      <c r="AT5" s="27"/>
      <c r="AU5" s="14"/>
      <c r="AV5" s="27"/>
      <c r="AW5" s="27"/>
      <c r="AX5" s="14"/>
      <c r="AY5" s="27"/>
      <c r="AZ5" s="27"/>
      <c r="BA5" s="12"/>
      <c r="BB5" s="40"/>
      <c r="BC5" s="40"/>
      <c r="BD5" s="27"/>
      <c r="BE5" s="27"/>
      <c r="BF5" s="27"/>
      <c r="BG5" s="27"/>
      <c r="BH5" s="27"/>
      <c r="BI5" s="27"/>
      <c r="BJ5" s="27"/>
      <c r="BK5" s="27"/>
      <c r="BL5" s="27"/>
    </row>
    <row r="6" spans="1:65">
      <c r="A6" s="43">
        <v>6</v>
      </c>
      <c r="B6" s="35" t="s">
        <v>192</v>
      </c>
      <c r="C6" s="35" t="s">
        <v>3543</v>
      </c>
      <c r="D6" s="35">
        <v>1</v>
      </c>
      <c r="E6" s="35">
        <v>10</v>
      </c>
      <c r="F6" s="64" t="s">
        <v>3733</v>
      </c>
      <c r="G6" s="76" t="s">
        <v>3734</v>
      </c>
      <c r="H6" s="35">
        <v>1</v>
      </c>
      <c r="I6" s="35" t="s">
        <v>60</v>
      </c>
      <c r="J6" s="35">
        <v>0</v>
      </c>
      <c r="K6" s="35" t="s">
        <v>3782</v>
      </c>
      <c r="L6" s="35" t="s">
        <v>57</v>
      </c>
      <c r="M6" s="35">
        <v>1</v>
      </c>
      <c r="N6" s="35"/>
      <c r="O6" s="35">
        <v>1</v>
      </c>
      <c r="P6" s="35">
        <v>2</v>
      </c>
      <c r="Q6" s="35">
        <v>1</v>
      </c>
      <c r="R6" s="35" t="s">
        <v>130</v>
      </c>
      <c r="S6" s="35" t="s">
        <v>130</v>
      </c>
      <c r="T6" s="36">
        <v>44104</v>
      </c>
      <c r="U6" s="36">
        <v>2958465</v>
      </c>
      <c r="V6" s="35" t="s">
        <v>3783</v>
      </c>
      <c r="W6" s="35" t="s">
        <v>59</v>
      </c>
      <c r="X6" s="35"/>
      <c r="Y6" s="35" t="s">
        <v>56</v>
      </c>
      <c r="Z6" s="35">
        <v>7213300</v>
      </c>
      <c r="AA6" s="35">
        <v>2</v>
      </c>
      <c r="AB6" s="35">
        <v>1</v>
      </c>
      <c r="AC6" s="35"/>
      <c r="AE6" s="51">
        <f>M6/O6</f>
        <v>1</v>
      </c>
      <c r="AG6" s="6" t="str">
        <f>C6</f>
        <v>90NB0NL1-M14360</v>
      </c>
      <c r="AH6" s="6" t="str">
        <f>IF($D6&lt;=AH$4,"",IF(AND($D5=AH$4,$D6&gt;AH$4),$F5,AH5))</f>
        <v/>
      </c>
      <c r="AI6" s="6" t="str">
        <f>IF($D6&lt;=AI$4,"",IF(AND($D5=AI$4,$D6&gt;AI$4),$F5,AI5))</f>
        <v/>
      </c>
      <c r="AJ6" s="6" t="str">
        <f>IF($D6&lt;=AJ$4,"",IF(AND($D5=AJ$4,$D6&gt;AJ$4),$F5,AJ5))</f>
        <v/>
      </c>
      <c r="AK6" s="6" t="str">
        <f>IF($D6&lt;=AK$4,"",IF(AND($D5=AK$4,$D6&gt;AK$4),$F5,AK5))</f>
        <v/>
      </c>
      <c r="AL6" s="6" t="str">
        <f>IF($D6&lt;=AL$4,"",IF(AND($D5=AL$4,$D6&gt;AL$4),$F5,AL5))</f>
        <v/>
      </c>
      <c r="AM6" s="6" t="str">
        <f>IF($D6&lt;=AM$4,"",IF(AND($D5=AM$4,$D6&gt;AM$4),$F5,AM5))</f>
        <v/>
      </c>
      <c r="AN6" s="6" t="str">
        <f>IF($D6&lt;=AN$4,"",IF(AND($D5=AN$4,$D6&gt;AN$4),$F5,AN5))</f>
        <v/>
      </c>
      <c r="AO6" s="6" t="str">
        <f>CONCATENATE(AG6," | ",AH6," | ",AI6," | ",AJ6," | ",AK6," | ",AL6," | ",AM6," | ",AN6)</f>
        <v xml:space="preserve">90NB0NL1-M14360 |  |  |  |  |  |  | </v>
      </c>
      <c r="AP6" s="6">
        <f>IF(TRIM(H6)="",100,J6)</f>
        <v>0</v>
      </c>
      <c r="AQ6" s="4"/>
      <c r="AR6" s="6" t="b">
        <f>NOT(TRIM(W6)&lt;&gt;"F")</f>
        <v>1</v>
      </c>
      <c r="AS6" s="6" t="str">
        <f>$B6&amp;" | "&amp;$AO6&amp;" | "&amp;IF(TRIM(H6)="","uniq"&amp;ROW(),TRIM(H6))</f>
        <v>271A | 90NB0NL1-M14360 |  |  |  |  |  |  |  | 1</v>
      </c>
      <c r="AT6" s="63">
        <f>IF(NOT(AR6),IF(TRIM($H6)="","Assembly","Phantom Alt"),VLOOKUP(F6,ZPCS04!B:G,6,0))</f>
        <v>2028</v>
      </c>
      <c r="AU6" s="7"/>
      <c r="AV6" s="38">
        <f ca="1">IF(TRIM($W6)="F",OFFSET($A$5,MATCH($AS6,$AS$5:$AS6,0)-1,0),$A6)</f>
        <v>6</v>
      </c>
      <c r="AW6" s="38">
        <f ca="1">IFERROR(OFFSET(ZPCS04!$A$1,MATCH(F6,ZPCS04!B:B,0)-1,0),100)</f>
        <v>3</v>
      </c>
      <c r="AX6" s="7"/>
      <c r="AY6" s="6" t="b">
        <f>SUMIF(AS:AS,AS6,AP:AP)=100</f>
        <v>1</v>
      </c>
      <c r="AZ6" s="6" t="b">
        <f>SUMIF(AS:AS,AS6,AE:AE)/COUNTIF(AS:AS,AS6)=AE6</f>
        <v>1</v>
      </c>
      <c r="BA6" s="4"/>
      <c r="BB6" s="38" t="str">
        <f ca="1">IF(AT6="Phantom Alt",MATCH($AS6,$AS$5:$AS6,0),IF(OR(OFFSET($AF6,0,8-COUNTBLANK($AG6:$AN6))=$F5,$BE6=$BE5),$BB5,""))</f>
        <v/>
      </c>
      <c r="BC6" s="41">
        <v>0</v>
      </c>
      <c r="BD6" s="55" t="str">
        <f>C6&amp;" | "&amp;F6</f>
        <v>90NB0NL1-M14360 | 31XKTMB0180</v>
      </c>
      <c r="BE6" s="55" t="str">
        <f ca="1">C6&amp;" | "&amp;OFFSET($AF6,0,8-COUNTBLANK($AG6:$AN6))</f>
        <v>90NB0NL1-M14360 | 90NB0NL1-M14360</v>
      </c>
      <c r="BF6" s="57">
        <f ca="1">IFERROR(VLOOKUP($BE6,$BD$5:$BF5,3,0)*$AE6,VLOOKUP($C6,Demanda!$A:$B,2,0)*$AE6)*IF(AT6="Phantom Alt",$BC6,TRUE)</f>
        <v>1000</v>
      </c>
      <c r="BG6" s="57">
        <f ca="1">BF6*(AP6/100)</f>
        <v>0</v>
      </c>
      <c r="BH6" s="57">
        <f>SUMIF(Invoice!A:A,F6,Invoice!B:B)</f>
        <v>0</v>
      </c>
      <c r="BI6" s="57">
        <f ca="1">SUMIF(AS:AS,AS6,BG:BG)</f>
        <v>1000</v>
      </c>
      <c r="BJ6" s="57">
        <f ca="1">MIN((BI6-SUMIF($AS$5:AS5,AS6,$BJ$5:BJ5)),MAX(0,BH6-SUMIF($F$5:F5,F6,$BJ$5:BJ5)))</f>
        <v>0</v>
      </c>
      <c r="BK6" s="57">
        <f ca="1">(-SUMIF(AS:AS,AS6,BG:BG)+SUMIF(AS:AS,AS6,BJ:BJ))*(AP6=100)*AR6</f>
        <v>0</v>
      </c>
      <c r="BL6" s="57">
        <f ca="1">MAX(0,SUMIF(Invoice!A:A,F6,Invoice!B:B)-SUMIF(F:F,F6,BJ:BJ))*(COUNTIF(F:F,F6)=COUNTIF($F$5:F6,F6))</f>
        <v>0</v>
      </c>
      <c r="BM6" s="44"/>
    </row>
    <row r="7" spans="1:65">
      <c r="A7" s="43">
        <v>7</v>
      </c>
      <c r="B7" s="35" t="s">
        <v>192</v>
      </c>
      <c r="C7" s="35" t="s">
        <v>3543</v>
      </c>
      <c r="D7" s="35">
        <v>1</v>
      </c>
      <c r="E7" s="35">
        <v>10</v>
      </c>
      <c r="F7" s="64" t="s">
        <v>3735</v>
      </c>
      <c r="G7" s="76" t="s">
        <v>3734</v>
      </c>
      <c r="H7" s="35">
        <v>1</v>
      </c>
      <c r="I7" s="35" t="s">
        <v>60</v>
      </c>
      <c r="J7" s="35">
        <v>0</v>
      </c>
      <c r="K7" s="35" t="s">
        <v>3782</v>
      </c>
      <c r="L7" s="35" t="s">
        <v>57</v>
      </c>
      <c r="M7" s="35">
        <v>1</v>
      </c>
      <c r="N7" s="35"/>
      <c r="O7" s="35">
        <v>1</v>
      </c>
      <c r="P7" s="35">
        <v>2</v>
      </c>
      <c r="Q7" s="35">
        <v>2</v>
      </c>
      <c r="R7" s="35" t="s">
        <v>130</v>
      </c>
      <c r="S7" s="35" t="s">
        <v>130</v>
      </c>
      <c r="T7" s="36">
        <v>44104</v>
      </c>
      <c r="U7" s="36">
        <v>2958465</v>
      </c>
      <c r="V7" s="35" t="s">
        <v>3783</v>
      </c>
      <c r="W7" s="35" t="s">
        <v>59</v>
      </c>
      <c r="X7" s="35"/>
      <c r="Y7" s="35" t="s">
        <v>56</v>
      </c>
      <c r="Z7" s="35">
        <v>7213300</v>
      </c>
      <c r="AA7" s="35">
        <v>4</v>
      </c>
      <c r="AB7" s="35">
        <v>2</v>
      </c>
      <c r="AC7" s="35"/>
      <c r="AE7" s="51">
        <f>M7/O7</f>
        <v>1</v>
      </c>
      <c r="AG7" s="6" t="str">
        <f>C7</f>
        <v>90NB0NL1-M14360</v>
      </c>
      <c r="AH7" s="6" t="str">
        <f>IF($D7&lt;=AH$4,"",IF(AND($D6=AH$4,$D7&gt;AH$4),$F6,AH6))</f>
        <v/>
      </c>
      <c r="AI7" s="6" t="str">
        <f>IF($D7&lt;=AI$4,"",IF(AND($D6=AI$4,$D7&gt;AI$4),$F6,AI6))</f>
        <v/>
      </c>
      <c r="AJ7" s="6" t="str">
        <f>IF($D7&lt;=AJ$4,"",IF(AND($D6=AJ$4,$D7&gt;AJ$4),$F6,AJ6))</f>
        <v/>
      </c>
      <c r="AK7" s="6" t="str">
        <f>IF($D7&lt;=AK$4,"",IF(AND($D6=AK$4,$D7&gt;AK$4),$F6,AK6))</f>
        <v/>
      </c>
      <c r="AL7" s="6" t="str">
        <f>IF($D7&lt;=AL$4,"",IF(AND($D6=AL$4,$D7&gt;AL$4),$F6,AL6))</f>
        <v/>
      </c>
      <c r="AM7" s="6" t="str">
        <f>IF($D7&lt;=AM$4,"",IF(AND($D6=AM$4,$D7&gt;AM$4),$F6,AM6))</f>
        <v/>
      </c>
      <c r="AN7" s="6" t="str">
        <f>IF($D7&lt;=AN$4,"",IF(AND($D6=AN$4,$D7&gt;AN$4),$F6,AN6))</f>
        <v/>
      </c>
      <c r="AO7" s="6" t="str">
        <f>CONCATENATE(AG7," | ",AH7," | ",AI7," | ",AJ7," | ",AK7," | ",AL7," | ",AM7," | ",AN7)</f>
        <v xml:space="preserve">90NB0NL1-M14360 |  |  |  |  |  |  | </v>
      </c>
      <c r="AP7" s="6">
        <f>IF(TRIM(H7)="",100,J7)</f>
        <v>0</v>
      </c>
      <c r="AQ7" s="4"/>
      <c r="AR7" s="6" t="b">
        <f>NOT(TRIM(W7)&lt;&gt;"F")</f>
        <v>1</v>
      </c>
      <c r="AS7" s="6" t="str">
        <f>$B7&amp;" | "&amp;$AO7&amp;" | "&amp;IF(TRIM(H7)="","uniq"&amp;ROW(),TRIM(H7))</f>
        <v>271A | 90NB0NL1-M14360 |  |  |  |  |  |  |  | 1</v>
      </c>
      <c r="AT7" s="63">
        <f>IF(NOT(AR7),IF(TRIM($H7)="","Assembly","Phantom Alt"),VLOOKUP(F7,ZPCS04!B:G,6,0))</f>
        <v>2028</v>
      </c>
      <c r="AU7" s="7"/>
      <c r="AV7" s="38">
        <f ca="1">IF(TRIM($W7)="F",OFFSET($A$5,MATCH($AS7,$AS$5:$AS7,0)-1,0),$A7)</f>
        <v>6</v>
      </c>
      <c r="AW7" s="38">
        <f ca="1">IFERROR(OFFSET(ZPCS04!$A$1,MATCH(F7,ZPCS04!B:B,0)-1,0),100)</f>
        <v>3</v>
      </c>
      <c r="AX7" s="7"/>
      <c r="AY7" s="6" t="b">
        <f>SUMIF(AS:AS,AS7,AP:AP)=100</f>
        <v>1</v>
      </c>
      <c r="AZ7" s="6" t="b">
        <f>SUMIF(AS:AS,AS7,AE:AE)/COUNTIF(AS:AS,AS7)=AE7</f>
        <v>1</v>
      </c>
      <c r="BA7" s="4"/>
      <c r="BB7" s="38" t="str">
        <f ca="1">IF(AT7="Phantom Alt",MATCH($AS7,$AS$5:$AS7,0),IF(OR(OFFSET($AF7,0,8-COUNTBLANK($AG7:$AN7))=$F6,$BE7=$BE6),$BB6,""))</f>
        <v/>
      </c>
      <c r="BC7" s="41">
        <v>0</v>
      </c>
      <c r="BD7" s="55" t="str">
        <f>C7&amp;" | "&amp;F7</f>
        <v>90NB0NL1-M14360 | 31XKTMB01A0</v>
      </c>
      <c r="BE7" s="55" t="str">
        <f ca="1">C7&amp;" | "&amp;OFFSET($AF7,0,8-COUNTBLANK($AG7:$AN7))</f>
        <v>90NB0NL1-M14360 | 90NB0NL1-M14360</v>
      </c>
      <c r="BF7" s="57">
        <f ca="1">IFERROR(VLOOKUP($BE7,$BD$5:$BF6,3,0)*$AE7,VLOOKUP($C7,Demanda!$A:$B,2,0)*$AE7)*IF(AT7="Phantom Alt",$BC7,TRUE)</f>
        <v>1000</v>
      </c>
      <c r="BG7" s="57">
        <f t="shared" ref="BG7:BG70" ca="1" si="0">BF7*(AP7/100)</f>
        <v>0</v>
      </c>
      <c r="BH7" s="57">
        <f>SUMIF(Invoice!A:A,F7,Invoice!B:B)</f>
        <v>0</v>
      </c>
      <c r="BI7" s="57">
        <f ca="1">SUMIF(AS:AS,AS7,BG:BG)</f>
        <v>1000</v>
      </c>
      <c r="BJ7" s="57">
        <f ca="1">MIN((BI7-SUMIF($AS$5:AS6,AS7,$BJ$5:BJ6)),MAX(0,BH7-SUMIF($F$5:F6,F7,$BJ$5:BJ6)))</f>
        <v>0</v>
      </c>
      <c r="BK7" s="57">
        <f ca="1">(-SUMIF(AS:AS,AS7,BG:BG)+SUMIF(AS:AS,AS7,BJ:BJ))*(AP7=100)*AR7</f>
        <v>0</v>
      </c>
      <c r="BL7" s="57">
        <f ca="1">MAX(0,SUMIF(Invoice!A:A,F7,Invoice!B:B)-SUMIF(F:F,F7,BJ:BJ))*(COUNTIF(F:F,F7)=COUNTIF($F$5:F7,F7))</f>
        <v>0</v>
      </c>
      <c r="BM7" s="44"/>
    </row>
    <row r="8" spans="1:65">
      <c r="A8" s="43">
        <v>8</v>
      </c>
      <c r="B8" s="35" t="s">
        <v>192</v>
      </c>
      <c r="C8" s="35" t="s">
        <v>3543</v>
      </c>
      <c r="D8" s="35">
        <v>1</v>
      </c>
      <c r="E8" s="35">
        <v>10</v>
      </c>
      <c r="F8" s="64" t="s">
        <v>3736</v>
      </c>
      <c r="G8" s="76" t="s">
        <v>3734</v>
      </c>
      <c r="H8" s="35">
        <v>1</v>
      </c>
      <c r="I8" s="35" t="s">
        <v>58</v>
      </c>
      <c r="J8" s="35">
        <v>100</v>
      </c>
      <c r="K8" s="35" t="s">
        <v>3782</v>
      </c>
      <c r="L8" s="35" t="s">
        <v>57</v>
      </c>
      <c r="M8" s="35">
        <v>1</v>
      </c>
      <c r="N8" s="35">
        <v>1</v>
      </c>
      <c r="O8" s="35">
        <v>1</v>
      </c>
      <c r="P8" s="35">
        <v>2</v>
      </c>
      <c r="Q8" s="35">
        <v>3</v>
      </c>
      <c r="R8" s="35" t="s">
        <v>130</v>
      </c>
      <c r="S8" s="35" t="s">
        <v>130</v>
      </c>
      <c r="T8" s="36">
        <v>44104</v>
      </c>
      <c r="U8" s="36">
        <v>2958465</v>
      </c>
      <c r="V8" s="35" t="s">
        <v>3783</v>
      </c>
      <c r="W8" s="35" t="s">
        <v>59</v>
      </c>
      <c r="X8" s="35"/>
      <c r="Y8" s="35" t="s">
        <v>56</v>
      </c>
      <c r="Z8" s="35">
        <v>7213300</v>
      </c>
      <c r="AA8" s="35">
        <v>6</v>
      </c>
      <c r="AB8" s="35">
        <v>3</v>
      </c>
      <c r="AC8" s="35"/>
      <c r="AE8" s="51">
        <f>M8/O8</f>
        <v>1</v>
      </c>
      <c r="AG8" s="6" t="str">
        <f>C8</f>
        <v>90NB0NL1-M14360</v>
      </c>
      <c r="AH8" s="6" t="str">
        <f>IF($D8&lt;=AH$4,"",IF(AND($D7=AH$4,$D8&gt;AH$4),$F7,AH7))</f>
        <v/>
      </c>
      <c r="AI8" s="6" t="str">
        <f>IF($D8&lt;=AI$4,"",IF(AND($D7=AI$4,$D8&gt;AI$4),$F7,AI7))</f>
        <v/>
      </c>
      <c r="AJ8" s="6" t="str">
        <f>IF($D8&lt;=AJ$4,"",IF(AND($D7=AJ$4,$D8&gt;AJ$4),$F7,AJ7))</f>
        <v/>
      </c>
      <c r="AK8" s="6" t="str">
        <f>IF($D8&lt;=AK$4,"",IF(AND($D7=AK$4,$D8&gt;AK$4),$F7,AK7))</f>
        <v/>
      </c>
      <c r="AL8" s="6" t="str">
        <f>IF($D8&lt;=AL$4,"",IF(AND($D7=AL$4,$D8&gt;AL$4),$F7,AL7))</f>
        <v/>
      </c>
      <c r="AM8" s="6" t="str">
        <f>IF($D8&lt;=AM$4,"",IF(AND($D7=AM$4,$D8&gt;AM$4),$F7,AM7))</f>
        <v/>
      </c>
      <c r="AN8" s="6" t="str">
        <f>IF($D8&lt;=AN$4,"",IF(AND($D7=AN$4,$D8&gt;AN$4),$F7,AN7))</f>
        <v/>
      </c>
      <c r="AO8" s="6" t="str">
        <f>CONCATENATE(AG8," | ",AH8," | ",AI8," | ",AJ8," | ",AK8," | ",AL8," | ",AM8," | ",AN8)</f>
        <v xml:space="preserve">90NB0NL1-M14360 |  |  |  |  |  |  | </v>
      </c>
      <c r="AP8" s="6">
        <f>IF(TRIM(H8)="",100,J8)</f>
        <v>100</v>
      </c>
      <c r="AQ8" s="4"/>
      <c r="AR8" s="6" t="b">
        <f>NOT(TRIM(W8)&lt;&gt;"F")</f>
        <v>1</v>
      </c>
      <c r="AS8" s="6" t="str">
        <f>$B8&amp;" | "&amp;$AO8&amp;" | "&amp;IF(TRIM(H8)="","uniq"&amp;ROW(),TRIM(H8))</f>
        <v>271A | 90NB0NL1-M14360 |  |  |  |  |  |  |  | 1</v>
      </c>
      <c r="AT8" s="63">
        <f>IF(NOT(AR8),IF(TRIM($H8)="","Assembly","Phantom Alt"),VLOOKUP(F8,ZPCS04!B:G,6,0))</f>
        <v>2028</v>
      </c>
      <c r="AU8" s="7"/>
      <c r="AV8" s="38">
        <f ca="1">IF(TRIM($W8)="F",OFFSET($A$5,MATCH($AS8,$AS$5:$AS8,0)-1,0),$A8)</f>
        <v>6</v>
      </c>
      <c r="AW8" s="38">
        <f ca="1">IFERROR(OFFSET(ZPCS04!$A$1,MATCH(F8,ZPCS04!B:B,0)-1,0),100)</f>
        <v>3</v>
      </c>
      <c r="AX8" s="7"/>
      <c r="AY8" s="6" t="b">
        <f>SUMIF(AS:AS,AS8,AP:AP)=100</f>
        <v>1</v>
      </c>
      <c r="AZ8" s="6" t="b">
        <f>SUMIF(AS:AS,AS8,AE:AE)/COUNTIF(AS:AS,AS8)=AE8</f>
        <v>1</v>
      </c>
      <c r="BA8" s="4"/>
      <c r="BB8" s="38" t="str">
        <f ca="1">IF(AT8="Phantom Alt",MATCH($AS8,$AS$5:$AS8,0),IF(OR(OFFSET($AF8,0,8-COUNTBLANK($AG8:$AN8))=$F7,$BE8=$BE7),$BB7,""))</f>
        <v/>
      </c>
      <c r="BC8" s="41">
        <v>0</v>
      </c>
      <c r="BD8" s="55" t="str">
        <f>C8&amp;" | "&amp;F8</f>
        <v>90NB0NL1-M14360 | 60NB0NL0-MB1900</v>
      </c>
      <c r="BE8" s="55" t="str">
        <f ca="1">C8&amp;" | "&amp;OFFSET($AF8,0,8-COUNTBLANK($AG8:$AN8))</f>
        <v>90NB0NL1-M14360 | 90NB0NL1-M14360</v>
      </c>
      <c r="BF8" s="57">
        <f ca="1">IFERROR(VLOOKUP($BE8,$BD$5:$BF7,3,0)*$AE8,VLOOKUP($C8,Demanda!$A:$B,2,0)*$AE8)*IF(AT8="Phantom Alt",$BC8,TRUE)</f>
        <v>1000</v>
      </c>
      <c r="BG8" s="57">
        <f t="shared" ca="1" si="0"/>
        <v>1000</v>
      </c>
      <c r="BH8" s="57">
        <f>SUMIF(Invoice!A:A,F8,Invoice!B:B)</f>
        <v>0</v>
      </c>
      <c r="BI8" s="57">
        <f ca="1">SUMIF(AS:AS,AS8,BG:BG)</f>
        <v>1000</v>
      </c>
      <c r="BJ8" s="57">
        <f ca="1">MIN((BI8-SUMIF($AS$5:AS7,AS8,$BJ$5:BJ7)),MAX(0,BH8-SUMIF($F$5:F7,F8,$BJ$5:BJ7)))</f>
        <v>0</v>
      </c>
      <c r="BK8" s="57">
        <f ca="1">(-SUMIF(AS:AS,AS8,BG:BG)+SUMIF(AS:AS,AS8,BJ:BJ))*(AP8=100)*AR8</f>
        <v>-1000</v>
      </c>
      <c r="BL8" s="57">
        <f ca="1">MAX(0,SUMIF(Invoice!A:A,F8,Invoice!B:B)-SUMIF(F:F,F8,BJ:BJ))*(COUNTIF(F:F,F8)=COUNTIF($F$5:F8,F8))</f>
        <v>0</v>
      </c>
      <c r="BM8" s="44"/>
    </row>
    <row r="9" spans="1:65">
      <c r="A9" s="43">
        <v>9</v>
      </c>
      <c r="B9" s="35" t="s">
        <v>192</v>
      </c>
      <c r="C9" s="35" t="s">
        <v>3543</v>
      </c>
      <c r="D9" s="35">
        <v>1</v>
      </c>
      <c r="E9" s="35">
        <v>20</v>
      </c>
      <c r="F9" s="64" t="s">
        <v>3750</v>
      </c>
      <c r="G9" s="76" t="s">
        <v>3784</v>
      </c>
      <c r="H9" s="35">
        <v>2</v>
      </c>
      <c r="I9" s="35" t="s">
        <v>60</v>
      </c>
      <c r="J9" s="35">
        <v>0</v>
      </c>
      <c r="K9" s="35" t="s">
        <v>3785</v>
      </c>
      <c r="L9" s="35" t="s">
        <v>57</v>
      </c>
      <c r="M9" s="35">
        <v>1</v>
      </c>
      <c r="N9" s="35"/>
      <c r="O9" s="35">
        <v>1</v>
      </c>
      <c r="P9" s="35">
        <v>2</v>
      </c>
      <c r="Q9" s="35">
        <v>1</v>
      </c>
      <c r="R9" s="35" t="s">
        <v>130</v>
      </c>
      <c r="S9" s="35" t="s">
        <v>130</v>
      </c>
      <c r="T9" s="36">
        <v>44104</v>
      </c>
      <c r="U9" s="36">
        <v>2958465</v>
      </c>
      <c r="V9" s="35" t="s">
        <v>3783</v>
      </c>
      <c r="W9" s="35" t="s">
        <v>59</v>
      </c>
      <c r="X9" s="35"/>
      <c r="Y9" s="35" t="s">
        <v>56</v>
      </c>
      <c r="Z9" s="35">
        <v>7213300</v>
      </c>
      <c r="AA9" s="35">
        <v>8</v>
      </c>
      <c r="AB9" s="35">
        <v>4</v>
      </c>
      <c r="AC9" s="35"/>
      <c r="AE9" s="51">
        <f>M9/O9</f>
        <v>1</v>
      </c>
      <c r="AG9" s="6" t="str">
        <f>C9</f>
        <v>90NB0NL1-M14360</v>
      </c>
      <c r="AH9" s="6" t="str">
        <f>IF($D9&lt;=AH$4,"",IF(AND($D8=AH$4,$D9&gt;AH$4),$F8,AH8))</f>
        <v/>
      </c>
      <c r="AI9" s="6" t="str">
        <f>IF($D9&lt;=AI$4,"",IF(AND($D8=AI$4,$D9&gt;AI$4),$F8,AI8))</f>
        <v/>
      </c>
      <c r="AJ9" s="6" t="str">
        <f>IF($D9&lt;=AJ$4,"",IF(AND($D8=AJ$4,$D9&gt;AJ$4),$F8,AJ8))</f>
        <v/>
      </c>
      <c r="AK9" s="6" t="str">
        <f>IF($D9&lt;=AK$4,"",IF(AND($D8=AK$4,$D9&gt;AK$4),$F8,AK8))</f>
        <v/>
      </c>
      <c r="AL9" s="6" t="str">
        <f>IF($D9&lt;=AL$4,"",IF(AND($D8=AL$4,$D9&gt;AL$4),$F8,AL8))</f>
        <v/>
      </c>
      <c r="AM9" s="6" t="str">
        <f>IF($D9&lt;=AM$4,"",IF(AND($D8=AM$4,$D9&gt;AM$4),$F8,AM8))</f>
        <v/>
      </c>
      <c r="AN9" s="6" t="str">
        <f>IF($D9&lt;=AN$4,"",IF(AND($D8=AN$4,$D9&gt;AN$4),$F8,AN8))</f>
        <v/>
      </c>
      <c r="AO9" s="6" t="str">
        <f>CONCATENATE(AG9," | ",AH9," | ",AI9," | ",AJ9," | ",AK9," | ",AL9," | ",AM9," | ",AN9)</f>
        <v xml:space="preserve">90NB0NL1-M14360 |  |  |  |  |  |  | </v>
      </c>
      <c r="AP9" s="6">
        <f>IF(TRIM(H9)="",100,J9)</f>
        <v>0</v>
      </c>
      <c r="AQ9" s="4"/>
      <c r="AR9" s="6" t="b">
        <f>NOT(TRIM(W9)&lt;&gt;"F")</f>
        <v>1</v>
      </c>
      <c r="AS9" s="6" t="str">
        <f>$B9&amp;" | "&amp;$AO9&amp;" | "&amp;IF(TRIM(H9)="","uniq"&amp;ROW(),TRIM(H9))</f>
        <v>271A | 90NB0NL1-M14360 |  |  |  |  |  |  |  | 2</v>
      </c>
      <c r="AT9" s="63">
        <f>IF(NOT(AR9),IF(TRIM($H9)="","Assembly","Phantom Alt"),VLOOKUP(F9,ZPCS04!B:G,6,0))</f>
        <v>2037</v>
      </c>
      <c r="AU9" s="7"/>
      <c r="AV9" s="38">
        <f ca="1">IF(TRIM($W9)="F",OFFSET($A$5,MATCH($AS9,$AS$5:$AS9,0)-1,0),$A9)</f>
        <v>9</v>
      </c>
      <c r="AW9" s="38">
        <f ca="1">IFERROR(OFFSET(ZPCS04!$A$1,MATCH(F9,ZPCS04!B:B,0)-1,0),100)</f>
        <v>3</v>
      </c>
      <c r="AX9" s="7"/>
      <c r="AY9" s="6" t="b">
        <f>SUMIF(AS:AS,AS9,AP:AP)=100</f>
        <v>1</v>
      </c>
      <c r="AZ9" s="6" t="b">
        <f>SUMIF(AS:AS,AS9,AE:AE)/COUNTIF(AS:AS,AS9)=AE9</f>
        <v>1</v>
      </c>
      <c r="BA9" s="4"/>
      <c r="BB9" s="38" t="str">
        <f ca="1">IF(AT9="Phantom Alt",MATCH($AS9,$AS$5:$AS9,0),IF(OR(OFFSET($AF9,0,8-COUNTBLANK($AG9:$AN9))=$F8,$BE9=$BE8),$BB8,""))</f>
        <v/>
      </c>
      <c r="BC9" s="41">
        <v>0</v>
      </c>
      <c r="BD9" s="55" t="str">
        <f>C9&amp;" | "&amp;F9</f>
        <v>90NB0NL1-M14360 | 3GXKTUB0000</v>
      </c>
      <c r="BE9" s="55" t="str">
        <f ca="1">C9&amp;" | "&amp;OFFSET($AF9,0,8-COUNTBLANK($AG9:$AN9))</f>
        <v>90NB0NL1-M14360 | 90NB0NL1-M14360</v>
      </c>
      <c r="BF9" s="57">
        <f ca="1">IFERROR(VLOOKUP($BE9,$BD$5:$BF8,3,0)*$AE9,VLOOKUP($C9,Demanda!$A:$B,2,0)*$AE9)*IF(AT9="Phantom Alt",$BC9,TRUE)</f>
        <v>1000</v>
      </c>
      <c r="BG9" s="57">
        <f t="shared" ca="1" si="0"/>
        <v>0</v>
      </c>
      <c r="BH9" s="57">
        <f>SUMIF(Invoice!A:A,F9,Invoice!B:B)</f>
        <v>0</v>
      </c>
      <c r="BI9" s="57">
        <f ca="1">SUMIF(AS:AS,AS9,BG:BG)</f>
        <v>1000</v>
      </c>
      <c r="BJ9" s="57">
        <f ca="1">MIN((BI9-SUMIF($AS$5:AS8,AS9,$BJ$5:BJ8)),MAX(0,BH9-SUMIF($F$5:F8,F9,$BJ$5:BJ8)))</f>
        <v>0</v>
      </c>
      <c r="BK9" s="57">
        <f ca="1">(-SUMIF(AS:AS,AS9,BG:BG)+SUMIF(AS:AS,AS9,BJ:BJ))*(AP9=100)*AR9</f>
        <v>0</v>
      </c>
      <c r="BL9" s="57">
        <f ca="1">MAX(0,SUMIF(Invoice!A:A,F9,Invoice!B:B)-SUMIF(F:F,F9,BJ:BJ))*(COUNTIF(F:F,F9)=COUNTIF($F$5:F9,F9))</f>
        <v>0</v>
      </c>
      <c r="BM9" s="44"/>
    </row>
    <row r="10" spans="1:65">
      <c r="A10" s="43">
        <v>10</v>
      </c>
      <c r="B10" s="35" t="s">
        <v>192</v>
      </c>
      <c r="C10" s="35" t="s">
        <v>3543</v>
      </c>
      <c r="D10" s="35">
        <v>1</v>
      </c>
      <c r="E10" s="35">
        <v>20</v>
      </c>
      <c r="F10" s="64" t="s">
        <v>3752</v>
      </c>
      <c r="G10" s="76" t="s">
        <v>3784</v>
      </c>
      <c r="H10" s="35">
        <v>2</v>
      </c>
      <c r="I10" s="35" t="s">
        <v>58</v>
      </c>
      <c r="J10" s="35">
        <v>100</v>
      </c>
      <c r="K10" s="35" t="s">
        <v>3785</v>
      </c>
      <c r="L10" s="35" t="s">
        <v>57</v>
      </c>
      <c r="M10" s="35">
        <v>1</v>
      </c>
      <c r="N10" s="35">
        <v>1</v>
      </c>
      <c r="O10" s="35">
        <v>1</v>
      </c>
      <c r="P10" s="35">
        <v>2</v>
      </c>
      <c r="Q10" s="35">
        <v>2</v>
      </c>
      <c r="R10" s="35" t="s">
        <v>130</v>
      </c>
      <c r="S10" s="35" t="s">
        <v>130</v>
      </c>
      <c r="T10" s="36">
        <v>44104</v>
      </c>
      <c r="U10" s="36">
        <v>2958465</v>
      </c>
      <c r="V10" s="35" t="s">
        <v>3783</v>
      </c>
      <c r="W10" s="35" t="s">
        <v>59</v>
      </c>
      <c r="X10" s="35"/>
      <c r="Y10" s="35" t="s">
        <v>56</v>
      </c>
      <c r="Z10" s="35">
        <v>7213300</v>
      </c>
      <c r="AA10" s="35">
        <v>10</v>
      </c>
      <c r="AB10" s="35">
        <v>5</v>
      </c>
      <c r="AC10" s="35"/>
      <c r="AE10" s="51">
        <f>M10/O10</f>
        <v>1</v>
      </c>
      <c r="AG10" s="6" t="str">
        <f>C10</f>
        <v>90NB0NL1-M14360</v>
      </c>
      <c r="AH10" s="6" t="str">
        <f>IF($D10&lt;=AH$4,"",IF(AND($D9=AH$4,$D10&gt;AH$4),$F9,AH9))</f>
        <v/>
      </c>
      <c r="AI10" s="6" t="str">
        <f>IF($D10&lt;=AI$4,"",IF(AND($D9=AI$4,$D10&gt;AI$4),$F9,AI9))</f>
        <v/>
      </c>
      <c r="AJ10" s="6" t="str">
        <f>IF($D10&lt;=AJ$4,"",IF(AND($D9=AJ$4,$D10&gt;AJ$4),$F9,AJ9))</f>
        <v/>
      </c>
      <c r="AK10" s="6" t="str">
        <f>IF($D10&lt;=AK$4,"",IF(AND($D9=AK$4,$D10&gt;AK$4),$F9,AK9))</f>
        <v/>
      </c>
      <c r="AL10" s="6" t="str">
        <f>IF($D10&lt;=AL$4,"",IF(AND($D9=AL$4,$D10&gt;AL$4),$F9,AL9))</f>
        <v/>
      </c>
      <c r="AM10" s="6" t="str">
        <f>IF($D10&lt;=AM$4,"",IF(AND($D9=AM$4,$D10&gt;AM$4),$F9,AM9))</f>
        <v/>
      </c>
      <c r="AN10" s="6" t="str">
        <f>IF($D10&lt;=AN$4,"",IF(AND($D9=AN$4,$D10&gt;AN$4),$F9,AN9))</f>
        <v/>
      </c>
      <c r="AO10" s="6" t="str">
        <f>CONCATENATE(AG10," | ",AH10," | ",AI10," | ",AJ10," | ",AK10," | ",AL10," | ",AM10," | ",AN10)</f>
        <v xml:space="preserve">90NB0NL1-M14360 |  |  |  |  |  |  | </v>
      </c>
      <c r="AP10" s="6">
        <f>IF(TRIM(H10)="",100,J10)</f>
        <v>100</v>
      </c>
      <c r="AQ10" s="4"/>
      <c r="AR10" s="6" t="b">
        <f>NOT(TRIM(W10)&lt;&gt;"F")</f>
        <v>1</v>
      </c>
      <c r="AS10" s="6" t="str">
        <f>$B10&amp;" | "&amp;$AO10&amp;" | "&amp;IF(TRIM(H10)="","uniq"&amp;ROW(),TRIM(H10))</f>
        <v>271A | 90NB0NL1-M14360 |  |  |  |  |  |  |  | 2</v>
      </c>
      <c r="AT10" s="63">
        <f>IF(NOT(AR10),IF(TRIM($H10)="","Assembly","Phantom Alt"),VLOOKUP(F10,ZPCS04!B:G,6,0))</f>
        <v>2037</v>
      </c>
      <c r="AU10" s="7"/>
      <c r="AV10" s="38">
        <f ca="1">IF(TRIM($W10)="F",OFFSET($A$5,MATCH($AS10,$AS$5:$AS10,0)-1,0),$A10)</f>
        <v>9</v>
      </c>
      <c r="AW10" s="38">
        <f ca="1">IFERROR(OFFSET(ZPCS04!$A$1,MATCH(F10,ZPCS04!B:B,0)-1,0),100)</f>
        <v>3</v>
      </c>
      <c r="AX10" s="7"/>
      <c r="AY10" s="6" t="b">
        <f>SUMIF(AS:AS,AS10,AP:AP)=100</f>
        <v>1</v>
      </c>
      <c r="AZ10" s="6" t="b">
        <f>SUMIF(AS:AS,AS10,AE:AE)/COUNTIF(AS:AS,AS10)=AE10</f>
        <v>1</v>
      </c>
      <c r="BA10" s="4"/>
      <c r="BB10" s="38" t="str">
        <f ca="1">IF(AT10="Phantom Alt",MATCH($AS10,$AS$5:$AS10,0),IF(OR(OFFSET($AF10,0,8-COUNTBLANK($AG10:$AN10))=$F9,$BE10=$BE9),$BB9,""))</f>
        <v/>
      </c>
      <c r="BC10" s="41">
        <v>0</v>
      </c>
      <c r="BD10" s="55" t="str">
        <f>C10&amp;" | "&amp;F10</f>
        <v>90NB0NL1-M14360 | 60NB0NL0-US1010</v>
      </c>
      <c r="BE10" s="55" t="str">
        <f ca="1">C10&amp;" | "&amp;OFFSET($AF10,0,8-COUNTBLANK($AG10:$AN10))</f>
        <v>90NB0NL1-M14360 | 90NB0NL1-M14360</v>
      </c>
      <c r="BF10" s="57">
        <f ca="1">IFERROR(VLOOKUP($BE10,$BD$5:$BF9,3,0)*$AE10,VLOOKUP($C10,Demanda!$A:$B,2,0)*$AE10)*IF(AT10="Phantom Alt",$BC10,TRUE)</f>
        <v>1000</v>
      </c>
      <c r="BG10" s="57">
        <f t="shared" ca="1" si="0"/>
        <v>1000</v>
      </c>
      <c r="BH10" s="57">
        <f>SUMIF(Invoice!A:A,F10,Invoice!B:B)</f>
        <v>0</v>
      </c>
      <c r="BI10" s="57">
        <f ca="1">SUMIF(AS:AS,AS10,BG:BG)</f>
        <v>1000</v>
      </c>
      <c r="BJ10" s="57">
        <f ca="1">MIN((BI10-SUMIF($AS$5:AS9,AS10,$BJ$5:BJ9)),MAX(0,BH10-SUMIF($F$5:F9,F10,$BJ$5:BJ9)))</f>
        <v>0</v>
      </c>
      <c r="BK10" s="57">
        <f ca="1">(-SUMIF(AS:AS,AS10,BG:BG)+SUMIF(AS:AS,AS10,BJ:BJ))*(AP10=100)*AR10</f>
        <v>-1000</v>
      </c>
      <c r="BL10" s="57">
        <f ca="1">MAX(0,SUMIF(Invoice!A:A,F10,Invoice!B:B)-SUMIF(F:F,F10,BJ:BJ))*(COUNTIF(F:F,F10)=COUNTIF($F$5:F10,F10))</f>
        <v>0</v>
      </c>
      <c r="BM10" s="44"/>
    </row>
    <row r="11" spans="1:65">
      <c r="A11" s="43">
        <v>11</v>
      </c>
      <c r="B11" s="35" t="s">
        <v>192</v>
      </c>
      <c r="C11" s="35" t="s">
        <v>3543</v>
      </c>
      <c r="D11" s="35">
        <v>1</v>
      </c>
      <c r="E11" s="35">
        <v>30</v>
      </c>
      <c r="F11" s="64" t="s">
        <v>3575</v>
      </c>
      <c r="G11" s="76" t="s">
        <v>3786</v>
      </c>
      <c r="H11" s="35"/>
      <c r="I11" s="35"/>
      <c r="J11" s="35">
        <v>0</v>
      </c>
      <c r="K11" s="35" t="s">
        <v>3532</v>
      </c>
      <c r="L11" s="35" t="s">
        <v>57</v>
      </c>
      <c r="M11" s="35">
        <v>1</v>
      </c>
      <c r="N11" s="35">
        <v>1</v>
      </c>
      <c r="O11" s="35">
        <v>1</v>
      </c>
      <c r="P11" s="35"/>
      <c r="Q11" s="35"/>
      <c r="R11" s="35" t="s">
        <v>130</v>
      </c>
      <c r="S11" s="35" t="s">
        <v>130</v>
      </c>
      <c r="T11" s="36">
        <v>44104</v>
      </c>
      <c r="U11" s="36">
        <v>2958465</v>
      </c>
      <c r="V11" s="35" t="s">
        <v>3783</v>
      </c>
      <c r="W11" s="35" t="s">
        <v>181</v>
      </c>
      <c r="X11" s="35"/>
      <c r="Y11" s="35" t="s">
        <v>56</v>
      </c>
      <c r="Z11" s="35">
        <v>7213300</v>
      </c>
      <c r="AA11" s="35">
        <v>12</v>
      </c>
      <c r="AB11" s="35">
        <v>6</v>
      </c>
      <c r="AC11" s="35"/>
      <c r="AE11" s="51">
        <f>M11/O11</f>
        <v>1</v>
      </c>
      <c r="AG11" s="6" t="str">
        <f>C11</f>
        <v>90NB0NL1-M14360</v>
      </c>
      <c r="AH11" s="6" t="str">
        <f>IF($D11&lt;=AH$4,"",IF(AND($D10=AH$4,$D11&gt;AH$4),$F10,AH10))</f>
        <v/>
      </c>
      <c r="AI11" s="6" t="str">
        <f>IF($D11&lt;=AI$4,"",IF(AND($D10=AI$4,$D11&gt;AI$4),$F10,AI10))</f>
        <v/>
      </c>
      <c r="AJ11" s="6" t="str">
        <f>IF($D11&lt;=AJ$4,"",IF(AND($D10=AJ$4,$D11&gt;AJ$4),$F10,AJ10))</f>
        <v/>
      </c>
      <c r="AK11" s="6" t="str">
        <f>IF($D11&lt;=AK$4,"",IF(AND($D10=AK$4,$D11&gt;AK$4),$F10,AK10))</f>
        <v/>
      </c>
      <c r="AL11" s="6" t="str">
        <f>IF($D11&lt;=AL$4,"",IF(AND($D10=AL$4,$D11&gt;AL$4),$F10,AL10))</f>
        <v/>
      </c>
      <c r="AM11" s="6" t="str">
        <f>IF($D11&lt;=AM$4,"",IF(AND($D10=AM$4,$D11&gt;AM$4),$F10,AM10))</f>
        <v/>
      </c>
      <c r="AN11" s="6" t="str">
        <f>IF($D11&lt;=AN$4,"",IF(AND($D10=AN$4,$D11&gt;AN$4),$F10,AN10))</f>
        <v/>
      </c>
      <c r="AO11" s="6" t="str">
        <f>CONCATENATE(AG11," | ",AH11," | ",AI11," | ",AJ11," | ",AK11," | ",AL11," | ",AM11," | ",AN11)</f>
        <v xml:space="preserve">90NB0NL1-M14360 |  |  |  |  |  |  | </v>
      </c>
      <c r="AP11" s="6">
        <f>IF(TRIM(H11)="",100,J11)</f>
        <v>100</v>
      </c>
      <c r="AQ11" s="4"/>
      <c r="AR11" s="6" t="b">
        <f>NOT(TRIM(W11)&lt;&gt;"F")</f>
        <v>0</v>
      </c>
      <c r="AS11" s="6" t="str">
        <f>$B11&amp;" | "&amp;$AO11&amp;" | "&amp;IF(TRIM(H11)="","uniq"&amp;ROW(),TRIM(H11))</f>
        <v>271A | 90NB0NL1-M14360 |  |  |  |  |  |  |  | uniq11</v>
      </c>
      <c r="AT11" s="63" t="str">
        <f>IF(NOT(AR11),IF(TRIM($H11)="","Assembly","Phantom Alt"),VLOOKUP(F11,ZPCS04!B:G,6,0))</f>
        <v>Assembly</v>
      </c>
      <c r="AU11" s="7"/>
      <c r="AV11" s="38">
        <f ca="1">IF(TRIM($W11)="F",OFFSET($A$5,MATCH($AS11,$AS$5:$AS11,0)-1,0),$A11)</f>
        <v>11</v>
      </c>
      <c r="AW11" s="38">
        <f ca="1">IFERROR(OFFSET(ZPCS04!$A$1,MATCH(F11,ZPCS04!B:B,0)-1,0),100)</f>
        <v>2.9999999859999997</v>
      </c>
      <c r="AX11" s="7"/>
      <c r="AY11" s="6" t="b">
        <f>SUMIF(AS:AS,AS11,AP:AP)=100</f>
        <v>1</v>
      </c>
      <c r="AZ11" s="6" t="b">
        <f>SUMIF(AS:AS,AS11,AE:AE)/COUNTIF(AS:AS,AS11)=AE11</f>
        <v>1</v>
      </c>
      <c r="BA11" s="4"/>
      <c r="BB11" s="38" t="str">
        <f ca="1">IF(AT11="Phantom Alt",MATCH($AS11,$AS$5:$AS11,0),IF(OR(OFFSET($AF11,0,8-COUNTBLANK($AG11:$AN11))=$F10,$BE11=$BE10),$BB10,""))</f>
        <v/>
      </c>
      <c r="BC11" s="41">
        <v>0</v>
      </c>
      <c r="BD11" s="55" t="str">
        <f>C11&amp;" | "&amp;F11</f>
        <v>90NB0NL1-M14360 | 90NB0NL1-K00010</v>
      </c>
      <c r="BE11" s="55" t="str">
        <f ca="1">C11&amp;" | "&amp;OFFSET($AF11,0,8-COUNTBLANK($AG11:$AN11))</f>
        <v>90NB0NL1-M14360 | 90NB0NL1-M14360</v>
      </c>
      <c r="BF11" s="57">
        <f ca="1">IFERROR(VLOOKUP($BE11,$BD$5:$BF10,3,0)*$AE11,VLOOKUP($C11,Demanda!$A:$B,2,0)*$AE11)*IF(AT11="Phantom Alt",$BC11,TRUE)</f>
        <v>1000</v>
      </c>
      <c r="BG11" s="57">
        <f t="shared" ca="1" si="0"/>
        <v>1000</v>
      </c>
      <c r="BH11" s="57">
        <f>SUMIF(Invoice!A:A,F11,Invoice!B:B)</f>
        <v>1400</v>
      </c>
      <c r="BI11" s="57">
        <f ca="1">SUMIF(AS:AS,AS11,BG:BG)</f>
        <v>1000</v>
      </c>
      <c r="BJ11" s="57">
        <f ca="1">MIN((BI11-SUMIF($AS$5:AS10,AS11,$BJ$5:BJ10)),MAX(0,BH11-SUMIF($F$5:F10,F11,$BJ$5:BJ10)))</f>
        <v>1000</v>
      </c>
      <c r="BK11" s="57">
        <f ca="1">(-SUMIF(AS:AS,AS11,BG:BG)+SUMIF(AS:AS,AS11,BJ:BJ))*(AP11=100)*AR11</f>
        <v>0</v>
      </c>
      <c r="BL11" s="57">
        <f ca="1">MAX(0,SUMIF(Invoice!A:A,F11,Invoice!B:B)-SUMIF(F:F,F11,BJ:BJ))*(COUNTIF(F:F,F11)=COUNTIF($F$5:F11,F11))</f>
        <v>0</v>
      </c>
      <c r="BM11" s="44"/>
    </row>
    <row r="12" spans="1:65">
      <c r="A12" s="43">
        <v>12</v>
      </c>
      <c r="B12" s="35" t="s">
        <v>192</v>
      </c>
      <c r="C12" s="35" t="s">
        <v>3543</v>
      </c>
      <c r="D12" s="35">
        <v>1</v>
      </c>
      <c r="E12" s="35">
        <v>40</v>
      </c>
      <c r="F12" s="64" t="s">
        <v>3577</v>
      </c>
      <c r="G12" s="76" t="s">
        <v>3787</v>
      </c>
      <c r="H12" s="35"/>
      <c r="I12" s="35"/>
      <c r="J12" s="35">
        <v>0</v>
      </c>
      <c r="K12" s="35" t="s">
        <v>3531</v>
      </c>
      <c r="L12" s="35" t="s">
        <v>57</v>
      </c>
      <c r="M12" s="35">
        <v>1</v>
      </c>
      <c r="N12" s="35">
        <v>1</v>
      </c>
      <c r="O12" s="35">
        <v>1</v>
      </c>
      <c r="P12" s="35"/>
      <c r="Q12" s="35"/>
      <c r="R12" s="35" t="s">
        <v>130</v>
      </c>
      <c r="S12" s="35" t="s">
        <v>130</v>
      </c>
      <c r="T12" s="36">
        <v>44104</v>
      </c>
      <c r="U12" s="36">
        <v>2958465</v>
      </c>
      <c r="V12" s="35" t="s">
        <v>3783</v>
      </c>
      <c r="W12" s="35" t="s">
        <v>181</v>
      </c>
      <c r="X12" s="35"/>
      <c r="Y12" s="35" t="s">
        <v>56</v>
      </c>
      <c r="Z12" s="35">
        <v>7213300</v>
      </c>
      <c r="AA12" s="35">
        <v>14</v>
      </c>
      <c r="AB12" s="35">
        <v>7</v>
      </c>
      <c r="AC12" s="35"/>
      <c r="AE12" s="51">
        <f>M12/O12</f>
        <v>1</v>
      </c>
      <c r="AG12" s="6" t="str">
        <f>C12</f>
        <v>90NB0NL1-M14360</v>
      </c>
      <c r="AH12" s="6" t="str">
        <f>IF($D12&lt;=AH$4,"",IF(AND($D11=AH$4,$D12&gt;AH$4),$F11,AH11))</f>
        <v/>
      </c>
      <c r="AI12" s="6" t="str">
        <f>IF($D12&lt;=AI$4,"",IF(AND($D11=AI$4,$D12&gt;AI$4),$F11,AI11))</f>
        <v/>
      </c>
      <c r="AJ12" s="6" t="str">
        <f>IF($D12&lt;=AJ$4,"",IF(AND($D11=AJ$4,$D12&gt;AJ$4),$F11,AJ11))</f>
        <v/>
      </c>
      <c r="AK12" s="6" t="str">
        <f>IF($D12&lt;=AK$4,"",IF(AND($D11=AK$4,$D12&gt;AK$4),$F11,AK11))</f>
        <v/>
      </c>
      <c r="AL12" s="6" t="str">
        <f>IF($D12&lt;=AL$4,"",IF(AND($D11=AL$4,$D12&gt;AL$4),$F11,AL11))</f>
        <v/>
      </c>
      <c r="AM12" s="6" t="str">
        <f>IF($D12&lt;=AM$4,"",IF(AND($D11=AM$4,$D12&gt;AM$4),$F11,AM11))</f>
        <v/>
      </c>
      <c r="AN12" s="6" t="str">
        <f>IF($D12&lt;=AN$4,"",IF(AND($D11=AN$4,$D12&gt;AN$4),$F11,AN11))</f>
        <v/>
      </c>
      <c r="AO12" s="6" t="str">
        <f>CONCATENATE(AG12," | ",AH12," | ",AI12," | ",AJ12," | ",AK12," | ",AL12," | ",AM12," | ",AN12)</f>
        <v xml:space="preserve">90NB0NL1-M14360 |  |  |  |  |  |  | </v>
      </c>
      <c r="AP12" s="6">
        <f>IF(TRIM(H12)="",100,J12)</f>
        <v>100</v>
      </c>
      <c r="AQ12" s="4"/>
      <c r="AR12" s="6" t="b">
        <f>NOT(TRIM(W12)&lt;&gt;"F")</f>
        <v>0</v>
      </c>
      <c r="AS12" s="6" t="str">
        <f>$B12&amp;" | "&amp;$AO12&amp;" | "&amp;IF(TRIM(H12)="","uniq"&amp;ROW(),TRIM(H12))</f>
        <v>271A | 90NB0NL1-M14360 |  |  |  |  |  |  |  | uniq12</v>
      </c>
      <c r="AT12" s="63" t="str">
        <f>IF(NOT(AR12),IF(TRIM($H12)="","Assembly","Phantom Alt"),VLOOKUP(F12,ZPCS04!B:G,6,0))</f>
        <v>Assembly</v>
      </c>
      <c r="AU12" s="7"/>
      <c r="AV12" s="38">
        <f ca="1">IF(TRIM($W12)="F",OFFSET($A$5,MATCH($AS12,$AS$5:$AS12,0)-1,0),$A12)</f>
        <v>12</v>
      </c>
      <c r="AW12" s="38">
        <f ca="1">IFERROR(OFFSET(ZPCS04!$A$1,MATCH(F12,ZPCS04!B:B,0)-1,0),100)</f>
        <v>2.9999999859999997</v>
      </c>
      <c r="AX12" s="7"/>
      <c r="AY12" s="6" t="b">
        <f>SUMIF(AS:AS,AS12,AP:AP)=100</f>
        <v>1</v>
      </c>
      <c r="AZ12" s="6" t="b">
        <f>SUMIF(AS:AS,AS12,AE:AE)/COUNTIF(AS:AS,AS12)=AE12</f>
        <v>1</v>
      </c>
      <c r="BA12" s="4"/>
      <c r="BB12" s="38" t="str">
        <f ca="1">IF(AT12="Phantom Alt",MATCH($AS12,$AS$5:$AS12,0),IF(OR(OFFSET($AF12,0,8-COUNTBLANK($AG12:$AN12))=$F11,$BE12=$BE11),$BB11,""))</f>
        <v/>
      </c>
      <c r="BC12" s="41">
        <v>0</v>
      </c>
      <c r="BD12" s="55" t="str">
        <f>C12&amp;" | "&amp;F12</f>
        <v>90NB0NL1-M14360 | 90NB0NL1-K00020</v>
      </c>
      <c r="BE12" s="55" t="str">
        <f ca="1">C12&amp;" | "&amp;OFFSET($AF12,0,8-COUNTBLANK($AG12:$AN12))</f>
        <v>90NB0NL1-M14360 | 90NB0NL1-M14360</v>
      </c>
      <c r="BF12" s="57">
        <f ca="1">IFERROR(VLOOKUP($BE12,$BD$5:$BF11,3,0)*$AE12,VLOOKUP($C12,Demanda!$A:$B,2,0)*$AE12)*IF(AT12="Phantom Alt",$BC12,TRUE)</f>
        <v>1000</v>
      </c>
      <c r="BG12" s="57">
        <f t="shared" ca="1" si="0"/>
        <v>1000</v>
      </c>
      <c r="BH12" s="57">
        <f>SUMIF(Invoice!A:A,F12,Invoice!B:B)</f>
        <v>1400</v>
      </c>
      <c r="BI12" s="57">
        <f ca="1">SUMIF(AS:AS,AS12,BG:BG)</f>
        <v>1000</v>
      </c>
      <c r="BJ12" s="57">
        <f ca="1">MIN((BI12-SUMIF($AS$5:AS11,AS12,$BJ$5:BJ11)),MAX(0,BH12-SUMIF($F$5:F11,F12,$BJ$5:BJ11)))</f>
        <v>1000</v>
      </c>
      <c r="BK12" s="57">
        <f ca="1">(-SUMIF(AS:AS,AS12,BG:BG)+SUMIF(AS:AS,AS12,BJ:BJ))*(AP12=100)*AR12</f>
        <v>0</v>
      </c>
      <c r="BL12" s="57">
        <f ca="1">MAX(0,SUMIF(Invoice!A:A,F12,Invoice!B:B)-SUMIF(F:F,F12,BJ:BJ))*(COUNTIF(F:F,F12)=COUNTIF($F$5:F12,F12))</f>
        <v>0</v>
      </c>
      <c r="BM12" s="44"/>
    </row>
    <row r="13" spans="1:65">
      <c r="A13" s="43">
        <v>13</v>
      </c>
      <c r="B13" s="35" t="s">
        <v>192</v>
      </c>
      <c r="C13" s="35" t="s">
        <v>3543</v>
      </c>
      <c r="D13" s="35">
        <v>1</v>
      </c>
      <c r="E13" s="35">
        <v>50</v>
      </c>
      <c r="F13" s="64" t="s">
        <v>3788</v>
      </c>
      <c r="G13" s="76" t="s">
        <v>3789</v>
      </c>
      <c r="H13" s="35"/>
      <c r="I13" s="35"/>
      <c r="J13" s="35">
        <v>0</v>
      </c>
      <c r="K13" s="35" t="s">
        <v>3525</v>
      </c>
      <c r="L13" s="35" t="s">
        <v>3526</v>
      </c>
      <c r="M13" s="35">
        <v>1</v>
      </c>
      <c r="N13" s="35">
        <v>1</v>
      </c>
      <c r="O13" s="35">
        <v>1</v>
      </c>
      <c r="P13" s="35"/>
      <c r="Q13" s="35"/>
      <c r="R13" s="35" t="s">
        <v>130</v>
      </c>
      <c r="S13" s="35" t="s">
        <v>189</v>
      </c>
      <c r="T13" s="36">
        <v>44104</v>
      </c>
      <c r="U13" s="36">
        <v>2958465</v>
      </c>
      <c r="V13" s="35" t="s">
        <v>3783</v>
      </c>
      <c r="W13" s="35"/>
      <c r="X13" s="35"/>
      <c r="Y13" s="35" t="s">
        <v>3527</v>
      </c>
      <c r="Z13" s="35">
        <v>7213300</v>
      </c>
      <c r="AA13" s="35">
        <v>16</v>
      </c>
      <c r="AB13" s="35">
        <v>8</v>
      </c>
      <c r="AC13" s="35"/>
      <c r="AE13" s="51">
        <f>M13/O13</f>
        <v>1</v>
      </c>
      <c r="AG13" s="6" t="str">
        <f>C13</f>
        <v>90NB0NL1-M14360</v>
      </c>
      <c r="AH13" s="6" t="str">
        <f>IF($D13&lt;=AH$4,"",IF(AND($D12=AH$4,$D13&gt;AH$4),$F12,AH12))</f>
        <v/>
      </c>
      <c r="AI13" s="6" t="str">
        <f>IF($D13&lt;=AI$4,"",IF(AND($D12=AI$4,$D13&gt;AI$4),$F12,AI12))</f>
        <v/>
      </c>
      <c r="AJ13" s="6" t="str">
        <f>IF($D13&lt;=AJ$4,"",IF(AND($D12=AJ$4,$D13&gt;AJ$4),$F12,AJ12))</f>
        <v/>
      </c>
      <c r="AK13" s="6" t="str">
        <f>IF($D13&lt;=AK$4,"",IF(AND($D12=AK$4,$D13&gt;AK$4),$F12,AK12))</f>
        <v/>
      </c>
      <c r="AL13" s="6" t="str">
        <f>IF($D13&lt;=AL$4,"",IF(AND($D12=AL$4,$D13&gt;AL$4),$F12,AL12))</f>
        <v/>
      </c>
      <c r="AM13" s="6" t="str">
        <f>IF($D13&lt;=AM$4,"",IF(AND($D12=AM$4,$D13&gt;AM$4),$F12,AM12))</f>
        <v/>
      </c>
      <c r="AN13" s="6" t="str">
        <f>IF($D13&lt;=AN$4,"",IF(AND($D12=AN$4,$D13&gt;AN$4),$F12,AN12))</f>
        <v/>
      </c>
      <c r="AO13" s="6" t="str">
        <f>CONCATENATE(AG13," | ",AH13," | ",AI13," | ",AJ13," | ",AK13," | ",AL13," | ",AM13," | ",AN13)</f>
        <v xml:space="preserve">90NB0NL1-M14360 |  |  |  |  |  |  | </v>
      </c>
      <c r="AP13" s="6">
        <f>IF(TRIM(H13)="",100,J13)</f>
        <v>100</v>
      </c>
      <c r="AQ13" s="4"/>
      <c r="AR13" s="6" t="b">
        <f>NOT(TRIM(W13)&lt;&gt;"F")</f>
        <v>0</v>
      </c>
      <c r="AS13" s="6" t="str">
        <f>$B13&amp;" | "&amp;$AO13&amp;" | "&amp;IF(TRIM(H13)="","uniq"&amp;ROW(),TRIM(H13))</f>
        <v>271A | 90NB0NL1-M14360 |  |  |  |  |  |  |  | uniq13</v>
      </c>
      <c r="AT13" s="63" t="str">
        <f>IF(NOT(AR13),IF(TRIM($H13)="","Assembly","Phantom Alt"),VLOOKUP(F13,ZPCS04!B:G,6,0))</f>
        <v>Assembly</v>
      </c>
      <c r="AU13" s="7"/>
      <c r="AV13" s="38">
        <f ca="1">IF(TRIM($W13)="F",OFFSET($A$5,MATCH($AS13,$AS$5:$AS13,0)-1,0),$A13)</f>
        <v>13</v>
      </c>
      <c r="AW13" s="38">
        <f ca="1">IFERROR(OFFSET(ZPCS04!$A$1,MATCH(F13,ZPCS04!B:B,0)-1,0),100)</f>
        <v>100</v>
      </c>
      <c r="AX13" s="7"/>
      <c r="AY13" s="6" t="b">
        <f>SUMIF(AS:AS,AS13,AP:AP)=100</f>
        <v>1</v>
      </c>
      <c r="AZ13" s="6" t="b">
        <f>SUMIF(AS:AS,AS13,AE:AE)/COUNTIF(AS:AS,AS13)=AE13</f>
        <v>1</v>
      </c>
      <c r="BA13" s="4"/>
      <c r="BB13" s="38" t="str">
        <f ca="1">IF(AT13="Phantom Alt",MATCH($AS13,$AS$5:$AS13,0),IF(OR(OFFSET($AF13,0,8-COUNTBLANK($AG13:$AN13))=$F12,$BE13=$BE12),$BB12,""))</f>
        <v/>
      </c>
      <c r="BC13" s="41">
        <v>0</v>
      </c>
      <c r="BD13" s="55" t="str">
        <f>C13&amp;" | "&amp;F13</f>
        <v>90NB0NL1-M14360 | SWNB2-0NL01A00</v>
      </c>
      <c r="BE13" s="55" t="str">
        <f ca="1">C13&amp;" | "&amp;OFFSET($AF13,0,8-COUNTBLANK($AG13:$AN13))</f>
        <v>90NB0NL1-M14360 | 90NB0NL1-M14360</v>
      </c>
      <c r="BF13" s="57">
        <f ca="1">IFERROR(VLOOKUP($BE13,$BD$5:$BF12,3,0)*$AE13,VLOOKUP($C13,Demanda!$A:$B,2,0)*$AE13)*IF(AT13="Phantom Alt",$BC13,TRUE)</f>
        <v>1000</v>
      </c>
      <c r="BG13" s="57">
        <f t="shared" ca="1" si="0"/>
        <v>1000</v>
      </c>
      <c r="BH13" s="57">
        <f>SUMIF(Invoice!A:A,F13,Invoice!B:B)</f>
        <v>0</v>
      </c>
      <c r="BI13" s="57">
        <f ca="1">SUMIF(AS:AS,AS13,BG:BG)</f>
        <v>1000</v>
      </c>
      <c r="BJ13" s="57">
        <f ca="1">MIN((BI13-SUMIF($AS$5:AS12,AS13,$BJ$5:BJ12)),MAX(0,BH13-SUMIF($F$5:F12,F13,$BJ$5:BJ12)))</f>
        <v>0</v>
      </c>
      <c r="BK13" s="57">
        <f ca="1">(-SUMIF(AS:AS,AS13,BG:BG)+SUMIF(AS:AS,AS13,BJ:BJ))*(AP13=100)*AR13</f>
        <v>0</v>
      </c>
      <c r="BL13" s="57">
        <f ca="1">MAX(0,SUMIF(Invoice!A:A,F13,Invoice!B:B)-SUMIF(F:F,F13,BJ:BJ))*(COUNTIF(F:F,F13)=COUNTIF($F$5:F13,F13))</f>
        <v>0</v>
      </c>
      <c r="BM13" s="44"/>
    </row>
    <row r="14" spans="1:65">
      <c r="A14" s="43">
        <v>14</v>
      </c>
      <c r="B14" s="35" t="s">
        <v>192</v>
      </c>
      <c r="C14" s="35" t="s">
        <v>3543</v>
      </c>
      <c r="D14" s="35">
        <v>1</v>
      </c>
      <c r="E14" s="35">
        <v>60</v>
      </c>
      <c r="F14" s="64" t="s">
        <v>3790</v>
      </c>
      <c r="G14" s="76" t="s">
        <v>3791</v>
      </c>
      <c r="H14" s="35"/>
      <c r="I14" s="35"/>
      <c r="J14" s="35">
        <v>0</v>
      </c>
      <c r="K14" s="35" t="s">
        <v>3525</v>
      </c>
      <c r="L14" s="35" t="s">
        <v>3526</v>
      </c>
      <c r="M14" s="35">
        <v>1</v>
      </c>
      <c r="N14" s="35">
        <v>1</v>
      </c>
      <c r="O14" s="35">
        <v>1</v>
      </c>
      <c r="P14" s="35"/>
      <c r="Q14" s="35"/>
      <c r="R14" s="35" t="s">
        <v>130</v>
      </c>
      <c r="S14" s="35" t="s">
        <v>189</v>
      </c>
      <c r="T14" s="36">
        <v>44104</v>
      </c>
      <c r="U14" s="36">
        <v>2958465</v>
      </c>
      <c r="V14" s="35" t="s">
        <v>3783</v>
      </c>
      <c r="W14" s="35"/>
      <c r="X14" s="35"/>
      <c r="Y14" s="35" t="s">
        <v>3527</v>
      </c>
      <c r="Z14" s="35">
        <v>7213300</v>
      </c>
      <c r="AA14" s="35">
        <v>18</v>
      </c>
      <c r="AB14" s="35">
        <v>9</v>
      </c>
      <c r="AC14" s="35"/>
      <c r="AE14" s="51">
        <f>M14/O14</f>
        <v>1</v>
      </c>
      <c r="AG14" s="6" t="str">
        <f>C14</f>
        <v>90NB0NL1-M14360</v>
      </c>
      <c r="AH14" s="6" t="str">
        <f>IF($D14&lt;=AH$4,"",IF(AND($D13=AH$4,$D14&gt;AH$4),$F13,AH13))</f>
        <v/>
      </c>
      <c r="AI14" s="6" t="str">
        <f>IF($D14&lt;=AI$4,"",IF(AND($D13=AI$4,$D14&gt;AI$4),$F13,AI13))</f>
        <v/>
      </c>
      <c r="AJ14" s="6" t="str">
        <f>IF($D14&lt;=AJ$4,"",IF(AND($D13=AJ$4,$D14&gt;AJ$4),$F13,AJ13))</f>
        <v/>
      </c>
      <c r="AK14" s="6" t="str">
        <f>IF($D14&lt;=AK$4,"",IF(AND($D13=AK$4,$D14&gt;AK$4),$F13,AK13))</f>
        <v/>
      </c>
      <c r="AL14" s="6" t="str">
        <f>IF($D14&lt;=AL$4,"",IF(AND($D13=AL$4,$D14&gt;AL$4),$F13,AL13))</f>
        <v/>
      </c>
      <c r="AM14" s="6" t="str">
        <f>IF($D14&lt;=AM$4,"",IF(AND($D13=AM$4,$D14&gt;AM$4),$F13,AM13))</f>
        <v/>
      </c>
      <c r="AN14" s="6" t="str">
        <f>IF($D14&lt;=AN$4,"",IF(AND($D13=AN$4,$D14&gt;AN$4),$F13,AN13))</f>
        <v/>
      </c>
      <c r="AO14" s="6" t="str">
        <f>CONCATENATE(AG14," | ",AH14," | ",AI14," | ",AJ14," | ",AK14," | ",AL14," | ",AM14," | ",AN14)</f>
        <v xml:space="preserve">90NB0NL1-M14360 |  |  |  |  |  |  | </v>
      </c>
      <c r="AP14" s="6">
        <f>IF(TRIM(H14)="",100,J14)</f>
        <v>100</v>
      </c>
      <c r="AQ14" s="4"/>
      <c r="AR14" s="6" t="b">
        <f>NOT(TRIM(W14)&lt;&gt;"F")</f>
        <v>0</v>
      </c>
      <c r="AS14" s="6" t="str">
        <f>$B14&amp;" | "&amp;$AO14&amp;" | "&amp;IF(TRIM(H14)="","uniq"&amp;ROW(),TRIM(H14))</f>
        <v>271A | 90NB0NL1-M14360 |  |  |  |  |  |  |  | uniq14</v>
      </c>
      <c r="AT14" s="63" t="str">
        <f>IF(NOT(AR14),IF(TRIM($H14)="","Assembly","Phantom Alt"),VLOOKUP(F14,ZPCS04!B:G,6,0))</f>
        <v>Assembly</v>
      </c>
      <c r="AU14" s="7"/>
      <c r="AV14" s="38">
        <f ca="1">IF(TRIM($W14)="F",OFFSET($A$5,MATCH($AS14,$AS$5:$AS14,0)-1,0),$A14)</f>
        <v>14</v>
      </c>
      <c r="AW14" s="38">
        <f ca="1">IFERROR(OFFSET(ZPCS04!$A$1,MATCH(F14,ZPCS04!B:B,0)-1,0),100)</f>
        <v>100</v>
      </c>
      <c r="AX14" s="7"/>
      <c r="AY14" s="6" t="b">
        <f>SUMIF(AS:AS,AS14,AP:AP)=100</f>
        <v>1</v>
      </c>
      <c r="AZ14" s="6" t="b">
        <f>SUMIF(AS:AS,AS14,AE:AE)/COUNTIF(AS:AS,AS14)=AE14</f>
        <v>1</v>
      </c>
      <c r="BA14" s="4"/>
      <c r="BB14" s="38" t="str">
        <f ca="1">IF(AT14="Phantom Alt",MATCH($AS14,$AS$5:$AS14,0),IF(OR(OFFSET($AF14,0,8-COUNTBLANK($AG14:$AN14))=$F13,$BE14=$BE13),$BB13,""))</f>
        <v/>
      </c>
      <c r="BC14" s="41">
        <v>0</v>
      </c>
      <c r="BD14" s="55" t="str">
        <f>C14&amp;" | "&amp;F14</f>
        <v>90NB0NL1-M14360 | SWNBO-0002D300</v>
      </c>
      <c r="BE14" s="55" t="str">
        <f ca="1">C14&amp;" | "&amp;OFFSET($AF14,0,8-COUNTBLANK($AG14:$AN14))</f>
        <v>90NB0NL1-M14360 | 90NB0NL1-M14360</v>
      </c>
      <c r="BF14" s="57">
        <f ca="1">IFERROR(VLOOKUP($BE14,$BD$5:$BF13,3,0)*$AE14,VLOOKUP($C14,Demanda!$A:$B,2,0)*$AE14)*IF(AT14="Phantom Alt",$BC14,TRUE)</f>
        <v>1000</v>
      </c>
      <c r="BG14" s="57">
        <f t="shared" ca="1" si="0"/>
        <v>1000</v>
      </c>
      <c r="BH14" s="57">
        <f>SUMIF(Invoice!A:A,F14,Invoice!B:B)</f>
        <v>0</v>
      </c>
      <c r="BI14" s="57">
        <f ca="1">SUMIF(AS:AS,AS14,BG:BG)</f>
        <v>1000</v>
      </c>
      <c r="BJ14" s="57">
        <f ca="1">MIN((BI14-SUMIF($AS$5:AS13,AS14,$BJ$5:BJ13)),MAX(0,BH14-SUMIF($F$5:F13,F14,$BJ$5:BJ13)))</f>
        <v>0</v>
      </c>
      <c r="BK14" s="57">
        <f ca="1">(-SUMIF(AS:AS,AS14,BG:BG)+SUMIF(AS:AS,AS14,BJ:BJ))*(AP14=100)*AR14</f>
        <v>0</v>
      </c>
      <c r="BL14" s="57">
        <f ca="1">MAX(0,SUMIF(Invoice!A:A,F14,Invoice!B:B)-SUMIF(F:F,F14,BJ:BJ))*(COUNTIF(F:F,F14)=COUNTIF($F$5:F14,F14))</f>
        <v>0</v>
      </c>
      <c r="BM14" s="44"/>
    </row>
    <row r="15" spans="1:65">
      <c r="A15" s="43">
        <v>15</v>
      </c>
      <c r="B15" s="35" t="s">
        <v>192</v>
      </c>
      <c r="C15" s="35" t="s">
        <v>3543</v>
      </c>
      <c r="D15" s="35">
        <v>1</v>
      </c>
      <c r="E15" s="35">
        <v>70</v>
      </c>
      <c r="F15" s="64" t="s">
        <v>3792</v>
      </c>
      <c r="G15" s="76" t="s">
        <v>3793</v>
      </c>
      <c r="H15" s="35"/>
      <c r="I15" s="35"/>
      <c r="J15" s="35">
        <v>0</v>
      </c>
      <c r="K15" s="35" t="s">
        <v>3525</v>
      </c>
      <c r="L15" s="35" t="s">
        <v>3526</v>
      </c>
      <c r="M15" s="35">
        <v>1</v>
      </c>
      <c r="N15" s="35">
        <v>1</v>
      </c>
      <c r="O15" s="35">
        <v>1</v>
      </c>
      <c r="P15" s="35"/>
      <c r="Q15" s="35"/>
      <c r="R15" s="35" t="s">
        <v>130</v>
      </c>
      <c r="S15" s="35" t="s">
        <v>189</v>
      </c>
      <c r="T15" s="36">
        <v>44104</v>
      </c>
      <c r="U15" s="36">
        <v>2958465</v>
      </c>
      <c r="V15" s="35" t="s">
        <v>3783</v>
      </c>
      <c r="W15" s="35"/>
      <c r="X15" s="35"/>
      <c r="Y15" s="35" t="s">
        <v>3527</v>
      </c>
      <c r="Z15" s="35">
        <v>7213300</v>
      </c>
      <c r="AA15" s="35">
        <v>20</v>
      </c>
      <c r="AB15" s="35">
        <v>10</v>
      </c>
      <c r="AC15" s="35"/>
      <c r="AE15" s="51">
        <f>M15/O15</f>
        <v>1</v>
      </c>
      <c r="AG15" s="6" t="str">
        <f>C15</f>
        <v>90NB0NL1-M14360</v>
      </c>
      <c r="AH15" s="6" t="str">
        <f>IF($D15&lt;=AH$4,"",IF(AND($D14=AH$4,$D15&gt;AH$4),$F14,AH14))</f>
        <v/>
      </c>
      <c r="AI15" s="6" t="str">
        <f>IF($D15&lt;=AI$4,"",IF(AND($D14=AI$4,$D15&gt;AI$4),$F14,AI14))</f>
        <v/>
      </c>
      <c r="AJ15" s="6" t="str">
        <f>IF($D15&lt;=AJ$4,"",IF(AND($D14=AJ$4,$D15&gt;AJ$4),$F14,AJ14))</f>
        <v/>
      </c>
      <c r="AK15" s="6" t="str">
        <f>IF($D15&lt;=AK$4,"",IF(AND($D14=AK$4,$D15&gt;AK$4),$F14,AK14))</f>
        <v/>
      </c>
      <c r="AL15" s="6" t="str">
        <f>IF($D15&lt;=AL$4,"",IF(AND($D14=AL$4,$D15&gt;AL$4),$F14,AL14))</f>
        <v/>
      </c>
      <c r="AM15" s="6" t="str">
        <f>IF($D15&lt;=AM$4,"",IF(AND($D14=AM$4,$D15&gt;AM$4),$F14,AM14))</f>
        <v/>
      </c>
      <c r="AN15" s="6" t="str">
        <f>IF($D15&lt;=AN$4,"",IF(AND($D14=AN$4,$D15&gt;AN$4),$F14,AN14))</f>
        <v/>
      </c>
      <c r="AO15" s="6" t="str">
        <f>CONCATENATE(AG15," | ",AH15," | ",AI15," | ",AJ15," | ",AK15," | ",AL15," | ",AM15," | ",AN15)</f>
        <v xml:space="preserve">90NB0NL1-M14360 |  |  |  |  |  |  | </v>
      </c>
      <c r="AP15" s="6">
        <f>IF(TRIM(H15)="",100,J15)</f>
        <v>100</v>
      </c>
      <c r="AQ15" s="4"/>
      <c r="AR15" s="6" t="b">
        <f>NOT(TRIM(W15)&lt;&gt;"F")</f>
        <v>0</v>
      </c>
      <c r="AS15" s="6" t="str">
        <f>$B15&amp;" | "&amp;$AO15&amp;" | "&amp;IF(TRIM(H15)="","uniq"&amp;ROW(),TRIM(H15))</f>
        <v>271A | 90NB0NL1-M14360 |  |  |  |  |  |  |  | uniq15</v>
      </c>
      <c r="AT15" s="63" t="str">
        <f>IF(NOT(AR15),IF(TRIM($H15)="","Assembly","Phantom Alt"),VLOOKUP(F15,ZPCS04!B:G,6,0))</f>
        <v>Assembly</v>
      </c>
      <c r="AU15" s="7"/>
      <c r="AV15" s="38">
        <f ca="1">IF(TRIM($W15)="F",OFFSET($A$5,MATCH($AS15,$AS$5:$AS15,0)-1,0),$A15)</f>
        <v>15</v>
      </c>
      <c r="AW15" s="38">
        <f ca="1">IFERROR(OFFSET(ZPCS04!$A$1,MATCH(F15,ZPCS04!B:B,0)-1,0),100)</f>
        <v>100</v>
      </c>
      <c r="AX15" s="7"/>
      <c r="AY15" s="6" t="b">
        <f>SUMIF(AS:AS,AS15,AP:AP)=100</f>
        <v>1</v>
      </c>
      <c r="AZ15" s="6" t="b">
        <f>SUMIF(AS:AS,AS15,AE:AE)/COUNTIF(AS:AS,AS15)=AE15</f>
        <v>1</v>
      </c>
      <c r="BA15" s="4"/>
      <c r="BB15" s="38" t="str">
        <f ca="1">IF(AT15="Phantom Alt",MATCH($AS15,$AS$5:$AS15,0),IF(OR(OFFSET($AF15,0,8-COUNTBLANK($AG15:$AN15))=$F14,$BE15=$BE14),$BB14,""))</f>
        <v/>
      </c>
      <c r="BC15" s="41">
        <v>0</v>
      </c>
      <c r="BD15" s="55" t="str">
        <f>C15&amp;" | "&amp;F15</f>
        <v>90NB0NL1-M14360 | SWNB0-0008NF00</v>
      </c>
      <c r="BE15" s="55" t="str">
        <f ca="1">C15&amp;" | "&amp;OFFSET($AF15,0,8-COUNTBLANK($AG15:$AN15))</f>
        <v>90NB0NL1-M14360 | 90NB0NL1-M14360</v>
      </c>
      <c r="BF15" s="57">
        <f ca="1">IFERROR(VLOOKUP($BE15,$BD$5:$BF14,3,0)*$AE15,VLOOKUP($C15,Demanda!$A:$B,2,0)*$AE15)*IF(AT15="Phantom Alt",$BC15,TRUE)</f>
        <v>1000</v>
      </c>
      <c r="BG15" s="57">
        <f t="shared" ca="1" si="0"/>
        <v>1000</v>
      </c>
      <c r="BH15" s="57">
        <f>SUMIF(Invoice!A:A,F15,Invoice!B:B)</f>
        <v>0</v>
      </c>
      <c r="BI15" s="57">
        <f ca="1">SUMIF(AS:AS,AS15,BG:BG)</f>
        <v>1000</v>
      </c>
      <c r="BJ15" s="57">
        <f ca="1">MIN((BI15-SUMIF($AS$5:AS14,AS15,$BJ$5:BJ14)),MAX(0,BH15-SUMIF($F$5:F14,F15,$BJ$5:BJ14)))</f>
        <v>0</v>
      </c>
      <c r="BK15" s="57">
        <f ca="1">(-SUMIF(AS:AS,AS15,BG:BG)+SUMIF(AS:AS,AS15,BJ:BJ))*(AP15=100)*AR15</f>
        <v>0</v>
      </c>
      <c r="BL15" s="57">
        <f ca="1">MAX(0,SUMIF(Invoice!A:A,F15,Invoice!B:B)-SUMIF(F:F,F15,BJ:BJ))*(COUNTIF(F:F,F15)=COUNTIF($F$5:F15,F15))</f>
        <v>0</v>
      </c>
      <c r="BM15" s="44"/>
    </row>
    <row r="16" spans="1:65">
      <c r="A16" s="43">
        <v>16</v>
      </c>
      <c r="B16" s="35" t="s">
        <v>192</v>
      </c>
      <c r="C16" s="35" t="s">
        <v>3543</v>
      </c>
      <c r="D16" s="35">
        <v>1</v>
      </c>
      <c r="E16" s="35">
        <v>80</v>
      </c>
      <c r="F16" s="64" t="s">
        <v>3794</v>
      </c>
      <c r="G16" s="76" t="s">
        <v>3795</v>
      </c>
      <c r="H16" s="35"/>
      <c r="I16" s="35"/>
      <c r="J16" s="35">
        <v>0</v>
      </c>
      <c r="K16" s="35" t="s">
        <v>3525</v>
      </c>
      <c r="L16" s="35" t="s">
        <v>3526</v>
      </c>
      <c r="M16" s="35">
        <v>1</v>
      </c>
      <c r="N16" s="35">
        <v>1</v>
      </c>
      <c r="O16" s="35">
        <v>1</v>
      </c>
      <c r="P16" s="35"/>
      <c r="Q16" s="35"/>
      <c r="R16" s="35" t="s">
        <v>130</v>
      </c>
      <c r="S16" s="35" t="s">
        <v>189</v>
      </c>
      <c r="T16" s="36">
        <v>44104</v>
      </c>
      <c r="U16" s="36">
        <v>2958465</v>
      </c>
      <c r="V16" s="35" t="s">
        <v>3783</v>
      </c>
      <c r="W16" s="35"/>
      <c r="X16" s="35"/>
      <c r="Y16" s="35" t="s">
        <v>3527</v>
      </c>
      <c r="Z16" s="35">
        <v>7213300</v>
      </c>
      <c r="AA16" s="35">
        <v>22</v>
      </c>
      <c r="AB16" s="35">
        <v>11</v>
      </c>
      <c r="AC16" s="35"/>
      <c r="AE16" s="51">
        <f>M16/O16</f>
        <v>1</v>
      </c>
      <c r="AG16" s="6" t="str">
        <f>C16</f>
        <v>90NB0NL1-M14360</v>
      </c>
      <c r="AH16" s="6" t="str">
        <f>IF($D16&lt;=AH$4,"",IF(AND($D15=AH$4,$D16&gt;AH$4),$F15,AH15))</f>
        <v/>
      </c>
      <c r="AI16" s="6" t="str">
        <f>IF($D16&lt;=AI$4,"",IF(AND($D15=AI$4,$D16&gt;AI$4),$F15,AI15))</f>
        <v/>
      </c>
      <c r="AJ16" s="6" t="str">
        <f>IF($D16&lt;=AJ$4,"",IF(AND($D15=AJ$4,$D16&gt;AJ$4),$F15,AJ15))</f>
        <v/>
      </c>
      <c r="AK16" s="6" t="str">
        <f>IF($D16&lt;=AK$4,"",IF(AND($D15=AK$4,$D16&gt;AK$4),$F15,AK15))</f>
        <v/>
      </c>
      <c r="AL16" s="6" t="str">
        <f>IF($D16&lt;=AL$4,"",IF(AND($D15=AL$4,$D16&gt;AL$4),$F15,AL15))</f>
        <v/>
      </c>
      <c r="AM16" s="6" t="str">
        <f>IF($D16&lt;=AM$4,"",IF(AND($D15=AM$4,$D16&gt;AM$4),$F15,AM15))</f>
        <v/>
      </c>
      <c r="AN16" s="6" t="str">
        <f>IF($D16&lt;=AN$4,"",IF(AND($D15=AN$4,$D16&gt;AN$4),$F15,AN15))</f>
        <v/>
      </c>
      <c r="AO16" s="6" t="str">
        <f>CONCATENATE(AG16," | ",AH16," | ",AI16," | ",AJ16," | ",AK16," | ",AL16," | ",AM16," | ",AN16)</f>
        <v xml:space="preserve">90NB0NL1-M14360 |  |  |  |  |  |  | </v>
      </c>
      <c r="AP16" s="6">
        <f>IF(TRIM(H16)="",100,J16)</f>
        <v>100</v>
      </c>
      <c r="AQ16" s="4"/>
      <c r="AR16" s="6" t="b">
        <f>NOT(TRIM(W16)&lt;&gt;"F")</f>
        <v>0</v>
      </c>
      <c r="AS16" s="6" t="str">
        <f>$B16&amp;" | "&amp;$AO16&amp;" | "&amp;IF(TRIM(H16)="","uniq"&amp;ROW(),TRIM(H16))</f>
        <v>271A | 90NB0NL1-M14360 |  |  |  |  |  |  |  | uniq16</v>
      </c>
      <c r="AT16" s="63" t="str">
        <f>IF(NOT(AR16),IF(TRIM($H16)="","Assembly","Phantom Alt"),VLOOKUP(F16,ZPCS04!B:G,6,0))</f>
        <v>Assembly</v>
      </c>
      <c r="AU16" s="7"/>
      <c r="AV16" s="38">
        <f ca="1">IF(TRIM($W16)="F",OFFSET($A$5,MATCH($AS16,$AS$5:$AS16,0)-1,0),$A16)</f>
        <v>16</v>
      </c>
      <c r="AW16" s="38">
        <f ca="1">IFERROR(OFFSET(ZPCS04!$A$1,MATCH(F16,ZPCS04!B:B,0)-1,0),100)</f>
        <v>100</v>
      </c>
      <c r="AX16" s="7"/>
      <c r="AY16" s="6" t="b">
        <f>SUMIF(AS:AS,AS16,AP:AP)=100</f>
        <v>1</v>
      </c>
      <c r="AZ16" s="6" t="b">
        <f>SUMIF(AS:AS,AS16,AE:AE)/COUNTIF(AS:AS,AS16)=AE16</f>
        <v>1</v>
      </c>
      <c r="BA16" s="4"/>
      <c r="BB16" s="38" t="str">
        <f ca="1">IF(AT16="Phantom Alt",MATCH($AS16,$AS$5:$AS16,0),IF(OR(OFFSET($AF16,0,8-COUNTBLANK($AG16:$AN16))=$F15,$BE16=$BE15),$BB15,""))</f>
        <v/>
      </c>
      <c r="BC16" s="41">
        <v>0</v>
      </c>
      <c r="BD16" s="55" t="str">
        <f>C16&amp;" | "&amp;F16</f>
        <v>90NB0NL1-M14360 | SWNB4-0000A000</v>
      </c>
      <c r="BE16" s="55" t="str">
        <f ca="1">C16&amp;" | "&amp;OFFSET($AF16,0,8-COUNTBLANK($AG16:$AN16))</f>
        <v>90NB0NL1-M14360 | 90NB0NL1-M14360</v>
      </c>
      <c r="BF16" s="57">
        <f ca="1">IFERROR(VLOOKUP($BE16,$BD$5:$BF15,3,0)*$AE16,VLOOKUP($C16,Demanda!$A:$B,2,0)*$AE16)*IF(AT16="Phantom Alt",$BC16,TRUE)</f>
        <v>1000</v>
      </c>
      <c r="BG16" s="57">
        <f t="shared" ca="1" si="0"/>
        <v>1000</v>
      </c>
      <c r="BH16" s="57">
        <f>SUMIF(Invoice!A:A,F16,Invoice!B:B)</f>
        <v>0</v>
      </c>
      <c r="BI16" s="57">
        <f ca="1">SUMIF(AS:AS,AS16,BG:BG)</f>
        <v>1000</v>
      </c>
      <c r="BJ16" s="57">
        <f ca="1">MIN((BI16-SUMIF($AS$5:AS15,AS16,$BJ$5:BJ15)),MAX(0,BH16-SUMIF($F$5:F15,F16,$BJ$5:BJ15)))</f>
        <v>0</v>
      </c>
      <c r="BK16" s="57">
        <f ca="1">(-SUMIF(AS:AS,AS16,BG:BG)+SUMIF(AS:AS,AS16,BJ:BJ))*(AP16=100)*AR16</f>
        <v>0</v>
      </c>
      <c r="BL16" s="57">
        <f ca="1">MAX(0,SUMIF(Invoice!A:A,F16,Invoice!B:B)-SUMIF(F:F,F16,BJ:BJ))*(COUNTIF(F:F,F16)=COUNTIF($F$5:F16,F16))</f>
        <v>0</v>
      </c>
      <c r="BM16" s="44"/>
    </row>
    <row r="17" spans="1:69">
      <c r="A17" s="43">
        <v>17</v>
      </c>
      <c r="B17" s="35" t="s">
        <v>192</v>
      </c>
      <c r="C17" s="35" t="s">
        <v>3543</v>
      </c>
      <c r="D17" s="35">
        <v>1</v>
      </c>
      <c r="E17" s="35">
        <v>90</v>
      </c>
      <c r="F17" s="64" t="s">
        <v>3796</v>
      </c>
      <c r="G17" s="76" t="s">
        <v>3797</v>
      </c>
      <c r="H17" s="35"/>
      <c r="I17" s="35"/>
      <c r="J17" s="35">
        <v>0</v>
      </c>
      <c r="K17" s="35" t="s">
        <v>3525</v>
      </c>
      <c r="L17" s="35" t="s">
        <v>3526</v>
      </c>
      <c r="M17" s="35">
        <v>1</v>
      </c>
      <c r="N17" s="35">
        <v>1</v>
      </c>
      <c r="O17" s="35">
        <v>1</v>
      </c>
      <c r="P17" s="35"/>
      <c r="Q17" s="35"/>
      <c r="R17" s="35" t="s">
        <v>130</v>
      </c>
      <c r="S17" s="35" t="s">
        <v>189</v>
      </c>
      <c r="T17" s="36">
        <v>44104</v>
      </c>
      <c r="U17" s="36">
        <v>2958465</v>
      </c>
      <c r="V17" s="35" t="s">
        <v>3783</v>
      </c>
      <c r="W17" s="35"/>
      <c r="X17" s="35"/>
      <c r="Y17" s="35" t="s">
        <v>3527</v>
      </c>
      <c r="Z17" s="35">
        <v>7213300</v>
      </c>
      <c r="AA17" s="35">
        <v>24</v>
      </c>
      <c r="AB17" s="35">
        <v>12</v>
      </c>
      <c r="AC17" s="35"/>
      <c r="AE17" s="51">
        <f>M17/O17</f>
        <v>1</v>
      </c>
      <c r="AG17" s="6" t="str">
        <f>C17</f>
        <v>90NB0NL1-M14360</v>
      </c>
      <c r="AH17" s="6" t="str">
        <f>IF($D17&lt;=AH$4,"",IF(AND($D16=AH$4,$D17&gt;AH$4),$F16,AH16))</f>
        <v/>
      </c>
      <c r="AI17" s="6" t="str">
        <f>IF($D17&lt;=AI$4,"",IF(AND($D16=AI$4,$D17&gt;AI$4),$F16,AI16))</f>
        <v/>
      </c>
      <c r="AJ17" s="6" t="str">
        <f>IF($D17&lt;=AJ$4,"",IF(AND($D16=AJ$4,$D17&gt;AJ$4),$F16,AJ16))</f>
        <v/>
      </c>
      <c r="AK17" s="6" t="str">
        <f>IF($D17&lt;=AK$4,"",IF(AND($D16=AK$4,$D17&gt;AK$4),$F16,AK16))</f>
        <v/>
      </c>
      <c r="AL17" s="6" t="str">
        <f>IF($D17&lt;=AL$4,"",IF(AND($D16=AL$4,$D17&gt;AL$4),$F16,AL16))</f>
        <v/>
      </c>
      <c r="AM17" s="6" t="str">
        <f>IF($D17&lt;=AM$4,"",IF(AND($D16=AM$4,$D17&gt;AM$4),$F16,AM16))</f>
        <v/>
      </c>
      <c r="AN17" s="6" t="str">
        <f>IF($D17&lt;=AN$4,"",IF(AND($D16=AN$4,$D17&gt;AN$4),$F16,AN16))</f>
        <v/>
      </c>
      <c r="AO17" s="6" t="str">
        <f>CONCATENATE(AG17," | ",AH17," | ",AI17," | ",AJ17," | ",AK17," | ",AL17," | ",AM17," | ",AN17)</f>
        <v xml:space="preserve">90NB0NL1-M14360 |  |  |  |  |  |  | </v>
      </c>
      <c r="AP17" s="6">
        <f>IF(TRIM(H17)="",100,J17)</f>
        <v>100</v>
      </c>
      <c r="AQ17" s="4"/>
      <c r="AR17" s="6" t="b">
        <f>NOT(TRIM(W17)&lt;&gt;"F")</f>
        <v>0</v>
      </c>
      <c r="AS17" s="6" t="str">
        <f>$B17&amp;" | "&amp;$AO17&amp;" | "&amp;IF(TRIM(H17)="","uniq"&amp;ROW(),TRIM(H17))</f>
        <v>271A | 90NB0NL1-M14360 |  |  |  |  |  |  |  | uniq17</v>
      </c>
      <c r="AT17" s="63" t="str">
        <f>IF(NOT(AR17),IF(TRIM($H17)="","Assembly","Phantom Alt"),VLOOKUP(F17,ZPCS04!B:G,6,0))</f>
        <v>Assembly</v>
      </c>
      <c r="AU17" s="7"/>
      <c r="AV17" s="38">
        <f ca="1">IF(TRIM($W17)="F",OFFSET($A$5,MATCH($AS17,$AS$5:$AS17,0)-1,0),$A17)</f>
        <v>17</v>
      </c>
      <c r="AW17" s="38">
        <f ca="1">IFERROR(OFFSET(ZPCS04!$A$1,MATCH(F17,ZPCS04!B:B,0)-1,0),100)</f>
        <v>100</v>
      </c>
      <c r="AX17" s="7"/>
      <c r="AY17" s="6" t="b">
        <f>SUMIF(AS:AS,AS17,AP:AP)=100</f>
        <v>1</v>
      </c>
      <c r="AZ17" s="6" t="b">
        <f>SUMIF(AS:AS,AS17,AE:AE)/COUNTIF(AS:AS,AS17)=AE17</f>
        <v>1</v>
      </c>
      <c r="BA17" s="4"/>
      <c r="BB17" s="38" t="str">
        <f ca="1">IF(AT17="Phantom Alt",MATCH($AS17,$AS$5:$AS17,0),IF(OR(OFFSET($AF17,0,8-COUNTBLANK($AG17:$AN17))=$F16,$BE17=$BE16),$BB16,""))</f>
        <v/>
      </c>
      <c r="BC17" s="41">
        <v>0</v>
      </c>
      <c r="BD17" s="55" t="str">
        <f>C17&amp;" | "&amp;F17</f>
        <v>90NB0NL1-M14360 | SWNB6-00004900</v>
      </c>
      <c r="BE17" s="55" t="str">
        <f ca="1">C17&amp;" | "&amp;OFFSET($AF17,0,8-COUNTBLANK($AG17:$AN17))</f>
        <v>90NB0NL1-M14360 | 90NB0NL1-M14360</v>
      </c>
      <c r="BF17" s="57">
        <f ca="1">IFERROR(VLOOKUP($BE17,$BD$5:$BF16,3,0)*$AE17,VLOOKUP($C17,Demanda!$A:$B,2,0)*$AE17)*IF(AT17="Phantom Alt",$BC17,TRUE)</f>
        <v>1000</v>
      </c>
      <c r="BG17" s="57">
        <f t="shared" ca="1" si="0"/>
        <v>1000</v>
      </c>
      <c r="BH17" s="57">
        <f>SUMIF(Invoice!A:A,F17,Invoice!B:B)</f>
        <v>0</v>
      </c>
      <c r="BI17" s="57">
        <f ca="1">SUMIF(AS:AS,AS17,BG:BG)</f>
        <v>1000</v>
      </c>
      <c r="BJ17" s="57">
        <f ca="1">MIN((BI17-SUMIF($AS$5:AS16,AS17,$BJ$5:BJ16)),MAX(0,BH17-SUMIF($F$5:F16,F17,$BJ$5:BJ16)))</f>
        <v>0</v>
      </c>
      <c r="BK17" s="57">
        <f ca="1">(-SUMIF(AS:AS,AS17,BG:BG)+SUMIF(AS:AS,AS17,BJ:BJ))*(AP17=100)*AR17</f>
        <v>0</v>
      </c>
      <c r="BL17" s="57">
        <f ca="1">MAX(0,SUMIF(Invoice!A:A,F17,Invoice!B:B)-SUMIF(F:F,F17,BJ:BJ))*(COUNTIF(F:F,F17)=COUNTIF($F$5:F17,F17))</f>
        <v>0</v>
      </c>
      <c r="BM17" s="44"/>
    </row>
    <row r="18" spans="1:69">
      <c r="A18" s="43">
        <v>18</v>
      </c>
      <c r="B18" s="35" t="s">
        <v>192</v>
      </c>
      <c r="C18" s="35" t="s">
        <v>3543</v>
      </c>
      <c r="D18" s="35">
        <v>1</v>
      </c>
      <c r="E18" s="35">
        <v>100</v>
      </c>
      <c r="F18" s="64" t="s">
        <v>3798</v>
      </c>
      <c r="G18" s="76" t="s">
        <v>3799</v>
      </c>
      <c r="H18" s="35"/>
      <c r="I18" s="35"/>
      <c r="J18" s="35">
        <v>0</v>
      </c>
      <c r="K18" s="35" t="s">
        <v>3525</v>
      </c>
      <c r="L18" s="35" t="s">
        <v>3526</v>
      </c>
      <c r="M18" s="35">
        <v>1</v>
      </c>
      <c r="N18" s="35">
        <v>1</v>
      </c>
      <c r="O18" s="35">
        <v>1</v>
      </c>
      <c r="P18" s="35"/>
      <c r="Q18" s="35"/>
      <c r="R18" s="35" t="s">
        <v>130</v>
      </c>
      <c r="S18" s="35" t="s">
        <v>189</v>
      </c>
      <c r="T18" s="36">
        <v>44104</v>
      </c>
      <c r="U18" s="36">
        <v>2958465</v>
      </c>
      <c r="V18" s="35" t="s">
        <v>3783</v>
      </c>
      <c r="W18" s="35"/>
      <c r="X18" s="35"/>
      <c r="Y18" s="35" t="s">
        <v>3527</v>
      </c>
      <c r="Z18" s="35">
        <v>7213300</v>
      </c>
      <c r="AA18" s="35">
        <v>26</v>
      </c>
      <c r="AB18" s="35">
        <v>13</v>
      </c>
      <c r="AC18" s="35"/>
      <c r="AE18" s="51">
        <f>M18/O18</f>
        <v>1</v>
      </c>
      <c r="AG18" s="6" t="str">
        <f>C18</f>
        <v>90NB0NL1-M14360</v>
      </c>
      <c r="AH18" s="6" t="str">
        <f>IF($D18&lt;=AH$4,"",IF(AND($D17=AH$4,$D18&gt;AH$4),$F17,AH17))</f>
        <v/>
      </c>
      <c r="AI18" s="6" t="str">
        <f>IF($D18&lt;=AI$4,"",IF(AND($D17=AI$4,$D18&gt;AI$4),$F17,AI17))</f>
        <v/>
      </c>
      <c r="AJ18" s="6" t="str">
        <f>IF($D18&lt;=AJ$4,"",IF(AND($D17=AJ$4,$D18&gt;AJ$4),$F17,AJ17))</f>
        <v/>
      </c>
      <c r="AK18" s="6" t="str">
        <f>IF($D18&lt;=AK$4,"",IF(AND($D17=AK$4,$D18&gt;AK$4),$F17,AK17))</f>
        <v/>
      </c>
      <c r="AL18" s="6" t="str">
        <f>IF($D18&lt;=AL$4,"",IF(AND($D17=AL$4,$D18&gt;AL$4),$F17,AL17))</f>
        <v/>
      </c>
      <c r="AM18" s="6" t="str">
        <f>IF($D18&lt;=AM$4,"",IF(AND($D17=AM$4,$D18&gt;AM$4),$F17,AM17))</f>
        <v/>
      </c>
      <c r="AN18" s="6" t="str">
        <f>IF($D18&lt;=AN$4,"",IF(AND($D17=AN$4,$D18&gt;AN$4),$F17,AN17))</f>
        <v/>
      </c>
      <c r="AO18" s="6" t="str">
        <f>CONCATENATE(AG18," | ",AH18," | ",AI18," | ",AJ18," | ",AK18," | ",AL18," | ",AM18," | ",AN18)</f>
        <v xml:space="preserve">90NB0NL1-M14360 |  |  |  |  |  |  | </v>
      </c>
      <c r="AP18" s="6">
        <f>IF(TRIM(H18)="",100,J18)</f>
        <v>100</v>
      </c>
      <c r="AQ18" s="4"/>
      <c r="AR18" s="6" t="b">
        <f>NOT(TRIM(W18)&lt;&gt;"F")</f>
        <v>0</v>
      </c>
      <c r="AS18" s="6" t="str">
        <f>$B18&amp;" | "&amp;$AO18&amp;" | "&amp;IF(TRIM(H18)="","uniq"&amp;ROW(),TRIM(H18))</f>
        <v>271A | 90NB0NL1-M14360 |  |  |  |  |  |  |  | uniq18</v>
      </c>
      <c r="AT18" s="63" t="str">
        <f>IF(NOT(AR18),IF(TRIM($H18)="","Assembly","Phantom Alt"),VLOOKUP(F18,ZPCS04!B:G,6,0))</f>
        <v>Assembly</v>
      </c>
      <c r="AU18" s="7"/>
      <c r="AV18" s="38">
        <f ca="1">IF(TRIM($W18)="F",OFFSET($A$5,MATCH($AS18,$AS$5:$AS18,0)-1,0),$A18)</f>
        <v>18</v>
      </c>
      <c r="AW18" s="38">
        <f ca="1">IFERROR(OFFSET(ZPCS04!$A$1,MATCH(F18,ZPCS04!B:B,0)-1,0),100)</f>
        <v>100</v>
      </c>
      <c r="AX18" s="7"/>
      <c r="AY18" s="6" t="b">
        <f>SUMIF(AS:AS,AS18,AP:AP)=100</f>
        <v>1</v>
      </c>
      <c r="AZ18" s="6" t="b">
        <f>SUMIF(AS:AS,AS18,AE:AE)/COUNTIF(AS:AS,AS18)=AE18</f>
        <v>1</v>
      </c>
      <c r="BA18" s="4"/>
      <c r="BB18" s="38" t="str">
        <f ca="1">IF(AT18="Phantom Alt",MATCH($AS18,$AS$5:$AS18,0),IF(OR(OFFSET($AF18,0,8-COUNTBLANK($AG18:$AN18))=$F17,$BE18=$BE17),$BB17,""))</f>
        <v/>
      </c>
      <c r="BC18" s="41">
        <v>0</v>
      </c>
      <c r="BD18" s="55" t="str">
        <f>C18&amp;" | "&amp;F18</f>
        <v>90NB0NL1-M14360 | SWNB7-00002000</v>
      </c>
      <c r="BE18" s="55" t="str">
        <f ca="1">C18&amp;" | "&amp;OFFSET($AF18,0,8-COUNTBLANK($AG18:$AN18))</f>
        <v>90NB0NL1-M14360 | 90NB0NL1-M14360</v>
      </c>
      <c r="BF18" s="57">
        <f ca="1">IFERROR(VLOOKUP($BE18,$BD$5:$BF17,3,0)*$AE18,VLOOKUP($C18,Demanda!$A:$B,2,0)*$AE18)*IF(AT18="Phantom Alt",$BC18,TRUE)</f>
        <v>1000</v>
      </c>
      <c r="BG18" s="57">
        <f t="shared" ca="1" si="0"/>
        <v>1000</v>
      </c>
      <c r="BH18" s="57">
        <f>SUMIF(Invoice!A:A,F18,Invoice!B:B)</f>
        <v>0</v>
      </c>
      <c r="BI18" s="57">
        <f ca="1">SUMIF(AS:AS,AS18,BG:BG)</f>
        <v>1000</v>
      </c>
      <c r="BJ18" s="57">
        <f ca="1">MIN((BI18-SUMIF($AS$5:AS17,AS18,$BJ$5:BJ17)),MAX(0,BH18-SUMIF($F$5:F17,F18,$BJ$5:BJ17)))</f>
        <v>0</v>
      </c>
      <c r="BK18" s="57">
        <f ca="1">(-SUMIF(AS:AS,AS18,BG:BG)+SUMIF(AS:AS,AS18,BJ:BJ))*(AP18=100)*AR18</f>
        <v>0</v>
      </c>
      <c r="BL18" s="57">
        <f ca="1">MAX(0,SUMIF(Invoice!A:A,F18,Invoice!B:B)-SUMIF(F:F,F18,BJ:BJ))*(COUNTIF(F:F,F18)=COUNTIF($F$5:F18,F18))</f>
        <v>0</v>
      </c>
      <c r="BM18" s="44"/>
    </row>
    <row r="19" spans="1:69">
      <c r="A19" s="43">
        <v>19</v>
      </c>
      <c r="B19" s="35" t="s">
        <v>192</v>
      </c>
      <c r="C19" s="35" t="s">
        <v>3543</v>
      </c>
      <c r="D19" s="35">
        <v>1</v>
      </c>
      <c r="E19" s="35">
        <v>110</v>
      </c>
      <c r="F19" s="64" t="s">
        <v>3528</v>
      </c>
      <c r="G19" s="76" t="s">
        <v>3529</v>
      </c>
      <c r="H19" s="35"/>
      <c r="I19" s="35"/>
      <c r="J19" s="35">
        <v>0</v>
      </c>
      <c r="K19" s="35" t="s">
        <v>3538</v>
      </c>
      <c r="L19" s="35" t="s">
        <v>3526</v>
      </c>
      <c r="M19" s="35">
        <v>1</v>
      </c>
      <c r="N19" s="35">
        <v>1</v>
      </c>
      <c r="O19" s="35">
        <v>1</v>
      </c>
      <c r="P19" s="35"/>
      <c r="Q19" s="35"/>
      <c r="R19" s="35" t="s">
        <v>130</v>
      </c>
      <c r="S19" s="35" t="s">
        <v>189</v>
      </c>
      <c r="T19" s="36">
        <v>44104</v>
      </c>
      <c r="U19" s="36">
        <v>2958465</v>
      </c>
      <c r="V19" s="35" t="s">
        <v>3783</v>
      </c>
      <c r="W19" s="35"/>
      <c r="X19" s="35"/>
      <c r="Y19" s="35" t="s">
        <v>3527</v>
      </c>
      <c r="Z19" s="35">
        <v>7213300</v>
      </c>
      <c r="AA19" s="35">
        <v>28</v>
      </c>
      <c r="AB19" s="35">
        <v>14</v>
      </c>
      <c r="AC19" s="35"/>
      <c r="AE19" s="51">
        <f>M19/O19</f>
        <v>1</v>
      </c>
      <c r="AG19" s="6" t="str">
        <f>C19</f>
        <v>90NB0NL1-M14360</v>
      </c>
      <c r="AH19" s="6" t="str">
        <f>IF($D19&lt;=AH$4,"",IF(AND($D18=AH$4,$D19&gt;AH$4),$F18,AH18))</f>
        <v/>
      </c>
      <c r="AI19" s="6" t="str">
        <f>IF($D19&lt;=AI$4,"",IF(AND($D18=AI$4,$D19&gt;AI$4),$F18,AI18))</f>
        <v/>
      </c>
      <c r="AJ19" s="6" t="str">
        <f>IF($D19&lt;=AJ$4,"",IF(AND($D18=AJ$4,$D19&gt;AJ$4),$F18,AJ18))</f>
        <v/>
      </c>
      <c r="AK19" s="6" t="str">
        <f>IF($D19&lt;=AK$4,"",IF(AND($D18=AK$4,$D19&gt;AK$4),$F18,AK18))</f>
        <v/>
      </c>
      <c r="AL19" s="6" t="str">
        <f>IF($D19&lt;=AL$4,"",IF(AND($D18=AL$4,$D19&gt;AL$4),$F18,AL18))</f>
        <v/>
      </c>
      <c r="AM19" s="6" t="str">
        <f>IF($D19&lt;=AM$4,"",IF(AND($D18=AM$4,$D19&gt;AM$4),$F18,AM18))</f>
        <v/>
      </c>
      <c r="AN19" s="6" t="str">
        <f>IF($D19&lt;=AN$4,"",IF(AND($D18=AN$4,$D19&gt;AN$4),$F18,AN18))</f>
        <v/>
      </c>
      <c r="AO19" s="6" t="str">
        <f>CONCATENATE(AG19," | ",AH19," | ",AI19," | ",AJ19," | ",AK19," | ",AL19," | ",AM19," | ",AN19)</f>
        <v xml:space="preserve">90NB0NL1-M14360 |  |  |  |  |  |  | </v>
      </c>
      <c r="AP19" s="6">
        <f>IF(TRIM(H19)="",100,J19)</f>
        <v>100</v>
      </c>
      <c r="AQ19" s="4"/>
      <c r="AR19" s="6" t="b">
        <f>NOT(TRIM(W19)&lt;&gt;"F")</f>
        <v>0</v>
      </c>
      <c r="AS19" s="6" t="str">
        <f>$B19&amp;" | "&amp;$AO19&amp;" | "&amp;IF(TRIM(H19)="","uniq"&amp;ROW(),TRIM(H19))</f>
        <v>271A | 90NB0NL1-M14360 |  |  |  |  |  |  |  | uniq19</v>
      </c>
      <c r="AT19" s="63" t="str">
        <f>IF(NOT(AR19),IF(TRIM($H19)="","Assembly","Phantom Alt"),VLOOKUP(F19,ZPCS04!B:G,6,0))</f>
        <v>Assembly</v>
      </c>
      <c r="AU19" s="7"/>
      <c r="AV19" s="38">
        <f ca="1">IF(TRIM($W19)="F",OFFSET($A$5,MATCH($AS19,$AS$5:$AS19,0)-1,0),$A19)</f>
        <v>19</v>
      </c>
      <c r="AW19" s="38">
        <f ca="1">IFERROR(OFFSET(ZPCS04!$A$1,MATCH(F19,ZPCS04!B:B,0)-1,0),100)</f>
        <v>100</v>
      </c>
      <c r="AX19" s="7"/>
      <c r="AY19" s="6" t="b">
        <f>SUMIF(AS:AS,AS19,AP:AP)=100</f>
        <v>1</v>
      </c>
      <c r="AZ19" s="6" t="b">
        <f>SUMIF(AS:AS,AS19,AE:AE)/COUNTIF(AS:AS,AS19)=AE19</f>
        <v>1</v>
      </c>
      <c r="BA19" s="4"/>
      <c r="BB19" s="38" t="str">
        <f ca="1">IF(AT19="Phantom Alt",MATCH($AS19,$AS$5:$AS19,0),IF(OR(OFFSET($AF19,0,8-COUNTBLANK($AG19:$AN19))=$F18,$BE19=$BE18),$BB18,""))</f>
        <v/>
      </c>
      <c r="BC19" s="41"/>
      <c r="BD19" s="55" t="str">
        <f>C19&amp;" | "&amp;F19</f>
        <v>90NB0NL1-M14360 | 15DPK-011400NB</v>
      </c>
      <c r="BE19" s="55" t="str">
        <f ca="1">C19&amp;" | "&amp;OFFSET($AF19,0,8-COUNTBLANK($AG19:$AN19))</f>
        <v>90NB0NL1-M14360 | 90NB0NL1-M14360</v>
      </c>
      <c r="BF19" s="57">
        <f ca="1">IFERROR(VLOOKUP($BE19,$BD$5:$BF18,3,0)*$AE19,VLOOKUP($C19,Demanda!$A:$B,2,0)*$AE19)*IF(AT19="Phantom Alt",$BC19,TRUE)</f>
        <v>1000</v>
      </c>
      <c r="BG19" s="57">
        <f t="shared" ca="1" si="0"/>
        <v>1000</v>
      </c>
      <c r="BH19" s="57">
        <f>SUMIF(Invoice!A:A,F19,Invoice!B:B)</f>
        <v>0</v>
      </c>
      <c r="BI19" s="57">
        <f ca="1">SUMIF(AS:AS,AS19,BG:BG)</f>
        <v>1000</v>
      </c>
      <c r="BJ19" s="57">
        <f ca="1">MIN((BI19-SUMIF($AS$5:AS18,AS19,$BJ$5:BJ18)),MAX(0,BH19-SUMIF($F$5:F18,F19,$BJ$5:BJ18)))</f>
        <v>0</v>
      </c>
      <c r="BK19" s="57">
        <f ca="1">(-SUMIF(AS:AS,AS19,BG:BG)+SUMIF(AS:AS,AS19,BJ:BJ))*(AP19=100)*AR19</f>
        <v>0</v>
      </c>
      <c r="BL19" s="57">
        <f ca="1">MAX(0,SUMIF(Invoice!A:A,F19,Invoice!B:B)-SUMIF(F:F,F19,BJ:BJ))*(COUNTIF(F:F,F19)=COUNTIF($F$5:F19,F19))</f>
        <v>0</v>
      </c>
      <c r="BM19" s="44"/>
    </row>
    <row r="20" spans="1:69">
      <c r="A20" s="43">
        <v>20</v>
      </c>
      <c r="B20" s="35" t="s">
        <v>192</v>
      </c>
      <c r="C20" s="35" t="s">
        <v>3543</v>
      </c>
      <c r="D20" s="35">
        <v>1</v>
      </c>
      <c r="E20" s="35">
        <v>120</v>
      </c>
      <c r="F20" s="64" t="s">
        <v>3737</v>
      </c>
      <c r="G20" s="76" t="s">
        <v>3800</v>
      </c>
      <c r="H20" s="35">
        <v>12</v>
      </c>
      <c r="I20" s="35" t="s">
        <v>58</v>
      </c>
      <c r="J20" s="35">
        <v>100</v>
      </c>
      <c r="K20" s="35" t="s">
        <v>3530</v>
      </c>
      <c r="L20" s="35" t="s">
        <v>57</v>
      </c>
      <c r="M20" s="35">
        <v>1</v>
      </c>
      <c r="N20" s="35">
        <v>1</v>
      </c>
      <c r="O20" s="35">
        <v>1</v>
      </c>
      <c r="P20" s="35">
        <v>2</v>
      </c>
      <c r="Q20" s="35">
        <v>1</v>
      </c>
      <c r="R20" s="35" t="s">
        <v>130</v>
      </c>
      <c r="S20" s="35" t="s">
        <v>130</v>
      </c>
      <c r="T20" s="36">
        <v>44104</v>
      </c>
      <c r="U20" s="36">
        <v>2958465</v>
      </c>
      <c r="V20" s="35" t="s">
        <v>3783</v>
      </c>
      <c r="W20" s="35" t="s">
        <v>59</v>
      </c>
      <c r="X20" s="35"/>
      <c r="Y20" s="35" t="s">
        <v>56</v>
      </c>
      <c r="Z20" s="35">
        <v>7213300</v>
      </c>
      <c r="AA20" s="35">
        <v>30</v>
      </c>
      <c r="AB20" s="35">
        <v>15</v>
      </c>
      <c r="AC20" s="35"/>
      <c r="AE20" s="51">
        <f>M20/O20</f>
        <v>1</v>
      </c>
      <c r="AG20" s="6" t="str">
        <f>C20</f>
        <v>90NB0NL1-M14360</v>
      </c>
      <c r="AH20" s="6" t="str">
        <f>IF($D20&lt;=AH$4,"",IF(AND($D19=AH$4,$D20&gt;AH$4),$F19,AH19))</f>
        <v/>
      </c>
      <c r="AI20" s="6" t="str">
        <f>IF($D20&lt;=AI$4,"",IF(AND($D19=AI$4,$D20&gt;AI$4),$F19,AI19))</f>
        <v/>
      </c>
      <c r="AJ20" s="6" t="str">
        <f>IF($D20&lt;=AJ$4,"",IF(AND($D19=AJ$4,$D20&gt;AJ$4),$F19,AJ19))</f>
        <v/>
      </c>
      <c r="AK20" s="6" t="str">
        <f>IF($D20&lt;=AK$4,"",IF(AND($D19=AK$4,$D20&gt;AK$4),$F19,AK19))</f>
        <v/>
      </c>
      <c r="AL20" s="6" t="str">
        <f>IF($D20&lt;=AL$4,"",IF(AND($D19=AL$4,$D20&gt;AL$4),$F19,AL19))</f>
        <v/>
      </c>
      <c r="AM20" s="6" t="str">
        <f>IF($D20&lt;=AM$4,"",IF(AND($D19=AM$4,$D20&gt;AM$4),$F19,AM19))</f>
        <v/>
      </c>
      <c r="AN20" s="6" t="str">
        <f>IF($D20&lt;=AN$4,"",IF(AND($D19=AN$4,$D20&gt;AN$4),$F19,AN19))</f>
        <v/>
      </c>
      <c r="AO20" s="6" t="str">
        <f>CONCATENATE(AG20," | ",AH20," | ",AI20," | ",AJ20," | ",AK20," | ",AL20," | ",AM20," | ",AN20)</f>
        <v xml:space="preserve">90NB0NL1-M14360 |  |  |  |  |  |  | </v>
      </c>
      <c r="AP20" s="6">
        <f>IF(TRIM(H20)="",100,J20)</f>
        <v>100</v>
      </c>
      <c r="AQ20" s="4"/>
      <c r="AR20" s="6" t="b">
        <f>NOT(TRIM(W20)&lt;&gt;"F")</f>
        <v>1</v>
      </c>
      <c r="AS20" s="6" t="str">
        <f>$B20&amp;" | "&amp;$AO20&amp;" | "&amp;IF(TRIM(H20)="","uniq"&amp;ROW(),TRIM(H20))</f>
        <v>271A | 90NB0NL1-M14360 |  |  |  |  |  |  |  | 12</v>
      </c>
      <c r="AT20" s="63">
        <f>IF(NOT(AR20),IF(TRIM($H20)="","Assembly","Phantom Alt"),VLOOKUP(F20,ZPCS04!B:G,6,0))</f>
        <v>2029</v>
      </c>
      <c r="AU20" s="7"/>
      <c r="AV20" s="38">
        <f ca="1">IF(TRIM($W20)="F",OFFSET($A$5,MATCH($AS20,$AS$5:$AS20,0)-1,0),$A20)</f>
        <v>20</v>
      </c>
      <c r="AW20" s="38">
        <f ca="1">IFERROR(OFFSET(ZPCS04!$A$1,MATCH(F20,ZPCS04!B:B,0)-1,0),100)</f>
        <v>3</v>
      </c>
      <c r="AX20" s="7"/>
      <c r="AY20" s="6" t="b">
        <f>SUMIF(AS:AS,AS20,AP:AP)=100</f>
        <v>1</v>
      </c>
      <c r="AZ20" s="6" t="b">
        <f>SUMIF(AS:AS,AS20,AE:AE)/COUNTIF(AS:AS,AS20)=AE20</f>
        <v>1</v>
      </c>
      <c r="BA20" s="4"/>
      <c r="BB20" s="38" t="str">
        <f ca="1">IF(AT20="Phantom Alt",MATCH($AS20,$AS$5:$AS20,0),IF(OR(OFFSET($AF20,0,8-COUNTBLANK($AG20:$AN20))=$F19,$BE20=$BE19),$BB19,""))</f>
        <v/>
      </c>
      <c r="BC20" s="41">
        <v>0</v>
      </c>
      <c r="BD20" s="55" t="str">
        <f>C20&amp;" | "&amp;F20</f>
        <v>90NB0NL1-M14360 | 0A001-00081700</v>
      </c>
      <c r="BE20" s="55" t="str">
        <f ca="1">C20&amp;" | "&amp;OFFSET($AF20,0,8-COUNTBLANK($AG20:$AN20))</f>
        <v>90NB0NL1-M14360 | 90NB0NL1-M14360</v>
      </c>
      <c r="BF20" s="57">
        <f ca="1">IFERROR(VLOOKUP($BE20,$BD$5:$BF19,3,0)*$AE20,VLOOKUP($C20,Demanda!$A:$B,2,0)*$AE20)*IF(AT20="Phantom Alt",$BC20,TRUE)</f>
        <v>1000</v>
      </c>
      <c r="BG20" s="57">
        <f t="shared" ca="1" si="0"/>
        <v>1000</v>
      </c>
      <c r="BH20" s="57">
        <f>SUMIF(Invoice!A:A,F20,Invoice!B:B)</f>
        <v>0</v>
      </c>
      <c r="BI20" s="57">
        <f ca="1">SUMIF(AS:AS,AS20,BG:BG)</f>
        <v>1000</v>
      </c>
      <c r="BJ20" s="57">
        <f ca="1">MIN((BI20-SUMIF($AS$5:AS19,AS20,$BJ$5:BJ19)),MAX(0,BH20-SUMIF($F$5:F19,F20,$BJ$5:BJ19)))</f>
        <v>0</v>
      </c>
      <c r="BK20" s="57">
        <f ca="1">(-SUMIF(AS:AS,AS20,BG:BG)+SUMIF(AS:AS,AS20,BJ:BJ))*(AP20=100)*AR20</f>
        <v>0</v>
      </c>
      <c r="BL20" s="57">
        <f ca="1">MAX(0,SUMIF(Invoice!A:A,F20,Invoice!B:B)-SUMIF(F:F,F20,BJ:BJ))*(COUNTIF(F:F,F20)=COUNTIF($F$5:F20,F20))</f>
        <v>0</v>
      </c>
      <c r="BM20" s="44"/>
    </row>
    <row r="21" spans="1:69">
      <c r="A21" s="43">
        <v>21</v>
      </c>
      <c r="B21" s="35" t="s">
        <v>192</v>
      </c>
      <c r="C21" s="35" t="s">
        <v>3543</v>
      </c>
      <c r="D21" s="35">
        <v>1</v>
      </c>
      <c r="E21" s="35">
        <v>120</v>
      </c>
      <c r="F21" s="64" t="s">
        <v>3739</v>
      </c>
      <c r="G21" s="76" t="s">
        <v>3740</v>
      </c>
      <c r="H21" s="35">
        <v>12</v>
      </c>
      <c r="I21" s="35" t="s">
        <v>60</v>
      </c>
      <c r="J21" s="35">
        <v>0</v>
      </c>
      <c r="K21" s="35" t="s">
        <v>3530</v>
      </c>
      <c r="L21" s="35" t="s">
        <v>57</v>
      </c>
      <c r="M21" s="35">
        <v>1</v>
      </c>
      <c r="N21" s="35"/>
      <c r="O21" s="35">
        <v>1</v>
      </c>
      <c r="P21" s="35">
        <v>2</v>
      </c>
      <c r="Q21" s="35">
        <v>2</v>
      </c>
      <c r="R21" s="35" t="s">
        <v>130</v>
      </c>
      <c r="S21" s="35" t="s">
        <v>130</v>
      </c>
      <c r="T21" s="36">
        <v>44104</v>
      </c>
      <c r="U21" s="36">
        <v>2958465</v>
      </c>
      <c r="V21" s="35" t="s">
        <v>3783</v>
      </c>
      <c r="W21" s="35" t="s">
        <v>59</v>
      </c>
      <c r="X21" s="35"/>
      <c r="Y21" s="35" t="s">
        <v>56</v>
      </c>
      <c r="Z21" s="35">
        <v>7213300</v>
      </c>
      <c r="AA21" s="35">
        <v>32</v>
      </c>
      <c r="AB21" s="35">
        <v>16</v>
      </c>
      <c r="AC21" s="35"/>
      <c r="AE21" s="51">
        <f>M21/O21</f>
        <v>1</v>
      </c>
      <c r="AG21" s="6" t="str">
        <f>C21</f>
        <v>90NB0NL1-M14360</v>
      </c>
      <c r="AH21" s="6" t="str">
        <f>IF($D21&lt;=AH$4,"",IF(AND($D20=AH$4,$D21&gt;AH$4),$F20,AH20))</f>
        <v/>
      </c>
      <c r="AI21" s="6" t="str">
        <f>IF($D21&lt;=AI$4,"",IF(AND($D20=AI$4,$D21&gt;AI$4),$F20,AI20))</f>
        <v/>
      </c>
      <c r="AJ21" s="6" t="str">
        <f>IF($D21&lt;=AJ$4,"",IF(AND($D20=AJ$4,$D21&gt;AJ$4),$F20,AJ20))</f>
        <v/>
      </c>
      <c r="AK21" s="6" t="str">
        <f>IF($D21&lt;=AK$4,"",IF(AND($D20=AK$4,$D21&gt;AK$4),$F20,AK20))</f>
        <v/>
      </c>
      <c r="AL21" s="6" t="str">
        <f>IF($D21&lt;=AL$4,"",IF(AND($D20=AL$4,$D21&gt;AL$4),$F20,AL20))</f>
        <v/>
      </c>
      <c r="AM21" s="6" t="str">
        <f>IF($D21&lt;=AM$4,"",IF(AND($D20=AM$4,$D21&gt;AM$4),$F20,AM20))</f>
        <v/>
      </c>
      <c r="AN21" s="6" t="str">
        <f>IF($D21&lt;=AN$4,"",IF(AND($D20=AN$4,$D21&gt;AN$4),$F20,AN20))</f>
        <v/>
      </c>
      <c r="AO21" s="6" t="str">
        <f>CONCATENATE(AG21," | ",AH21," | ",AI21," | ",AJ21," | ",AK21," | ",AL21," | ",AM21," | ",AN21)</f>
        <v xml:space="preserve">90NB0NL1-M14360 |  |  |  |  |  |  | </v>
      </c>
      <c r="AP21" s="6">
        <f>IF(TRIM(H21)="",100,J21)</f>
        <v>0</v>
      </c>
      <c r="AQ21" s="4"/>
      <c r="AR21" s="6" t="b">
        <f>NOT(TRIM(W21)&lt;&gt;"F")</f>
        <v>1</v>
      </c>
      <c r="AS21" s="6" t="str">
        <f>$B21&amp;" | "&amp;$AO21&amp;" | "&amp;IF(TRIM(H21)="","uniq"&amp;ROW(),TRIM(H21))</f>
        <v>271A | 90NB0NL1-M14360 |  |  |  |  |  |  |  | 12</v>
      </c>
      <c r="AT21" s="63">
        <f>IF(NOT(AR21),IF(TRIM($H21)="","Assembly","Phantom Alt"),VLOOKUP(F21,ZPCS04!B:G,6,0))</f>
        <v>2029</v>
      </c>
      <c r="AU21" s="7"/>
      <c r="AV21" s="38">
        <f ca="1">IF(TRIM($W21)="F",OFFSET($A$5,MATCH($AS21,$AS$5:$AS21,0)-1,0),$A21)</f>
        <v>20</v>
      </c>
      <c r="AW21" s="38">
        <f ca="1">IFERROR(OFFSET(ZPCS04!$A$1,MATCH(F21,ZPCS04!B:B,0)-1,0),100)</f>
        <v>2.9999999856400001</v>
      </c>
      <c r="AX21" s="7"/>
      <c r="AY21" s="6" t="b">
        <f>SUMIF(AS:AS,AS21,AP:AP)=100</f>
        <v>1</v>
      </c>
      <c r="AZ21" s="6" t="b">
        <f>SUMIF(AS:AS,AS21,AE:AE)/COUNTIF(AS:AS,AS21)=AE21</f>
        <v>1</v>
      </c>
      <c r="BA21" s="4"/>
      <c r="BB21" s="38" t="str">
        <f ca="1">IF(AT21="Phantom Alt",MATCH($AS21,$AS$5:$AS21,0),IF(OR(OFFSET($AF21,0,8-COUNTBLANK($AG21:$AN21))=$F20,$BE21=$BE20),$BB20,""))</f>
        <v/>
      </c>
      <c r="BC21" s="41">
        <v>0</v>
      </c>
      <c r="BD21" s="55" t="str">
        <f>C21&amp;" | "&amp;F21</f>
        <v>90NB0NL1-M14360 | 0A001-00081900</v>
      </c>
      <c r="BE21" s="55" t="str">
        <f ca="1">C21&amp;" | "&amp;OFFSET($AF21,0,8-COUNTBLANK($AG21:$AN21))</f>
        <v>90NB0NL1-M14360 | 90NB0NL1-M14360</v>
      </c>
      <c r="BF21" s="57">
        <f ca="1">IFERROR(VLOOKUP($BE21,$BD$5:$BF20,3,0)*$AE21,VLOOKUP($C21,Demanda!$A:$B,2,0)*$AE21)*IF(AT21="Phantom Alt",$BC21,TRUE)</f>
        <v>1000</v>
      </c>
      <c r="BG21" s="57">
        <f t="shared" ca="1" si="0"/>
        <v>0</v>
      </c>
      <c r="BH21" s="57">
        <f>SUMIF(Invoice!A:A,F21,Invoice!B:B)</f>
        <v>1436</v>
      </c>
      <c r="BI21" s="57">
        <f ca="1">SUMIF(AS:AS,AS21,BG:BG)</f>
        <v>1000</v>
      </c>
      <c r="BJ21" s="57">
        <f ca="1">MIN((BI21-SUMIF($AS$5:AS20,AS21,$BJ$5:BJ20)),MAX(0,BH21-SUMIF($F$5:F20,F21,$BJ$5:BJ20)))</f>
        <v>1000</v>
      </c>
      <c r="BK21" s="57">
        <f ca="1">(-SUMIF(AS:AS,AS21,BG:BG)+SUMIF(AS:AS,AS21,BJ:BJ))*(AP21=100)*AR21</f>
        <v>0</v>
      </c>
      <c r="BL21" s="57">
        <f ca="1">MAX(0,SUMIF(Invoice!A:A,F21,Invoice!B:B)-SUMIF(F:F,F21,BJ:BJ))*(COUNTIF(F:F,F21)=COUNTIF($F$5:F21,F21))</f>
        <v>0</v>
      </c>
      <c r="BM21" s="44"/>
    </row>
    <row r="22" spans="1:69">
      <c r="A22" s="43">
        <v>26</v>
      </c>
      <c r="B22" s="35" t="s">
        <v>192</v>
      </c>
      <c r="C22" s="35" t="s">
        <v>3543</v>
      </c>
      <c r="D22" s="35">
        <v>1</v>
      </c>
      <c r="E22" s="35">
        <v>130</v>
      </c>
      <c r="F22" s="64" t="s">
        <v>3635</v>
      </c>
      <c r="G22" s="76" t="s">
        <v>3802</v>
      </c>
      <c r="H22" s="35">
        <v>13</v>
      </c>
      <c r="I22" s="35" t="s">
        <v>60</v>
      </c>
      <c r="J22" s="35">
        <v>0</v>
      </c>
      <c r="K22" s="35" t="s">
        <v>183</v>
      </c>
      <c r="L22" s="35" t="s">
        <v>57</v>
      </c>
      <c r="M22" s="35">
        <v>1</v>
      </c>
      <c r="N22" s="35"/>
      <c r="O22" s="35">
        <v>1</v>
      </c>
      <c r="P22" s="35">
        <v>2</v>
      </c>
      <c r="Q22" s="35">
        <v>5</v>
      </c>
      <c r="R22" s="35" t="s">
        <v>130</v>
      </c>
      <c r="S22" s="35" t="s">
        <v>130</v>
      </c>
      <c r="T22" s="36">
        <v>44104</v>
      </c>
      <c r="U22" s="36">
        <v>2958465</v>
      </c>
      <c r="V22" s="35" t="s">
        <v>3783</v>
      </c>
      <c r="W22" s="35" t="s">
        <v>59</v>
      </c>
      <c r="X22" s="35"/>
      <c r="Y22" s="35" t="s">
        <v>56</v>
      </c>
      <c r="Z22" s="35">
        <v>7213300</v>
      </c>
      <c r="AA22" s="35">
        <v>42</v>
      </c>
      <c r="AB22" s="35">
        <v>21</v>
      </c>
      <c r="AC22" s="35"/>
      <c r="AE22" s="51">
        <f>M22/O22</f>
        <v>1</v>
      </c>
      <c r="AG22" s="6" t="str">
        <f>C22</f>
        <v>90NB0NL1-M14360</v>
      </c>
      <c r="AH22" s="6" t="str">
        <f>IF($D22&lt;=AH$4,"",IF(AND($D21=AH$4,$D22&gt;AH$4),$F21,AH21))</f>
        <v/>
      </c>
      <c r="AI22" s="6" t="str">
        <f>IF($D22&lt;=AI$4,"",IF(AND($D21=AI$4,$D22&gt;AI$4),$F21,AI21))</f>
        <v/>
      </c>
      <c r="AJ22" s="6" t="str">
        <f>IF($D22&lt;=AJ$4,"",IF(AND($D21=AJ$4,$D22&gt;AJ$4),$F21,AJ21))</f>
        <v/>
      </c>
      <c r="AK22" s="6" t="str">
        <f>IF($D22&lt;=AK$4,"",IF(AND($D21=AK$4,$D22&gt;AK$4),$F21,AK21))</f>
        <v/>
      </c>
      <c r="AL22" s="6" t="str">
        <f>IF($D22&lt;=AL$4,"",IF(AND($D21=AL$4,$D22&gt;AL$4),$F21,AL21))</f>
        <v/>
      </c>
      <c r="AM22" s="6" t="str">
        <f>IF($D22&lt;=AM$4,"",IF(AND($D21=AM$4,$D22&gt;AM$4),$F21,AM21))</f>
        <v/>
      </c>
      <c r="AN22" s="6" t="str">
        <f>IF($D22&lt;=AN$4,"",IF(AND($D21=AN$4,$D22&gt;AN$4),$F21,AN21))</f>
        <v/>
      </c>
      <c r="AO22" s="6" t="str">
        <f>CONCATENATE(AG22," | ",AH22," | ",AI22," | ",AJ22," | ",AK22," | ",AL22," | ",AM22," | ",AN22)</f>
        <v xml:space="preserve">90NB0NL1-M14360 |  |  |  |  |  |  | </v>
      </c>
      <c r="AP22" s="6">
        <f>IF(TRIM(H22)="",100,J22)</f>
        <v>0</v>
      </c>
      <c r="AQ22" s="4"/>
      <c r="AR22" s="6" t="b">
        <f>NOT(TRIM(W22)&lt;&gt;"F")</f>
        <v>1</v>
      </c>
      <c r="AS22" s="6" t="str">
        <f>$B22&amp;" | "&amp;$AO22&amp;" | "&amp;IF(TRIM(H22)="","uniq"&amp;ROW(),TRIM(H22))</f>
        <v>271A | 90NB0NL1-M14360 |  |  |  |  |  |  |  | 13</v>
      </c>
      <c r="AT22" s="63">
        <f>IF(NOT(AR22),IF(TRIM($H22)="","Assembly","Phantom Alt"),VLOOKUP(F22,ZPCS04!B:G,6,0))</f>
        <v>854</v>
      </c>
      <c r="AU22" s="7"/>
      <c r="AV22" s="38">
        <f ca="1">IF(TRIM($W22)="F",OFFSET($A$5,MATCH($AS22,$AS$5:$AS22,0)-1,0),$A22)</f>
        <v>26</v>
      </c>
      <c r="AW22" s="38">
        <f ca="1">IFERROR(OFFSET(ZPCS04!$A$1,MATCH(F22,ZPCS04!B:B,0)-1,0),100)</f>
        <v>2.9999999859999997</v>
      </c>
      <c r="AX22" s="7"/>
      <c r="AY22" s="6" t="b">
        <f>SUMIF(AS:AS,AS22,AP:AP)=100</f>
        <v>1</v>
      </c>
      <c r="AZ22" s="6" t="b">
        <f>SUMIF(AS:AS,AS22,AE:AE)/COUNTIF(AS:AS,AS22)=AE22</f>
        <v>1</v>
      </c>
      <c r="BA22" s="4"/>
      <c r="BB22" s="38" t="str">
        <f ca="1">IF(AT22="Phantom Alt",MATCH($AS22,$AS$5:$AS22,0),IF(OR(OFFSET($AF22,0,8-COUNTBLANK($AG22:$AN22))=$F21,$BE22=$BE21),$BB21,""))</f>
        <v/>
      </c>
      <c r="BC22" s="41">
        <v>0</v>
      </c>
      <c r="BD22" s="55" t="str">
        <f>C22&amp;" | "&amp;F22</f>
        <v>90NB0NL1-M14360 | DM333091218</v>
      </c>
      <c r="BE22" s="55" t="str">
        <f ca="1">C22&amp;" | "&amp;OFFSET($AF22,0,8-COUNTBLANK($AG22:$AN22))</f>
        <v>90NB0NL1-M14360 | 90NB0NL1-M14360</v>
      </c>
      <c r="BF22" s="57">
        <f ca="1">IFERROR(VLOOKUP($BE22,$BD$5:$BF21,3,0)*$AE22,VLOOKUP($C22,Demanda!$A:$B,2,0)*$AE22)*IF(AT22="Phantom Alt",$BC22,TRUE)</f>
        <v>1000</v>
      </c>
      <c r="BG22" s="57">
        <f t="shared" ca="1" si="0"/>
        <v>0</v>
      </c>
      <c r="BH22" s="57">
        <f>SUMIF(Invoice!A:A,F22,Invoice!B:B)</f>
        <v>1400</v>
      </c>
      <c r="BI22" s="57">
        <f ca="1">SUMIF(AS:AS,AS22,BG:BG)</f>
        <v>1000</v>
      </c>
      <c r="BJ22" s="57">
        <f ca="1">MIN((BI22-SUMIF($AS$5:AS21,AS22,$BJ$5:BJ21)),MAX(0,BH22-SUMIF($F$5:F21,F22,$BJ$5:BJ21)))</f>
        <v>1000</v>
      </c>
      <c r="BK22" s="57">
        <f ca="1">(-SUMIF(AS:AS,AS22,BG:BG)+SUMIF(AS:AS,AS22,BJ:BJ))*(AP22=100)*AR22</f>
        <v>0</v>
      </c>
      <c r="BL22" s="57">
        <f ca="1">MAX(0,SUMIF(Invoice!A:A,F22,Invoice!B:B)-SUMIF(F:F,F22,BJ:BJ))*(COUNTIF(F:F,F22)=COUNTIF($F$5:F22,F22))</f>
        <v>0</v>
      </c>
      <c r="BM22" s="44"/>
    </row>
    <row r="23" spans="1:69">
      <c r="A23" s="43">
        <v>22</v>
      </c>
      <c r="B23" s="35" t="s">
        <v>192</v>
      </c>
      <c r="C23" s="35" t="s">
        <v>3543</v>
      </c>
      <c r="D23" s="35">
        <v>1</v>
      </c>
      <c r="E23" s="35">
        <v>130</v>
      </c>
      <c r="F23" s="64" t="s">
        <v>1576</v>
      </c>
      <c r="G23" s="76" t="s">
        <v>3801</v>
      </c>
      <c r="H23" s="35">
        <v>13</v>
      </c>
      <c r="I23" s="35" t="s">
        <v>60</v>
      </c>
      <c r="J23" s="35">
        <v>0</v>
      </c>
      <c r="K23" s="35" t="s">
        <v>183</v>
      </c>
      <c r="L23" s="35" t="s">
        <v>57</v>
      </c>
      <c r="M23" s="35">
        <v>1</v>
      </c>
      <c r="N23" s="35"/>
      <c r="O23" s="35">
        <v>1</v>
      </c>
      <c r="P23" s="35">
        <v>2</v>
      </c>
      <c r="Q23" s="35">
        <v>1</v>
      </c>
      <c r="R23" s="35" t="s">
        <v>189</v>
      </c>
      <c r="S23" s="35" t="s">
        <v>189</v>
      </c>
      <c r="T23" s="36">
        <v>44104</v>
      </c>
      <c r="U23" s="36">
        <v>2958465</v>
      </c>
      <c r="V23" s="35" t="s">
        <v>3783</v>
      </c>
      <c r="W23" s="35" t="s">
        <v>59</v>
      </c>
      <c r="X23" s="35"/>
      <c r="Y23" s="35" t="s">
        <v>56</v>
      </c>
      <c r="Z23" s="35">
        <v>7213300</v>
      </c>
      <c r="AA23" s="35">
        <v>34</v>
      </c>
      <c r="AB23" s="35">
        <v>17</v>
      </c>
      <c r="AC23" s="35"/>
      <c r="AE23" s="51">
        <f>M23/O23</f>
        <v>1</v>
      </c>
      <c r="AG23" s="6" t="str">
        <f>C23</f>
        <v>90NB0NL1-M14360</v>
      </c>
      <c r="AH23" s="6" t="str">
        <f>IF($D23&lt;=AH$4,"",IF(AND($D22=AH$4,$D23&gt;AH$4),$F22,AH22))</f>
        <v/>
      </c>
      <c r="AI23" s="6" t="str">
        <f>IF($D23&lt;=AI$4,"",IF(AND($D22=AI$4,$D23&gt;AI$4),$F22,AI22))</f>
        <v/>
      </c>
      <c r="AJ23" s="6" t="str">
        <f>IF($D23&lt;=AJ$4,"",IF(AND($D22=AJ$4,$D23&gt;AJ$4),$F22,AJ22))</f>
        <v/>
      </c>
      <c r="AK23" s="6" t="str">
        <f>IF($D23&lt;=AK$4,"",IF(AND($D22=AK$4,$D23&gt;AK$4),$F22,AK22))</f>
        <v/>
      </c>
      <c r="AL23" s="6" t="str">
        <f>IF($D23&lt;=AL$4,"",IF(AND($D22=AL$4,$D23&gt;AL$4),$F22,AL22))</f>
        <v/>
      </c>
      <c r="AM23" s="6" t="str">
        <f>IF($D23&lt;=AM$4,"",IF(AND($D22=AM$4,$D23&gt;AM$4),$F22,AM22))</f>
        <v/>
      </c>
      <c r="AN23" s="6" t="str">
        <f>IF($D23&lt;=AN$4,"",IF(AND($D22=AN$4,$D23&gt;AN$4),$F22,AN22))</f>
        <v/>
      </c>
      <c r="AO23" s="6" t="str">
        <f>CONCATENATE(AG23," | ",AH23," | ",AI23," | ",AJ23," | ",AK23," | ",AL23," | ",AM23," | ",AN23)</f>
        <v xml:space="preserve">90NB0NL1-M14360 |  |  |  |  |  |  | </v>
      </c>
      <c r="AP23" s="6">
        <f>IF(TRIM(H23)="",100,J23)</f>
        <v>0</v>
      </c>
      <c r="AQ23" s="4"/>
      <c r="AR23" s="6" t="b">
        <f>NOT(TRIM(W23)&lt;&gt;"F")</f>
        <v>1</v>
      </c>
      <c r="AS23" s="6" t="str">
        <f>$B23&amp;" | "&amp;$AO23&amp;" | "&amp;IF(TRIM(H23)="","uniq"&amp;ROW(),TRIM(H23))</f>
        <v>271A | 90NB0NL1-M14360 |  |  |  |  |  |  |  | 13</v>
      </c>
      <c r="AT23" s="63">
        <f>IF(NOT(AR23),IF(TRIM($H23)="","Assembly","Phantom Alt"),VLOOKUP(F23,ZPCS04!B:G,6,0))</f>
        <v>854</v>
      </c>
      <c r="AU23" s="7"/>
      <c r="AV23" s="38">
        <f ca="1">IF(TRIM($W23)="F",OFFSET($A$5,MATCH($AS23,$AS$5:$AS23,0)-1,0),$A23)</f>
        <v>26</v>
      </c>
      <c r="AW23" s="38">
        <f ca="1">IFERROR(OFFSET(ZPCS04!$A$1,MATCH(F23,ZPCS04!B:B,0)-1,0),100)</f>
        <v>3</v>
      </c>
      <c r="AX23" s="7"/>
      <c r="AY23" s="6" t="b">
        <f>SUMIF(AS:AS,AS23,AP:AP)=100</f>
        <v>1</v>
      </c>
      <c r="AZ23" s="6" t="b">
        <f>SUMIF(AS:AS,AS23,AE:AE)/COUNTIF(AS:AS,AS23)=AE23</f>
        <v>1</v>
      </c>
      <c r="BA23" s="4"/>
      <c r="BB23" s="38" t="str">
        <f ca="1">IF(AT23="Phantom Alt",MATCH($AS23,$AS$5:$AS23,0),IF(OR(OFFSET($AF23,0,8-COUNTBLANK($AG23:$AN23))=$F22,$BE23=$BE22),$BB22,""))</f>
        <v/>
      </c>
      <c r="BC23" s="41">
        <v>0</v>
      </c>
      <c r="BD23" s="55" t="str">
        <f>C23&amp;" | "&amp;F23</f>
        <v>90NB0NL1-M14360 | 14009-00060600</v>
      </c>
      <c r="BE23" s="55" t="str">
        <f ca="1">C23&amp;" | "&amp;OFFSET($AF23,0,8-COUNTBLANK($AG23:$AN23))</f>
        <v>90NB0NL1-M14360 | 90NB0NL1-M14360</v>
      </c>
      <c r="BF23" s="57">
        <f ca="1">IFERROR(VLOOKUP($BE23,$BD$5:$BF22,3,0)*$AE23,VLOOKUP($C23,Demanda!$A:$B,2,0)*$AE23)*IF(AT23="Phantom Alt",$BC23,TRUE)</f>
        <v>1000</v>
      </c>
      <c r="BG23" s="57">
        <f t="shared" ca="1" si="0"/>
        <v>0</v>
      </c>
      <c r="BH23" s="57">
        <f>SUMIF(Invoice!A:A,F23,Invoice!B:B)</f>
        <v>0</v>
      </c>
      <c r="BI23" s="57">
        <f ca="1">SUMIF(AS:AS,AS23,BG:BG)</f>
        <v>1000</v>
      </c>
      <c r="BJ23" s="57">
        <f ca="1">MIN((BI23-SUMIF($AS$5:AS22,AS23,$BJ$5:BJ22)),MAX(0,BH23-SUMIF($F$5:F22,F23,$BJ$5:BJ22)))</f>
        <v>0</v>
      </c>
      <c r="BK23" s="57">
        <f ca="1">(-SUMIF(AS:AS,AS23,BG:BG)+SUMIF(AS:AS,AS23,BJ:BJ))*(AP23=100)*AR23</f>
        <v>0</v>
      </c>
      <c r="BL23" s="57">
        <f ca="1">MAX(0,SUMIF(Invoice!A:A,F23,Invoice!B:B)-SUMIF(F:F,F23,BJ:BJ))*(COUNTIF(F:F,F23)=COUNTIF($F$5:F23,F23))</f>
        <v>0</v>
      </c>
      <c r="BM23" s="44"/>
    </row>
    <row r="24" spans="1:69">
      <c r="A24" s="43">
        <v>24</v>
      </c>
      <c r="B24" s="35" t="s">
        <v>192</v>
      </c>
      <c r="C24" s="35" t="s">
        <v>3543</v>
      </c>
      <c r="D24" s="35">
        <v>1</v>
      </c>
      <c r="E24" s="35">
        <v>130</v>
      </c>
      <c r="F24" s="64" t="s">
        <v>1578</v>
      </c>
      <c r="G24" s="76" t="s">
        <v>1579</v>
      </c>
      <c r="H24" s="35">
        <v>13</v>
      </c>
      <c r="I24" s="35" t="s">
        <v>60</v>
      </c>
      <c r="J24" s="35">
        <v>0</v>
      </c>
      <c r="K24" s="35" t="s">
        <v>183</v>
      </c>
      <c r="L24" s="35" t="s">
        <v>57</v>
      </c>
      <c r="M24" s="35">
        <v>1</v>
      </c>
      <c r="N24" s="35"/>
      <c r="O24" s="35">
        <v>1</v>
      </c>
      <c r="P24" s="35">
        <v>2</v>
      </c>
      <c r="Q24" s="35">
        <v>2</v>
      </c>
      <c r="R24" s="35" t="s">
        <v>130</v>
      </c>
      <c r="S24" s="35" t="s">
        <v>130</v>
      </c>
      <c r="T24" s="36">
        <v>44104</v>
      </c>
      <c r="U24" s="36">
        <v>2958465</v>
      </c>
      <c r="V24" s="35" t="s">
        <v>3783</v>
      </c>
      <c r="W24" s="35" t="s">
        <v>59</v>
      </c>
      <c r="X24" s="35"/>
      <c r="Y24" s="35" t="s">
        <v>56</v>
      </c>
      <c r="Z24" s="35">
        <v>7213300</v>
      </c>
      <c r="AA24" s="35">
        <v>36</v>
      </c>
      <c r="AB24" s="35">
        <v>18</v>
      </c>
      <c r="AC24" s="35"/>
      <c r="AE24" s="51">
        <f>M24/O24</f>
        <v>1</v>
      </c>
      <c r="AG24" s="6" t="str">
        <f>C24</f>
        <v>90NB0NL1-M14360</v>
      </c>
      <c r="AH24" s="6" t="str">
        <f>IF($D24&lt;=AH$4,"",IF(AND($D23=AH$4,$D24&gt;AH$4),$F23,AH23))</f>
        <v/>
      </c>
      <c r="AI24" s="6" t="str">
        <f>IF($D24&lt;=AI$4,"",IF(AND($D23=AI$4,$D24&gt;AI$4),$F23,AI23))</f>
        <v/>
      </c>
      <c r="AJ24" s="6" t="str">
        <f>IF($D24&lt;=AJ$4,"",IF(AND($D23=AJ$4,$D24&gt;AJ$4),$F23,AJ23))</f>
        <v/>
      </c>
      <c r="AK24" s="6" t="str">
        <f>IF($D24&lt;=AK$4,"",IF(AND($D23=AK$4,$D24&gt;AK$4),$F23,AK23))</f>
        <v/>
      </c>
      <c r="AL24" s="6" t="str">
        <f>IF($D24&lt;=AL$4,"",IF(AND($D23=AL$4,$D24&gt;AL$4),$F23,AL23))</f>
        <v/>
      </c>
      <c r="AM24" s="6" t="str">
        <f>IF($D24&lt;=AM$4,"",IF(AND($D23=AM$4,$D24&gt;AM$4),$F23,AM23))</f>
        <v/>
      </c>
      <c r="AN24" s="6" t="str">
        <f>IF($D24&lt;=AN$4,"",IF(AND($D23=AN$4,$D24&gt;AN$4),$F23,AN23))</f>
        <v/>
      </c>
      <c r="AO24" s="6" t="str">
        <f>CONCATENATE(AG24," | ",AH24," | ",AI24," | ",AJ24," | ",AK24," | ",AL24," | ",AM24," | ",AN24)</f>
        <v xml:space="preserve">90NB0NL1-M14360 |  |  |  |  |  |  | </v>
      </c>
      <c r="AP24" s="6">
        <f>IF(TRIM(H24)="",100,J24)</f>
        <v>0</v>
      </c>
      <c r="AQ24" s="4"/>
      <c r="AR24" s="6" t="b">
        <f>NOT(TRIM(W24)&lt;&gt;"F")</f>
        <v>1</v>
      </c>
      <c r="AS24" s="6" t="str">
        <f>$B24&amp;" | "&amp;$AO24&amp;" | "&amp;IF(TRIM(H24)="","uniq"&amp;ROW(),TRIM(H24))</f>
        <v>271A | 90NB0NL1-M14360 |  |  |  |  |  |  |  | 13</v>
      </c>
      <c r="AT24" s="63">
        <f>IF(NOT(AR24),IF(TRIM($H24)="","Assembly","Phantom Alt"),VLOOKUP(F24,ZPCS04!B:G,6,0))</f>
        <v>854</v>
      </c>
      <c r="AU24" s="7"/>
      <c r="AV24" s="38">
        <f ca="1">IF(TRIM($W24)="F",OFFSET($A$5,MATCH($AS24,$AS$5:$AS24,0)-1,0),$A24)</f>
        <v>26</v>
      </c>
      <c r="AW24" s="38">
        <f ca="1">IFERROR(OFFSET(ZPCS04!$A$1,MATCH(F24,ZPCS04!B:B,0)-1,0),100)</f>
        <v>3</v>
      </c>
      <c r="AX24" s="7"/>
      <c r="AY24" s="6" t="b">
        <f>SUMIF(AS:AS,AS24,AP:AP)=100</f>
        <v>1</v>
      </c>
      <c r="AZ24" s="6" t="b">
        <f>SUMIF(AS:AS,AS24,AE:AE)/COUNTIF(AS:AS,AS24)=AE24</f>
        <v>1</v>
      </c>
      <c r="BA24" s="4"/>
      <c r="BB24" s="38" t="str">
        <f ca="1">IF(AT24="Phantom Alt",MATCH($AS24,$AS$5:$AS24,0),IF(OR(OFFSET($AF24,0,8-COUNTBLANK($AG24:$AN24))=$F23,$BE24=$BE23),$BB23,""))</f>
        <v/>
      </c>
      <c r="BC24" s="41">
        <v>0</v>
      </c>
      <c r="BD24" s="55" t="str">
        <f>C24&amp;" | "&amp;F24</f>
        <v>90NB0NL1-M14360 | 14009-00080500</v>
      </c>
      <c r="BE24" s="55" t="str">
        <f ca="1">C24&amp;" | "&amp;OFFSET($AF24,0,8-COUNTBLANK($AG24:$AN24))</f>
        <v>90NB0NL1-M14360 | 90NB0NL1-M14360</v>
      </c>
      <c r="BF24" s="57">
        <f ca="1">IFERROR(VLOOKUP($BE24,$BD$5:$BF23,3,0)*$AE24,VLOOKUP($C24,Demanda!$A:$B,2,0)*$AE24)*IF(AT24="Phantom Alt",$BC24,TRUE)</f>
        <v>1000</v>
      </c>
      <c r="BG24" s="57">
        <f t="shared" ca="1" si="0"/>
        <v>0</v>
      </c>
      <c r="BH24" s="57">
        <f>SUMIF(Invoice!A:A,F24,Invoice!B:B)</f>
        <v>0</v>
      </c>
      <c r="BI24" s="57">
        <f ca="1">SUMIF(AS:AS,AS24,BG:BG)</f>
        <v>1000</v>
      </c>
      <c r="BJ24" s="57">
        <f ca="1">MIN((BI24-SUMIF($AS$5:AS23,AS24,$BJ$5:BJ23)),MAX(0,BH24-SUMIF($F$5:F23,F24,$BJ$5:BJ23)))</f>
        <v>0</v>
      </c>
      <c r="BK24" s="57">
        <f ca="1">(-SUMIF(AS:AS,AS24,BG:BG)+SUMIF(AS:AS,AS24,BJ:BJ))*(AP24=100)*AR24</f>
        <v>0</v>
      </c>
      <c r="BL24" s="57">
        <f ca="1">MAX(0,SUMIF(Invoice!A:A,F24,Invoice!B:B)-SUMIF(F:F,F24,BJ:BJ))*(COUNTIF(F:F,F24)=COUNTIF($F$5:F24,F24))</f>
        <v>0</v>
      </c>
      <c r="BM24" s="44"/>
    </row>
    <row r="25" spans="1:69">
      <c r="A25" s="43">
        <v>23</v>
      </c>
      <c r="B25" s="35" t="s">
        <v>192</v>
      </c>
      <c r="C25" s="35" t="s">
        <v>3543</v>
      </c>
      <c r="D25" s="35">
        <v>1</v>
      </c>
      <c r="E25" s="35">
        <v>130</v>
      </c>
      <c r="F25" s="64" t="s">
        <v>1580</v>
      </c>
      <c r="G25" s="76" t="s">
        <v>1581</v>
      </c>
      <c r="H25" s="35">
        <v>13</v>
      </c>
      <c r="I25" s="35" t="s">
        <v>58</v>
      </c>
      <c r="J25" s="35">
        <v>100</v>
      </c>
      <c r="K25" s="35" t="s">
        <v>183</v>
      </c>
      <c r="L25" s="35" t="s">
        <v>57</v>
      </c>
      <c r="M25" s="35">
        <v>1</v>
      </c>
      <c r="N25" s="35">
        <v>1</v>
      </c>
      <c r="O25" s="35">
        <v>1</v>
      </c>
      <c r="P25" s="35">
        <v>2</v>
      </c>
      <c r="Q25" s="35">
        <v>3</v>
      </c>
      <c r="R25" s="35" t="s">
        <v>130</v>
      </c>
      <c r="S25" s="35" t="s">
        <v>130</v>
      </c>
      <c r="T25" s="36">
        <v>44104</v>
      </c>
      <c r="U25" s="36">
        <v>2958465</v>
      </c>
      <c r="V25" s="35" t="s">
        <v>3783</v>
      </c>
      <c r="W25" s="35" t="s">
        <v>59</v>
      </c>
      <c r="X25" s="35"/>
      <c r="Y25" s="35" t="s">
        <v>56</v>
      </c>
      <c r="Z25" s="35">
        <v>7213300</v>
      </c>
      <c r="AA25" s="35">
        <v>38</v>
      </c>
      <c r="AB25" s="35">
        <v>19</v>
      </c>
      <c r="AC25" s="35"/>
      <c r="AE25" s="51">
        <f>M25/O25</f>
        <v>1</v>
      </c>
      <c r="AG25" s="6" t="str">
        <f>C25</f>
        <v>90NB0NL1-M14360</v>
      </c>
      <c r="AH25" s="6" t="str">
        <f>IF($D25&lt;=AH$4,"",IF(AND($D24=AH$4,$D25&gt;AH$4),$F24,AH24))</f>
        <v/>
      </c>
      <c r="AI25" s="6" t="str">
        <f>IF($D25&lt;=AI$4,"",IF(AND($D24=AI$4,$D25&gt;AI$4),$F24,AI24))</f>
        <v/>
      </c>
      <c r="AJ25" s="6" t="str">
        <f>IF($D25&lt;=AJ$4,"",IF(AND($D24=AJ$4,$D25&gt;AJ$4),$F24,AJ24))</f>
        <v/>
      </c>
      <c r="AK25" s="6" t="str">
        <f>IF($D25&lt;=AK$4,"",IF(AND($D24=AK$4,$D25&gt;AK$4),$F24,AK24))</f>
        <v/>
      </c>
      <c r="AL25" s="6" t="str">
        <f>IF($D25&lt;=AL$4,"",IF(AND($D24=AL$4,$D25&gt;AL$4),$F24,AL24))</f>
        <v/>
      </c>
      <c r="AM25" s="6" t="str">
        <f>IF($D25&lt;=AM$4,"",IF(AND($D24=AM$4,$D25&gt;AM$4),$F24,AM24))</f>
        <v/>
      </c>
      <c r="AN25" s="6" t="str">
        <f>IF($D25&lt;=AN$4,"",IF(AND($D24=AN$4,$D25&gt;AN$4),$F24,AN24))</f>
        <v/>
      </c>
      <c r="AO25" s="6" t="str">
        <f>CONCATENATE(AG25," | ",AH25," | ",AI25," | ",AJ25," | ",AK25," | ",AL25," | ",AM25," | ",AN25)</f>
        <v xml:space="preserve">90NB0NL1-M14360 |  |  |  |  |  |  | </v>
      </c>
      <c r="AP25" s="6">
        <f>IF(TRIM(H25)="",100,J25)</f>
        <v>100</v>
      </c>
      <c r="AQ25" s="4"/>
      <c r="AR25" s="6" t="b">
        <f>NOT(TRIM(W25)&lt;&gt;"F")</f>
        <v>1</v>
      </c>
      <c r="AS25" s="6" t="str">
        <f>$B25&amp;" | "&amp;$AO25&amp;" | "&amp;IF(TRIM(H25)="","uniq"&amp;ROW(),TRIM(H25))</f>
        <v>271A | 90NB0NL1-M14360 |  |  |  |  |  |  |  | 13</v>
      </c>
      <c r="AT25" s="63">
        <f>IF(NOT(AR25),IF(TRIM($H25)="","Assembly","Phantom Alt"),VLOOKUP(F25,ZPCS04!B:G,6,0))</f>
        <v>854</v>
      </c>
      <c r="AU25" s="7"/>
      <c r="AV25" s="38">
        <f ca="1">IF(TRIM($W25)="F",OFFSET($A$5,MATCH($AS25,$AS$5:$AS25,0)-1,0),$A25)</f>
        <v>26</v>
      </c>
      <c r="AW25" s="38">
        <f ca="1">IFERROR(OFFSET(ZPCS04!$A$1,MATCH(F25,ZPCS04!B:B,0)-1,0),100)</f>
        <v>3</v>
      </c>
      <c r="AX25" s="7"/>
      <c r="AY25" s="6" t="b">
        <f>SUMIF(AS:AS,AS25,AP:AP)=100</f>
        <v>1</v>
      </c>
      <c r="AZ25" s="6" t="b">
        <f>SUMIF(AS:AS,AS25,AE:AE)/COUNTIF(AS:AS,AS25)=AE25</f>
        <v>1</v>
      </c>
      <c r="BA25" s="4"/>
      <c r="BB25" s="38" t="str">
        <f ca="1">IF(AT25="Phantom Alt",MATCH($AS25,$AS$5:$AS25,0),IF(OR(OFFSET($AF25,0,8-COUNTBLANK($AG25:$AN25))=$F24,$BE25=$BE24),$BB24,""))</f>
        <v/>
      </c>
      <c r="BC25" s="41">
        <v>0</v>
      </c>
      <c r="BD25" s="55" t="str">
        <f>C25&amp;" | "&amp;F25</f>
        <v>90NB0NL1-M14360 | 14009-00151900</v>
      </c>
      <c r="BE25" s="55" t="str">
        <f ca="1">C25&amp;" | "&amp;OFFSET($AF25,0,8-COUNTBLANK($AG25:$AN25))</f>
        <v>90NB0NL1-M14360 | 90NB0NL1-M14360</v>
      </c>
      <c r="BF25" s="57">
        <f ca="1">IFERROR(VLOOKUP($BE25,$BD$5:$BF24,3,0)*$AE25,VLOOKUP($C25,Demanda!$A:$B,2,0)*$AE25)*IF(AT25="Phantom Alt",$BC25,TRUE)</f>
        <v>1000</v>
      </c>
      <c r="BG25" s="57">
        <f t="shared" ca="1" si="0"/>
        <v>1000</v>
      </c>
      <c r="BH25" s="57">
        <f>SUMIF(Invoice!A:A,F25,Invoice!B:B)</f>
        <v>0</v>
      </c>
      <c r="BI25" s="57">
        <f ca="1">SUMIF(AS:AS,AS25,BG:BG)</f>
        <v>1000</v>
      </c>
      <c r="BJ25" s="57">
        <f ca="1">MIN((BI25-SUMIF($AS$5:AS24,AS25,$BJ$5:BJ24)),MAX(0,BH25-SUMIF($F$5:F24,F25,$BJ$5:BJ24)))</f>
        <v>0</v>
      </c>
      <c r="BK25" s="57">
        <f ca="1">(-SUMIF(AS:AS,AS25,BG:BG)+SUMIF(AS:AS,AS25,BJ:BJ))*(AP25=100)*AR25</f>
        <v>0</v>
      </c>
      <c r="BL25" s="57">
        <f ca="1">MAX(0,SUMIF(Invoice!A:A,F25,Invoice!B:B)-SUMIF(F:F,F25,BJ:BJ))*(COUNTIF(F:F,F25)=COUNTIF($F$5:F25,F25))</f>
        <v>0</v>
      </c>
      <c r="BM25" s="44"/>
    </row>
    <row r="26" spans="1:69" s="87" customFormat="1">
      <c r="A26" s="43">
        <v>25</v>
      </c>
      <c r="B26" s="35" t="s">
        <v>192</v>
      </c>
      <c r="C26" s="35" t="s">
        <v>3543</v>
      </c>
      <c r="D26" s="35">
        <v>1</v>
      </c>
      <c r="E26" s="35">
        <v>130</v>
      </c>
      <c r="F26" s="64" t="s">
        <v>3633</v>
      </c>
      <c r="G26" s="76" t="s">
        <v>3802</v>
      </c>
      <c r="H26" s="35">
        <v>13</v>
      </c>
      <c r="I26" s="35" t="s">
        <v>60</v>
      </c>
      <c r="J26" s="35">
        <v>0</v>
      </c>
      <c r="K26" s="35" t="s">
        <v>183</v>
      </c>
      <c r="L26" s="35" t="s">
        <v>57</v>
      </c>
      <c r="M26" s="35">
        <v>1</v>
      </c>
      <c r="N26" s="35"/>
      <c r="O26" s="35">
        <v>1</v>
      </c>
      <c r="P26" s="35">
        <v>2</v>
      </c>
      <c r="Q26" s="35">
        <v>4</v>
      </c>
      <c r="R26" s="35" t="s">
        <v>130</v>
      </c>
      <c r="S26" s="35" t="s">
        <v>130</v>
      </c>
      <c r="T26" s="36">
        <v>44104</v>
      </c>
      <c r="U26" s="36">
        <v>2958465</v>
      </c>
      <c r="V26" s="35" t="s">
        <v>3783</v>
      </c>
      <c r="W26" s="35" t="s">
        <v>59</v>
      </c>
      <c r="X26" s="35"/>
      <c r="Y26" s="35" t="s">
        <v>56</v>
      </c>
      <c r="Z26" s="35">
        <v>7213300</v>
      </c>
      <c r="AA26" s="35">
        <v>40</v>
      </c>
      <c r="AB26" s="35">
        <v>20</v>
      </c>
      <c r="AC26" s="35"/>
      <c r="AD26" s="13"/>
      <c r="AE26" s="51">
        <f>M26/O26</f>
        <v>1</v>
      </c>
      <c r="AF26" s="13"/>
      <c r="AG26" s="6" t="str">
        <f>C26</f>
        <v>90NB0NL1-M14360</v>
      </c>
      <c r="AH26" s="6" t="str">
        <f>IF($D26&lt;=AH$4,"",IF(AND($D25=AH$4,$D26&gt;AH$4),$F25,AH25))</f>
        <v/>
      </c>
      <c r="AI26" s="6" t="str">
        <f>IF($D26&lt;=AI$4,"",IF(AND($D25=AI$4,$D26&gt;AI$4),$F25,AI25))</f>
        <v/>
      </c>
      <c r="AJ26" s="6" t="str">
        <f>IF($D26&lt;=AJ$4,"",IF(AND($D25=AJ$4,$D26&gt;AJ$4),$F25,AJ25))</f>
        <v/>
      </c>
      <c r="AK26" s="6" t="str">
        <f>IF($D26&lt;=AK$4,"",IF(AND($D25=AK$4,$D26&gt;AK$4),$F25,AK25))</f>
        <v/>
      </c>
      <c r="AL26" s="6" t="str">
        <f>IF($D26&lt;=AL$4,"",IF(AND($D25=AL$4,$D26&gt;AL$4),$F25,AL25))</f>
        <v/>
      </c>
      <c r="AM26" s="6" t="str">
        <f>IF($D26&lt;=AM$4,"",IF(AND($D25=AM$4,$D26&gt;AM$4),$F25,AM25))</f>
        <v/>
      </c>
      <c r="AN26" s="6" t="str">
        <f>IF($D26&lt;=AN$4,"",IF(AND($D25=AN$4,$D26&gt;AN$4),$F25,AN25))</f>
        <v/>
      </c>
      <c r="AO26" s="6" t="str">
        <f>CONCATENATE(AG26," | ",AH26," | ",AI26," | ",AJ26," | ",AK26," | ",AL26," | ",AM26," | ",AN26)</f>
        <v xml:space="preserve">90NB0NL1-M14360 |  |  |  |  |  |  | </v>
      </c>
      <c r="AP26" s="6">
        <f>IF(TRIM(H26)="",100,J26)</f>
        <v>0</v>
      </c>
      <c r="AQ26" s="4"/>
      <c r="AR26" s="6" t="b">
        <f>NOT(TRIM(W26)&lt;&gt;"F")</f>
        <v>1</v>
      </c>
      <c r="AS26" s="6" t="str">
        <f>$B26&amp;" | "&amp;$AO26&amp;" | "&amp;IF(TRIM(H26)="","uniq"&amp;ROW(),TRIM(H26))</f>
        <v>271A | 90NB0NL1-M14360 |  |  |  |  |  |  |  | 13</v>
      </c>
      <c r="AT26" s="63">
        <f>IF(NOT(AR26),IF(TRIM($H26)="","Assembly","Phantom Alt"),VLOOKUP(F26,ZPCS04!B:G,6,0))</f>
        <v>854</v>
      </c>
      <c r="AU26" s="7"/>
      <c r="AV26" s="38">
        <f ca="1">IF(TRIM($W26)="F",OFFSET($A$5,MATCH($AS26,$AS$5:$AS26,0)-1,0),$A26)</f>
        <v>26</v>
      </c>
      <c r="AW26" s="38">
        <f ca="1">IFERROR(OFFSET(ZPCS04!$A$1,MATCH(F26,ZPCS04!B:B,0)-1,0),100)</f>
        <v>3</v>
      </c>
      <c r="AX26" s="7"/>
      <c r="AY26" s="6" t="b">
        <f>SUMIF(AS:AS,AS26,AP:AP)=100</f>
        <v>1</v>
      </c>
      <c r="AZ26" s="6" t="b">
        <f>SUMIF(AS:AS,AS26,AE:AE)/COUNTIF(AS:AS,AS26)=AE26</f>
        <v>1</v>
      </c>
      <c r="BA26" s="4"/>
      <c r="BB26" s="38" t="str">
        <f ca="1">IF(AT26="Phantom Alt",MATCH($AS26,$AS$5:$AS26,0),IF(OR(OFFSET($AF26,0,8-COUNTBLANK($AG26:$AN26))=$F25,$BE26=$BE25),$BB25,""))</f>
        <v/>
      </c>
      <c r="BC26" s="41"/>
      <c r="BD26" s="55" t="str">
        <f>C26&amp;" | "&amp;F26</f>
        <v>90NB0NL1-M14360 | DM333091210</v>
      </c>
      <c r="BE26" s="55" t="str">
        <f ca="1">C26&amp;" | "&amp;OFFSET($AF26,0,8-COUNTBLANK($AG26:$AN26))</f>
        <v>90NB0NL1-M14360 | 90NB0NL1-M14360</v>
      </c>
      <c r="BF26" s="57">
        <f ca="1">IFERROR(VLOOKUP($BE26,$BD$5:$BF25,3,0)*$AE26,VLOOKUP($C26,Demanda!$A:$B,2,0)*$AE26)*IF(AT26="Phantom Alt",$BC26,TRUE)</f>
        <v>1000</v>
      </c>
      <c r="BG26" s="57">
        <f t="shared" ca="1" si="0"/>
        <v>0</v>
      </c>
      <c r="BH26" s="57">
        <f>SUMIF(Invoice!A:A,F26,Invoice!B:B)</f>
        <v>0</v>
      </c>
      <c r="BI26" s="57">
        <f ca="1">SUMIF(AS:AS,AS26,BG:BG)</f>
        <v>1000</v>
      </c>
      <c r="BJ26" s="57">
        <f ca="1">MIN((BI26-SUMIF($AS$5:AS25,AS26,$BJ$5:BJ25)),MAX(0,BH26-SUMIF($F$5:F25,F26,$BJ$5:BJ25)))</f>
        <v>0</v>
      </c>
      <c r="BK26" s="57">
        <f ca="1">(-SUMIF(AS:AS,AS26,BG:BG)+SUMIF(AS:AS,AS26,BJ:BJ))*(AP26=100)*AR26</f>
        <v>0</v>
      </c>
      <c r="BL26" s="57">
        <f ca="1">MAX(0,SUMIF(Invoice!A:A,F26,Invoice!B:B)-SUMIF(F:F,F26,BJ:BJ))*(COUNTIF(F:F,F26)=COUNTIF($F$5:F26,F26))</f>
        <v>0</v>
      </c>
      <c r="BM26" s="44"/>
      <c r="BN26" s="2"/>
      <c r="BO26" s="2"/>
      <c r="BP26" s="2"/>
      <c r="BQ26" s="2"/>
    </row>
    <row r="27" spans="1:69">
      <c r="A27" s="43">
        <v>27</v>
      </c>
      <c r="B27" s="35" t="s">
        <v>192</v>
      </c>
      <c r="C27" s="35" t="s">
        <v>3543</v>
      </c>
      <c r="D27" s="35">
        <v>1</v>
      </c>
      <c r="E27" s="35">
        <v>130</v>
      </c>
      <c r="F27" s="64" t="s">
        <v>3636</v>
      </c>
      <c r="G27" s="76" t="s">
        <v>3803</v>
      </c>
      <c r="H27" s="35">
        <v>13</v>
      </c>
      <c r="I27" s="35" t="s">
        <v>60</v>
      </c>
      <c r="J27" s="35">
        <v>0</v>
      </c>
      <c r="K27" s="35" t="s">
        <v>183</v>
      </c>
      <c r="L27" s="35" t="s">
        <v>57</v>
      </c>
      <c r="M27" s="35">
        <v>1</v>
      </c>
      <c r="N27" s="35"/>
      <c r="O27" s="35">
        <v>1</v>
      </c>
      <c r="P27" s="35">
        <v>2</v>
      </c>
      <c r="Q27" s="35">
        <v>6</v>
      </c>
      <c r="R27" s="35" t="s">
        <v>130</v>
      </c>
      <c r="S27" s="35" t="s">
        <v>130</v>
      </c>
      <c r="T27" s="36">
        <v>44104</v>
      </c>
      <c r="U27" s="36">
        <v>2958465</v>
      </c>
      <c r="V27" s="35" t="s">
        <v>3783</v>
      </c>
      <c r="W27" s="35" t="s">
        <v>59</v>
      </c>
      <c r="X27" s="35"/>
      <c r="Y27" s="35" t="s">
        <v>56</v>
      </c>
      <c r="Z27" s="35">
        <v>7213300</v>
      </c>
      <c r="AA27" s="35">
        <v>44</v>
      </c>
      <c r="AB27" s="35">
        <v>22</v>
      </c>
      <c r="AC27" s="35"/>
      <c r="AE27" s="51">
        <f>M27/O27</f>
        <v>1</v>
      </c>
      <c r="AG27" s="6" t="str">
        <f>C27</f>
        <v>90NB0NL1-M14360</v>
      </c>
      <c r="AH27" s="6" t="str">
        <f>IF($D27&lt;=AH$4,"",IF(AND($D26=AH$4,$D27&gt;AH$4),$F26,AH26))</f>
        <v/>
      </c>
      <c r="AI27" s="6" t="str">
        <f>IF($D27&lt;=AI$4,"",IF(AND($D26=AI$4,$D27&gt;AI$4),$F26,AI26))</f>
        <v/>
      </c>
      <c r="AJ27" s="6" t="str">
        <f>IF($D27&lt;=AJ$4,"",IF(AND($D26=AJ$4,$D27&gt;AJ$4),$F26,AJ26))</f>
        <v/>
      </c>
      <c r="AK27" s="6" t="str">
        <f>IF($D27&lt;=AK$4,"",IF(AND($D26=AK$4,$D27&gt;AK$4),$F26,AK26))</f>
        <v/>
      </c>
      <c r="AL27" s="6" t="str">
        <f>IF($D27&lt;=AL$4,"",IF(AND($D26=AL$4,$D27&gt;AL$4),$F26,AL26))</f>
        <v/>
      </c>
      <c r="AM27" s="6" t="str">
        <f>IF($D27&lt;=AM$4,"",IF(AND($D26=AM$4,$D27&gt;AM$4),$F26,AM26))</f>
        <v/>
      </c>
      <c r="AN27" s="6" t="str">
        <f>IF($D27&lt;=AN$4,"",IF(AND($D26=AN$4,$D27&gt;AN$4),$F26,AN26))</f>
        <v/>
      </c>
      <c r="AO27" s="6" t="str">
        <f>CONCATENATE(AG27," | ",AH27," | ",AI27," | ",AJ27," | ",AK27," | ",AL27," | ",AM27," | ",AN27)</f>
        <v xml:space="preserve">90NB0NL1-M14360 |  |  |  |  |  |  | </v>
      </c>
      <c r="AP27" s="6">
        <f>IF(TRIM(H27)="",100,J27)</f>
        <v>0</v>
      </c>
      <c r="AQ27" s="4"/>
      <c r="AR27" s="6" t="b">
        <f>NOT(TRIM(W27)&lt;&gt;"F")</f>
        <v>1</v>
      </c>
      <c r="AS27" s="6" t="str">
        <f>$B27&amp;" | "&amp;$AO27&amp;" | "&amp;IF(TRIM(H27)="","uniq"&amp;ROW(),TRIM(H27))</f>
        <v>271A | 90NB0NL1-M14360 |  |  |  |  |  |  |  | 13</v>
      </c>
      <c r="AT27" s="63">
        <f>IF(NOT(AR27),IF(TRIM($H27)="","Assembly","Phantom Alt"),VLOOKUP(F27,ZPCS04!B:G,6,0))</f>
        <v>854</v>
      </c>
      <c r="AU27" s="7"/>
      <c r="AV27" s="38">
        <f ca="1">IF(TRIM($W27)="F",OFFSET($A$5,MATCH($AS27,$AS$5:$AS27,0)-1,0),$A27)</f>
        <v>26</v>
      </c>
      <c r="AW27" s="38">
        <f ca="1">IFERROR(OFFSET(ZPCS04!$A$1,MATCH(F27,ZPCS04!B:B,0)-1,0),100)</f>
        <v>3</v>
      </c>
      <c r="AX27" s="7"/>
      <c r="AY27" s="6" t="b">
        <f>SUMIF(AS:AS,AS27,AP:AP)=100</f>
        <v>1</v>
      </c>
      <c r="AZ27" s="6" t="b">
        <f>SUMIF(AS:AS,AS27,AE:AE)/COUNTIF(AS:AS,AS27)=AE27</f>
        <v>1</v>
      </c>
      <c r="BA27" s="4"/>
      <c r="BB27" s="38" t="str">
        <f ca="1">IF(AT27="Phantom Alt",MATCH($AS27,$AS$5:$AS27,0),IF(OR(OFFSET($AF27,0,8-COUNTBLANK($AG27:$AN27))=$F26,$BE27=$BE26),$BB26,""))</f>
        <v/>
      </c>
      <c r="BC27" s="41">
        <v>0</v>
      </c>
      <c r="BD27" s="55" t="str">
        <f>C27&amp;" | "&amp;F27</f>
        <v>90NB0NL1-M14360 | DM333091286</v>
      </c>
      <c r="BE27" s="55" t="str">
        <f ca="1">C27&amp;" | "&amp;OFFSET($AF27,0,8-COUNTBLANK($AG27:$AN27))</f>
        <v>90NB0NL1-M14360 | 90NB0NL1-M14360</v>
      </c>
      <c r="BF27" s="57">
        <f ca="1">IFERROR(VLOOKUP($BE27,$BD$5:$BF26,3,0)*$AE27,VLOOKUP($C27,Demanda!$A:$B,2,0)*$AE27)*IF(AT27="Phantom Alt",$BC27,TRUE)</f>
        <v>1000</v>
      </c>
      <c r="BG27" s="57">
        <f t="shared" ca="1" si="0"/>
        <v>0</v>
      </c>
      <c r="BH27" s="57">
        <f>SUMIF(Invoice!A:A,F27,Invoice!B:B)</f>
        <v>0</v>
      </c>
      <c r="BI27" s="57">
        <f ca="1">SUMIF(AS:AS,AS27,BG:BG)</f>
        <v>1000</v>
      </c>
      <c r="BJ27" s="57">
        <f ca="1">MIN((BI27-SUMIF($AS$5:AS26,AS27,$BJ$5:BJ26)),MAX(0,BH27-SUMIF($F$5:F26,F27,$BJ$5:BJ26)))</f>
        <v>0</v>
      </c>
      <c r="BK27" s="57">
        <f ca="1">(-SUMIF(AS:AS,AS27,BG:BG)+SUMIF(AS:AS,AS27,BJ:BJ))*(AP27=100)*AR27</f>
        <v>0</v>
      </c>
      <c r="BL27" s="57">
        <f ca="1">MAX(0,SUMIF(Invoice!A:A,F27,Invoice!B:B)-SUMIF(F:F,F27,BJ:BJ))*(COUNTIF(F:F,F27)=COUNTIF($F$5:F27,F27))</f>
        <v>0</v>
      </c>
      <c r="BM27" s="44"/>
    </row>
    <row r="28" spans="1:69">
      <c r="A28" s="43">
        <v>29</v>
      </c>
      <c r="B28" s="35" t="s">
        <v>192</v>
      </c>
      <c r="C28" s="35" t="s">
        <v>3543</v>
      </c>
      <c r="D28" s="35">
        <v>1</v>
      </c>
      <c r="E28" s="35">
        <v>140</v>
      </c>
      <c r="F28" s="64" t="s">
        <v>3743</v>
      </c>
      <c r="G28" s="76" t="s">
        <v>3804</v>
      </c>
      <c r="H28" s="35">
        <v>14</v>
      </c>
      <c r="I28" s="35" t="s">
        <v>60</v>
      </c>
      <c r="J28" s="35">
        <v>0</v>
      </c>
      <c r="K28" s="35" t="s">
        <v>183</v>
      </c>
      <c r="L28" s="35" t="s">
        <v>57</v>
      </c>
      <c r="M28" s="35">
        <v>1</v>
      </c>
      <c r="N28" s="35"/>
      <c r="O28" s="35">
        <v>1</v>
      </c>
      <c r="P28" s="35">
        <v>2</v>
      </c>
      <c r="Q28" s="35">
        <v>2</v>
      </c>
      <c r="R28" s="35" t="s">
        <v>130</v>
      </c>
      <c r="S28" s="35" t="s">
        <v>130</v>
      </c>
      <c r="T28" s="36">
        <v>44104</v>
      </c>
      <c r="U28" s="36">
        <v>2958465</v>
      </c>
      <c r="V28" s="35" t="s">
        <v>3783</v>
      </c>
      <c r="W28" s="35" t="s">
        <v>59</v>
      </c>
      <c r="X28" s="35"/>
      <c r="Y28" s="35" t="s">
        <v>56</v>
      </c>
      <c r="Z28" s="35">
        <v>7213300</v>
      </c>
      <c r="AA28" s="35">
        <v>48</v>
      </c>
      <c r="AB28" s="35">
        <v>24</v>
      </c>
      <c r="AC28" s="35"/>
      <c r="AE28" s="51">
        <f>M28/O28</f>
        <v>1</v>
      </c>
      <c r="AG28" s="6" t="str">
        <f>C28</f>
        <v>90NB0NL1-M14360</v>
      </c>
      <c r="AH28" s="6" t="str">
        <f>IF($D28&lt;=AH$4,"",IF(AND($D27=AH$4,$D28&gt;AH$4),$F27,AH27))</f>
        <v/>
      </c>
      <c r="AI28" s="6" t="str">
        <f>IF($D28&lt;=AI$4,"",IF(AND($D27=AI$4,$D28&gt;AI$4),$F27,AI27))</f>
        <v/>
      </c>
      <c r="AJ28" s="6" t="str">
        <f>IF($D28&lt;=AJ$4,"",IF(AND($D27=AJ$4,$D28&gt;AJ$4),$F27,AJ27))</f>
        <v/>
      </c>
      <c r="AK28" s="6" t="str">
        <f>IF($D28&lt;=AK$4,"",IF(AND($D27=AK$4,$D28&gt;AK$4),$F27,AK27))</f>
        <v/>
      </c>
      <c r="AL28" s="6" t="str">
        <f>IF($D28&lt;=AL$4,"",IF(AND($D27=AL$4,$D28&gt;AL$4),$F27,AL27))</f>
        <v/>
      </c>
      <c r="AM28" s="6" t="str">
        <f>IF($D28&lt;=AM$4,"",IF(AND($D27=AM$4,$D28&gt;AM$4),$F27,AM27))</f>
        <v/>
      </c>
      <c r="AN28" s="6" t="str">
        <f>IF($D28&lt;=AN$4,"",IF(AND($D27=AN$4,$D28&gt;AN$4),$F27,AN27))</f>
        <v/>
      </c>
      <c r="AO28" s="6" t="str">
        <f>CONCATENATE(AG28," | ",AH28," | ",AI28," | ",AJ28," | ",AK28," | ",AL28," | ",AM28," | ",AN28)</f>
        <v xml:space="preserve">90NB0NL1-M14360 |  |  |  |  |  |  | </v>
      </c>
      <c r="AP28" s="6">
        <f>IF(TRIM(H28)="",100,J28)</f>
        <v>0</v>
      </c>
      <c r="AQ28" s="4"/>
      <c r="AR28" s="6" t="b">
        <f>NOT(TRIM(W28)&lt;&gt;"F")</f>
        <v>1</v>
      </c>
      <c r="AS28" s="6" t="str">
        <f>$B28&amp;" | "&amp;$AO28&amp;" | "&amp;IF(TRIM(H28)="","uniq"&amp;ROW(),TRIM(H28))</f>
        <v>271A | 90NB0NL1-M14360 |  |  |  |  |  |  |  | 14</v>
      </c>
      <c r="AT28" s="63">
        <f>IF(NOT(AR28),IF(TRIM($H28)="","Assembly","Phantom Alt"),VLOOKUP(F28,ZPCS04!B:G,6,0))</f>
        <v>2031</v>
      </c>
      <c r="AU28" s="7"/>
      <c r="AV28" s="38">
        <f ca="1">IF(TRIM($W28)="F",OFFSET($A$5,MATCH($AS28,$AS$5:$AS28,0)-1,0),$A28)</f>
        <v>29</v>
      </c>
      <c r="AW28" s="38">
        <f ca="1">IFERROR(OFFSET(ZPCS04!$A$1,MATCH(F28,ZPCS04!B:B,0)-1,0),100)</f>
        <v>2.9999999859999997</v>
      </c>
      <c r="AX28" s="7"/>
      <c r="AY28" s="6" t="b">
        <f>SUMIF(AS:AS,AS28,AP:AP)=100</f>
        <v>1</v>
      </c>
      <c r="AZ28" s="6" t="b">
        <f>SUMIF(AS:AS,AS28,AE:AE)/COUNTIF(AS:AS,AS28)=AE28</f>
        <v>1</v>
      </c>
      <c r="BA28" s="4"/>
      <c r="BB28" s="38" t="str">
        <f ca="1">IF(AT28="Phantom Alt",MATCH($AS28,$AS$5:$AS28,0),IF(OR(OFFSET($AF28,0,8-COUNTBLANK($AG28:$AN28))=$F27,$BE28=$BE27),$BB27,""))</f>
        <v/>
      </c>
      <c r="BC28" s="41">
        <v>0</v>
      </c>
      <c r="BD28" s="55" t="str">
        <f>C28&amp;" | "&amp;F28</f>
        <v>90NB0NL1-M14360 | HEXKT001010</v>
      </c>
      <c r="BE28" s="55" t="str">
        <f ca="1">C28&amp;" | "&amp;OFFSET($AF28,0,8-COUNTBLANK($AG28:$AN28))</f>
        <v>90NB0NL1-M14360 | 90NB0NL1-M14360</v>
      </c>
      <c r="BF28" s="57">
        <f ca="1">IFERROR(VLOOKUP($BE28,$BD$5:$BF27,3,0)*$AE28,VLOOKUP($C28,Demanda!$A:$B,2,0)*$AE28)*IF(AT28="Phantom Alt",$BC28,TRUE)</f>
        <v>1000</v>
      </c>
      <c r="BG28" s="57">
        <f t="shared" ca="1" si="0"/>
        <v>0</v>
      </c>
      <c r="BH28" s="57">
        <f>SUMIF(Invoice!A:A,F28,Invoice!B:B)</f>
        <v>1400</v>
      </c>
      <c r="BI28" s="57">
        <f ca="1">SUMIF(AS:AS,AS28,BG:BG)</f>
        <v>1000</v>
      </c>
      <c r="BJ28" s="57">
        <f ca="1">MIN((BI28-SUMIF($AS$5:AS27,AS28,$BJ$5:BJ27)),MAX(0,BH28-SUMIF($F$5:F27,F28,$BJ$5:BJ27)))</f>
        <v>1000</v>
      </c>
      <c r="BK28" s="57">
        <f ca="1">(-SUMIF(AS:AS,AS28,BG:BG)+SUMIF(AS:AS,AS28,BJ:BJ))*(AP28=100)*AR28</f>
        <v>0</v>
      </c>
      <c r="BL28" s="57">
        <f ca="1">MAX(0,SUMIF(Invoice!A:A,F28,Invoice!B:B)-SUMIF(F:F,F28,BJ:BJ))*(COUNTIF(F:F,F28)=COUNTIF($F$5:F28,F28))</f>
        <v>0</v>
      </c>
      <c r="BM28" s="44"/>
    </row>
    <row r="29" spans="1:69">
      <c r="A29" s="43">
        <v>28</v>
      </c>
      <c r="B29" s="35" t="s">
        <v>192</v>
      </c>
      <c r="C29" s="35" t="s">
        <v>3543</v>
      </c>
      <c r="D29" s="35">
        <v>1</v>
      </c>
      <c r="E29" s="35">
        <v>140</v>
      </c>
      <c r="F29" s="64" t="s">
        <v>3741</v>
      </c>
      <c r="G29" s="76" t="s">
        <v>3804</v>
      </c>
      <c r="H29" s="35">
        <v>14</v>
      </c>
      <c r="I29" s="35" t="s">
        <v>58</v>
      </c>
      <c r="J29" s="35">
        <v>100</v>
      </c>
      <c r="K29" s="35" t="s">
        <v>183</v>
      </c>
      <c r="L29" s="35" t="s">
        <v>57</v>
      </c>
      <c r="M29" s="35">
        <v>1</v>
      </c>
      <c r="N29" s="35">
        <v>1</v>
      </c>
      <c r="O29" s="35">
        <v>1</v>
      </c>
      <c r="P29" s="35">
        <v>2</v>
      </c>
      <c r="Q29" s="35">
        <v>1</v>
      </c>
      <c r="R29" s="35" t="s">
        <v>130</v>
      </c>
      <c r="S29" s="35" t="s">
        <v>130</v>
      </c>
      <c r="T29" s="36">
        <v>44104</v>
      </c>
      <c r="U29" s="36">
        <v>2958465</v>
      </c>
      <c r="V29" s="35" t="s">
        <v>3783</v>
      </c>
      <c r="W29" s="35" t="s">
        <v>59</v>
      </c>
      <c r="X29" s="35"/>
      <c r="Y29" s="35" t="s">
        <v>56</v>
      </c>
      <c r="Z29" s="35">
        <v>7213300</v>
      </c>
      <c r="AA29" s="35">
        <v>46</v>
      </c>
      <c r="AB29" s="35">
        <v>23</v>
      </c>
      <c r="AC29" s="35"/>
      <c r="AE29" s="51">
        <f>M29/O29</f>
        <v>1</v>
      </c>
      <c r="AG29" s="6" t="str">
        <f>C29</f>
        <v>90NB0NL1-M14360</v>
      </c>
      <c r="AH29" s="6" t="str">
        <f>IF($D29&lt;=AH$4,"",IF(AND($D28=AH$4,$D29&gt;AH$4),$F28,AH28))</f>
        <v/>
      </c>
      <c r="AI29" s="6" t="str">
        <f>IF($D29&lt;=AI$4,"",IF(AND($D28=AI$4,$D29&gt;AI$4),$F28,AI28))</f>
        <v/>
      </c>
      <c r="AJ29" s="6" t="str">
        <f>IF($D29&lt;=AJ$4,"",IF(AND($D28=AJ$4,$D29&gt;AJ$4),$F28,AJ28))</f>
        <v/>
      </c>
      <c r="AK29" s="6" t="str">
        <f>IF($D29&lt;=AK$4,"",IF(AND($D28=AK$4,$D29&gt;AK$4),$F28,AK28))</f>
        <v/>
      </c>
      <c r="AL29" s="6" t="str">
        <f>IF($D29&lt;=AL$4,"",IF(AND($D28=AL$4,$D29&gt;AL$4),$F28,AL28))</f>
        <v/>
      </c>
      <c r="AM29" s="6" t="str">
        <f>IF($D29&lt;=AM$4,"",IF(AND($D28=AM$4,$D29&gt;AM$4),$F28,AM28))</f>
        <v/>
      </c>
      <c r="AN29" s="6" t="str">
        <f>IF($D29&lt;=AN$4,"",IF(AND($D28=AN$4,$D29&gt;AN$4),$F28,AN28))</f>
        <v/>
      </c>
      <c r="AO29" s="6" t="str">
        <f>CONCATENATE(AG29," | ",AH29," | ",AI29," | ",AJ29," | ",AK29," | ",AL29," | ",AM29," | ",AN29)</f>
        <v xml:space="preserve">90NB0NL1-M14360 |  |  |  |  |  |  | </v>
      </c>
      <c r="AP29" s="6">
        <f>IF(TRIM(H29)="",100,J29)</f>
        <v>100</v>
      </c>
      <c r="AQ29" s="4"/>
      <c r="AR29" s="6" t="b">
        <f>NOT(TRIM(W29)&lt;&gt;"F")</f>
        <v>1</v>
      </c>
      <c r="AS29" s="6" t="str">
        <f>$B29&amp;" | "&amp;$AO29&amp;" | "&amp;IF(TRIM(H29)="","uniq"&amp;ROW(),TRIM(H29))</f>
        <v>271A | 90NB0NL1-M14360 |  |  |  |  |  |  |  | 14</v>
      </c>
      <c r="AT29" s="63">
        <f>IF(NOT(AR29),IF(TRIM($H29)="","Assembly","Phantom Alt"),VLOOKUP(F29,ZPCS04!B:G,6,0))</f>
        <v>2031</v>
      </c>
      <c r="AU29" s="7"/>
      <c r="AV29" s="38">
        <f ca="1">IF(TRIM($W29)="F",OFFSET($A$5,MATCH($AS29,$AS$5:$AS29,0)-1,0),$A29)</f>
        <v>29</v>
      </c>
      <c r="AW29" s="38">
        <f ca="1">IFERROR(OFFSET(ZPCS04!$A$1,MATCH(F29,ZPCS04!B:B,0)-1,0),100)</f>
        <v>3</v>
      </c>
      <c r="AX29" s="7"/>
      <c r="AY29" s="6" t="b">
        <f>SUMIF(AS:AS,AS29,AP:AP)=100</f>
        <v>1</v>
      </c>
      <c r="AZ29" s="6" t="b">
        <f>SUMIF(AS:AS,AS29,AE:AE)/COUNTIF(AS:AS,AS29)=AE29</f>
        <v>1</v>
      </c>
      <c r="BA29" s="4"/>
      <c r="BB29" s="38" t="str">
        <f ca="1">IF(AT29="Phantom Alt",MATCH($AS29,$AS$5:$AS29,0),IF(OR(OFFSET($AF29,0,8-COUNTBLANK($AG29:$AN29))=$F28,$BE29=$BE28),$BB28,""))</f>
        <v/>
      </c>
      <c r="BC29" s="41">
        <v>0</v>
      </c>
      <c r="BD29" s="55" t="str">
        <f>C29&amp;" | "&amp;F29</f>
        <v>90NB0NL1-M14360 | 15000-09830000</v>
      </c>
      <c r="BE29" s="55" t="str">
        <f ca="1">C29&amp;" | "&amp;OFFSET($AF29,0,8-COUNTBLANK($AG29:$AN29))</f>
        <v>90NB0NL1-M14360 | 90NB0NL1-M14360</v>
      </c>
      <c r="BF29" s="57">
        <f ca="1">IFERROR(VLOOKUP($BE29,$BD$5:$BF28,3,0)*$AE29,VLOOKUP($C29,Demanda!$A:$B,2,0)*$AE29)*IF(AT29="Phantom Alt",$BC29,TRUE)</f>
        <v>1000</v>
      </c>
      <c r="BG29" s="57">
        <f t="shared" ca="1" si="0"/>
        <v>1000</v>
      </c>
      <c r="BH29" s="57">
        <f>SUMIF(Invoice!A:A,F29,Invoice!B:B)</f>
        <v>0</v>
      </c>
      <c r="BI29" s="57">
        <f ca="1">SUMIF(AS:AS,AS29,BG:BG)</f>
        <v>1000</v>
      </c>
      <c r="BJ29" s="57">
        <f ca="1">MIN((BI29-SUMIF($AS$5:AS28,AS29,$BJ$5:BJ28)),MAX(0,BH29-SUMIF($F$5:F28,F29,$BJ$5:BJ28)))</f>
        <v>0</v>
      </c>
      <c r="BK29" s="57">
        <f ca="1">(-SUMIF(AS:AS,AS29,BG:BG)+SUMIF(AS:AS,AS29,BJ:BJ))*(AP29=100)*AR29</f>
        <v>0</v>
      </c>
      <c r="BL29" s="57">
        <f ca="1">MAX(0,SUMIF(Invoice!A:A,F29,Invoice!B:B)-SUMIF(F:F,F29,BJ:BJ))*(COUNTIF(F:F,F29)=COUNTIF($F$5:F29,F29))</f>
        <v>0</v>
      </c>
      <c r="BM29" s="44"/>
    </row>
    <row r="30" spans="1:69" ht="13.8" customHeight="1">
      <c r="A30" s="43">
        <v>32</v>
      </c>
      <c r="B30" s="35" t="s">
        <v>192</v>
      </c>
      <c r="C30" s="35" t="s">
        <v>3543</v>
      </c>
      <c r="D30" s="35">
        <v>1</v>
      </c>
      <c r="E30" s="35">
        <v>150</v>
      </c>
      <c r="F30" s="64" t="s">
        <v>3638</v>
      </c>
      <c r="G30" s="76" t="s">
        <v>3806</v>
      </c>
      <c r="H30" s="35">
        <v>15</v>
      </c>
      <c r="I30" s="35" t="s">
        <v>60</v>
      </c>
      <c r="J30" s="35">
        <v>0</v>
      </c>
      <c r="K30" s="35" t="s">
        <v>183</v>
      </c>
      <c r="L30" s="35" t="s">
        <v>57</v>
      </c>
      <c r="M30" s="35">
        <v>1</v>
      </c>
      <c r="N30" s="35"/>
      <c r="O30" s="35">
        <v>1</v>
      </c>
      <c r="P30" s="35">
        <v>2</v>
      </c>
      <c r="Q30" s="35">
        <v>2</v>
      </c>
      <c r="R30" s="35" t="s">
        <v>130</v>
      </c>
      <c r="S30" s="35" t="s">
        <v>130</v>
      </c>
      <c r="T30" s="36">
        <v>44104</v>
      </c>
      <c r="U30" s="36">
        <v>2958465</v>
      </c>
      <c r="V30" s="35" t="s">
        <v>3783</v>
      </c>
      <c r="W30" s="35" t="s">
        <v>59</v>
      </c>
      <c r="X30" s="35"/>
      <c r="Y30" s="35" t="s">
        <v>56</v>
      </c>
      <c r="Z30" s="35">
        <v>7213300</v>
      </c>
      <c r="AA30" s="35">
        <v>52</v>
      </c>
      <c r="AB30" s="35">
        <v>26</v>
      </c>
      <c r="AC30" s="35"/>
      <c r="AE30" s="51">
        <f>M30/O30</f>
        <v>1</v>
      </c>
      <c r="AG30" s="6" t="str">
        <f>C30</f>
        <v>90NB0NL1-M14360</v>
      </c>
      <c r="AH30" s="6" t="str">
        <f>IF($D30&lt;=AH$4,"",IF(AND($D29=AH$4,$D30&gt;AH$4),$F29,AH29))</f>
        <v/>
      </c>
      <c r="AI30" s="6" t="str">
        <f>IF($D30&lt;=AI$4,"",IF(AND($D29=AI$4,$D30&gt;AI$4),$F29,AI29))</f>
        <v/>
      </c>
      <c r="AJ30" s="6" t="str">
        <f>IF($D30&lt;=AJ$4,"",IF(AND($D29=AJ$4,$D30&gt;AJ$4),$F29,AJ29))</f>
        <v/>
      </c>
      <c r="AK30" s="6" t="str">
        <f>IF($D30&lt;=AK$4,"",IF(AND($D29=AK$4,$D30&gt;AK$4),$F29,AK29))</f>
        <v/>
      </c>
      <c r="AL30" s="6" t="str">
        <f>IF($D30&lt;=AL$4,"",IF(AND($D29=AL$4,$D30&gt;AL$4),$F29,AL29))</f>
        <v/>
      </c>
      <c r="AM30" s="6" t="str">
        <f>IF($D30&lt;=AM$4,"",IF(AND($D29=AM$4,$D30&gt;AM$4),$F29,AM29))</f>
        <v/>
      </c>
      <c r="AN30" s="6" t="str">
        <f>IF($D30&lt;=AN$4,"",IF(AND($D29=AN$4,$D30&gt;AN$4),$F29,AN29))</f>
        <v/>
      </c>
      <c r="AO30" s="6" t="str">
        <f>CONCATENATE(AG30," | ",AH30," | ",AI30," | ",AJ30," | ",AK30," | ",AL30," | ",AM30," | ",AN30)</f>
        <v xml:space="preserve">90NB0NL1-M14360 |  |  |  |  |  |  | </v>
      </c>
      <c r="AP30" s="6">
        <f>IF(TRIM(H30)="",100,J30)</f>
        <v>0</v>
      </c>
      <c r="AQ30" s="4"/>
      <c r="AR30" s="6" t="b">
        <f>NOT(TRIM(W30)&lt;&gt;"F")</f>
        <v>1</v>
      </c>
      <c r="AS30" s="6" t="str">
        <f>$B30&amp;" | "&amp;$AO30&amp;" | "&amp;IF(TRIM(H30)="","uniq"&amp;ROW(),TRIM(H30))</f>
        <v>271A | 90NB0NL1-M14360 |  |  |  |  |  |  |  | 15</v>
      </c>
      <c r="AT30" s="63">
        <f>IF(NOT(AR30),IF(TRIM($H30)="","Assembly","Phantom Alt"),VLOOKUP(F30,ZPCS04!B:G,6,0))</f>
        <v>858</v>
      </c>
      <c r="AU30" s="7"/>
      <c r="AV30" s="38">
        <f ca="1">IF(TRIM($W30)="F",OFFSET($A$5,MATCH($AS30,$AS$5:$AS30,0)-1,0),$A30)</f>
        <v>32</v>
      </c>
      <c r="AW30" s="38">
        <f ca="1">IFERROR(OFFSET(ZPCS04!$A$1,MATCH(F30,ZPCS04!B:B,0)-1,0),100)</f>
        <v>2.9999999600000002</v>
      </c>
      <c r="AX30" s="7"/>
      <c r="AY30" s="6" t="b">
        <f>SUMIF(AS:AS,AS30,AP:AP)=100</f>
        <v>1</v>
      </c>
      <c r="AZ30" s="6" t="b">
        <f>SUMIF(AS:AS,AS30,AE:AE)/COUNTIF(AS:AS,AS30)=AE30</f>
        <v>1</v>
      </c>
      <c r="BA30" s="4"/>
      <c r="BB30" s="38" t="str">
        <f ca="1">IF(AT30="Phantom Alt",MATCH($AS30,$AS$5:$AS30,0),IF(OR(OFFSET($AF30,0,8-COUNTBLANK($AG30:$AN30))=$F29,$BE30=$BE29),$BB29,""))</f>
        <v/>
      </c>
      <c r="BC30" s="41">
        <v>0</v>
      </c>
      <c r="BD30" s="55" t="str">
        <f>C30&amp;" | "&amp;F30</f>
        <v>90NB0NL1-M14360 | JXXKA025010</v>
      </c>
      <c r="BE30" s="55" t="str">
        <f ca="1">C30&amp;" | "&amp;OFFSET($AF30,0,8-COUNTBLANK($AG30:$AN30))</f>
        <v>90NB0NL1-M14360 | 90NB0NL1-M14360</v>
      </c>
      <c r="BF30" s="57">
        <f ca="1">IFERROR(VLOOKUP($BE30,$BD$5:$BF29,3,0)*$AE30,VLOOKUP($C30,Demanda!$A:$B,2,0)*$AE30)*IF(AT30="Phantom Alt",$BC30,TRUE)</f>
        <v>1000</v>
      </c>
      <c r="BG30" s="57">
        <f t="shared" ca="1" si="0"/>
        <v>0</v>
      </c>
      <c r="BH30" s="57">
        <f>SUMIF(Invoice!A:A,F30,Invoice!B:B)</f>
        <v>4000</v>
      </c>
      <c r="BI30" s="57">
        <f ca="1">SUMIF(AS:AS,AS30,BG:BG)</f>
        <v>1000</v>
      </c>
      <c r="BJ30" s="57">
        <f ca="1">MIN((BI30-SUMIF($AS$5:AS29,AS30,$BJ$5:BJ29)),MAX(0,BH30-SUMIF($F$5:F29,F30,$BJ$5:BJ29)))</f>
        <v>1000</v>
      </c>
      <c r="BK30" s="57">
        <f ca="1">(-SUMIF(AS:AS,AS30,BG:BG)+SUMIF(AS:AS,AS30,BJ:BJ))*(AP30=100)*AR30</f>
        <v>0</v>
      </c>
      <c r="BL30" s="57">
        <f ca="1">MAX(0,SUMIF(Invoice!A:A,F30,Invoice!B:B)-SUMIF(F:F,F30,BJ:BJ))*(COUNTIF(F:F,F30)=COUNTIF($F$5:F30,F30))</f>
        <v>0</v>
      </c>
      <c r="BM30" s="44"/>
    </row>
    <row r="31" spans="1:69" ht="13.8" customHeight="1">
      <c r="A31" s="43">
        <v>30</v>
      </c>
      <c r="B31" s="35" t="s">
        <v>192</v>
      </c>
      <c r="C31" s="35" t="s">
        <v>3543</v>
      </c>
      <c r="D31" s="35">
        <v>1</v>
      </c>
      <c r="E31" s="35">
        <v>150</v>
      </c>
      <c r="F31" s="64" t="s">
        <v>1590</v>
      </c>
      <c r="G31" s="76" t="s">
        <v>3805</v>
      </c>
      <c r="H31" s="35">
        <v>15</v>
      </c>
      <c r="I31" s="35" t="s">
        <v>58</v>
      </c>
      <c r="J31" s="35">
        <v>100</v>
      </c>
      <c r="K31" s="35" t="s">
        <v>183</v>
      </c>
      <c r="L31" s="35" t="s">
        <v>57</v>
      </c>
      <c r="M31" s="35">
        <v>1</v>
      </c>
      <c r="N31" s="35">
        <v>1</v>
      </c>
      <c r="O31" s="35">
        <v>1</v>
      </c>
      <c r="P31" s="35">
        <v>2</v>
      </c>
      <c r="Q31" s="35">
        <v>1</v>
      </c>
      <c r="R31" s="35" t="s">
        <v>130</v>
      </c>
      <c r="S31" s="35" t="s">
        <v>130</v>
      </c>
      <c r="T31" s="36">
        <v>44104</v>
      </c>
      <c r="U31" s="36">
        <v>2958465</v>
      </c>
      <c r="V31" s="35" t="s">
        <v>3783</v>
      </c>
      <c r="W31" s="35" t="s">
        <v>59</v>
      </c>
      <c r="X31" s="35"/>
      <c r="Y31" s="35" t="s">
        <v>56</v>
      </c>
      <c r="Z31" s="35">
        <v>7213300</v>
      </c>
      <c r="AA31" s="35">
        <v>50</v>
      </c>
      <c r="AB31" s="35">
        <v>25</v>
      </c>
      <c r="AC31" s="35"/>
      <c r="AE31" s="51">
        <f>M31/O31</f>
        <v>1</v>
      </c>
      <c r="AG31" s="6" t="str">
        <f>C31</f>
        <v>90NB0NL1-M14360</v>
      </c>
      <c r="AH31" s="6" t="str">
        <f>IF($D31&lt;=AH$4,"",IF(AND($D30=AH$4,$D31&gt;AH$4),$F30,AH30))</f>
        <v/>
      </c>
      <c r="AI31" s="6" t="str">
        <f>IF($D31&lt;=AI$4,"",IF(AND($D30=AI$4,$D31&gt;AI$4),$F30,AI30))</f>
        <v/>
      </c>
      <c r="AJ31" s="6" t="str">
        <f>IF($D31&lt;=AJ$4,"",IF(AND($D30=AJ$4,$D31&gt;AJ$4),$F30,AJ30))</f>
        <v/>
      </c>
      <c r="AK31" s="6" t="str">
        <f>IF($D31&lt;=AK$4,"",IF(AND($D30=AK$4,$D31&gt;AK$4),$F30,AK30))</f>
        <v/>
      </c>
      <c r="AL31" s="6" t="str">
        <f>IF($D31&lt;=AL$4,"",IF(AND($D30=AL$4,$D31&gt;AL$4),$F30,AL30))</f>
        <v/>
      </c>
      <c r="AM31" s="6" t="str">
        <f>IF($D31&lt;=AM$4,"",IF(AND($D30=AM$4,$D31&gt;AM$4),$F30,AM30))</f>
        <v/>
      </c>
      <c r="AN31" s="6" t="str">
        <f>IF($D31&lt;=AN$4,"",IF(AND($D30=AN$4,$D31&gt;AN$4),$F30,AN30))</f>
        <v/>
      </c>
      <c r="AO31" s="6" t="str">
        <f>CONCATENATE(AG31," | ",AH31," | ",AI31," | ",AJ31," | ",AK31," | ",AL31," | ",AM31," | ",AN31)</f>
        <v xml:space="preserve">90NB0NL1-M14360 |  |  |  |  |  |  | </v>
      </c>
      <c r="AP31" s="6">
        <f>IF(TRIM(H31)="",100,J31)</f>
        <v>100</v>
      </c>
      <c r="AQ31" s="4"/>
      <c r="AR31" s="6" t="b">
        <f>NOT(TRIM(W31)&lt;&gt;"F")</f>
        <v>1</v>
      </c>
      <c r="AS31" s="6" t="str">
        <f>$B31&amp;" | "&amp;$AO31&amp;" | "&amp;IF(TRIM(H31)="","uniq"&amp;ROW(),TRIM(H31))</f>
        <v>271A | 90NB0NL1-M14360 |  |  |  |  |  |  |  | 15</v>
      </c>
      <c r="AT31" s="63">
        <f>IF(NOT(AR31),IF(TRIM($H31)="","Assembly","Phantom Alt"),VLOOKUP(F31,ZPCS04!B:G,6,0))</f>
        <v>858</v>
      </c>
      <c r="AU31" s="7"/>
      <c r="AV31" s="38">
        <f ca="1">IF(TRIM($W31)="F",OFFSET($A$5,MATCH($AS31,$AS$5:$AS31,0)-1,0),$A31)</f>
        <v>32</v>
      </c>
      <c r="AW31" s="38">
        <f ca="1">IFERROR(OFFSET(ZPCS04!$A$1,MATCH(F31,ZPCS04!B:B,0)-1,0),100)</f>
        <v>3</v>
      </c>
      <c r="AX31" s="7"/>
      <c r="AY31" s="6" t="b">
        <f>SUMIF(AS:AS,AS31,AP:AP)=100</f>
        <v>1</v>
      </c>
      <c r="AZ31" s="6" t="b">
        <f>SUMIF(AS:AS,AS31,AE:AE)/COUNTIF(AS:AS,AS31)=AE31</f>
        <v>1</v>
      </c>
      <c r="BA31" s="4"/>
      <c r="BB31" s="38" t="str">
        <f ca="1">IF(AT31="Phantom Alt",MATCH($AS31,$AS$5:$AS31,0),IF(OR(OFFSET($AF31,0,8-COUNTBLANK($AG31:$AN31))=$F30,$BE31=$BE30),$BB30,""))</f>
        <v/>
      </c>
      <c r="BC31" s="41">
        <v>0</v>
      </c>
      <c r="BD31" s="55" t="str">
        <f>C31&amp;" | "&amp;F31</f>
        <v>90NB0NL1-M14360 | 15010-0004S000</v>
      </c>
      <c r="BE31" s="55" t="str">
        <f ca="1">C31&amp;" | "&amp;OFFSET($AF31,0,8-COUNTBLANK($AG31:$AN31))</f>
        <v>90NB0NL1-M14360 | 90NB0NL1-M14360</v>
      </c>
      <c r="BF31" s="57">
        <f ca="1">IFERROR(VLOOKUP($BE31,$BD$5:$BF30,3,0)*$AE31,VLOOKUP($C31,Demanda!$A:$B,2,0)*$AE31)*IF(AT31="Phantom Alt",$BC31,TRUE)</f>
        <v>1000</v>
      </c>
      <c r="BG31" s="57">
        <f t="shared" ca="1" si="0"/>
        <v>1000</v>
      </c>
      <c r="BH31" s="57">
        <f>SUMIF(Invoice!A:A,F31,Invoice!B:B)</f>
        <v>0</v>
      </c>
      <c r="BI31" s="57">
        <f ca="1">SUMIF(AS:AS,AS31,BG:BG)</f>
        <v>1000</v>
      </c>
      <c r="BJ31" s="57">
        <f ca="1">MIN((BI31-SUMIF($AS$5:AS30,AS31,$BJ$5:BJ30)),MAX(0,BH31-SUMIF($F$5:F30,F31,$BJ$5:BJ30)))</f>
        <v>0</v>
      </c>
      <c r="BK31" s="57">
        <f ca="1">(-SUMIF(AS:AS,AS31,BG:BG)+SUMIF(AS:AS,AS31,BJ:BJ))*(AP31=100)*AR31</f>
        <v>0</v>
      </c>
      <c r="BL31" s="57">
        <f ca="1">MAX(0,SUMIF(Invoice!A:A,F31,Invoice!B:B)-SUMIF(F:F,F31,BJ:BJ))*(COUNTIF(F:F,F31)=COUNTIF($F$5:F31,F31))</f>
        <v>0</v>
      </c>
      <c r="BM31" s="44"/>
    </row>
    <row r="32" spans="1:69" ht="13.8" customHeight="1">
      <c r="A32" s="43">
        <v>33</v>
      </c>
      <c r="B32" s="35" t="s">
        <v>192</v>
      </c>
      <c r="C32" s="35" t="s">
        <v>3543</v>
      </c>
      <c r="D32" s="35">
        <v>1</v>
      </c>
      <c r="E32" s="35">
        <v>160</v>
      </c>
      <c r="F32" s="64" t="s">
        <v>3654</v>
      </c>
      <c r="G32" s="76" t="s">
        <v>3808</v>
      </c>
      <c r="H32" s="35">
        <v>16</v>
      </c>
      <c r="I32" s="35" t="s">
        <v>60</v>
      </c>
      <c r="J32" s="35">
        <v>0</v>
      </c>
      <c r="K32" s="35" t="s">
        <v>185</v>
      </c>
      <c r="L32" s="35" t="s">
        <v>57</v>
      </c>
      <c r="M32" s="35">
        <v>1</v>
      </c>
      <c r="N32" s="35"/>
      <c r="O32" s="35">
        <v>1</v>
      </c>
      <c r="P32" s="35">
        <v>2</v>
      </c>
      <c r="Q32" s="35">
        <v>2</v>
      </c>
      <c r="R32" s="35" t="s">
        <v>130</v>
      </c>
      <c r="S32" s="35" t="s">
        <v>130</v>
      </c>
      <c r="T32" s="36">
        <v>44104</v>
      </c>
      <c r="U32" s="36">
        <v>2958465</v>
      </c>
      <c r="V32" s="35" t="s">
        <v>3783</v>
      </c>
      <c r="W32" s="35" t="s">
        <v>59</v>
      </c>
      <c r="X32" s="35"/>
      <c r="Y32" s="35" t="s">
        <v>56</v>
      </c>
      <c r="Z32" s="35">
        <v>7213300</v>
      </c>
      <c r="AA32" s="35">
        <v>56</v>
      </c>
      <c r="AB32" s="35">
        <v>28</v>
      </c>
      <c r="AC32" s="35"/>
      <c r="AE32" s="51">
        <f>M32/O32</f>
        <v>1</v>
      </c>
      <c r="AG32" s="6" t="str">
        <f>C32</f>
        <v>90NB0NL1-M14360</v>
      </c>
      <c r="AH32" s="6" t="str">
        <f>IF($D32&lt;=AH$4,"",IF(AND($D31=AH$4,$D32&gt;AH$4),$F31,AH31))</f>
        <v/>
      </c>
      <c r="AI32" s="6" t="str">
        <f>IF($D32&lt;=AI$4,"",IF(AND($D31=AI$4,$D32&gt;AI$4),$F31,AI31))</f>
        <v/>
      </c>
      <c r="AJ32" s="6" t="str">
        <f>IF($D32&lt;=AJ$4,"",IF(AND($D31=AJ$4,$D32&gt;AJ$4),$F31,AJ31))</f>
        <v/>
      </c>
      <c r="AK32" s="6" t="str">
        <f>IF($D32&lt;=AK$4,"",IF(AND($D31=AK$4,$D32&gt;AK$4),$F31,AK31))</f>
        <v/>
      </c>
      <c r="AL32" s="6" t="str">
        <f>IF($D32&lt;=AL$4,"",IF(AND($D31=AL$4,$D32&gt;AL$4),$F31,AL31))</f>
        <v/>
      </c>
      <c r="AM32" s="6" t="str">
        <f>IF($D32&lt;=AM$4,"",IF(AND($D31=AM$4,$D32&gt;AM$4),$F31,AM31))</f>
        <v/>
      </c>
      <c r="AN32" s="6" t="str">
        <f>IF($D32&lt;=AN$4,"",IF(AND($D31=AN$4,$D32&gt;AN$4),$F31,AN31))</f>
        <v/>
      </c>
      <c r="AO32" s="6" t="str">
        <f>CONCATENATE(AG32," | ",AH32," | ",AI32," | ",AJ32," | ",AK32," | ",AL32," | ",AM32," | ",AN32)</f>
        <v xml:space="preserve">90NB0NL1-M14360 |  |  |  |  |  |  | </v>
      </c>
      <c r="AP32" s="6">
        <f>IF(TRIM(H32)="",100,J32)</f>
        <v>0</v>
      </c>
      <c r="AQ32" s="4"/>
      <c r="AR32" s="6" t="b">
        <f>NOT(TRIM(W32)&lt;&gt;"F")</f>
        <v>1</v>
      </c>
      <c r="AS32" s="6" t="str">
        <f>$B32&amp;" | "&amp;$AO32&amp;" | "&amp;IF(TRIM(H32)="","uniq"&amp;ROW(),TRIM(H32))</f>
        <v>271A | 90NB0NL1-M14360 |  |  |  |  |  |  |  | 16</v>
      </c>
      <c r="AT32" s="63">
        <f>IF(NOT(AR32),IF(TRIM($H32)="","Assembly","Phantom Alt"),VLOOKUP(F32,ZPCS04!B:G,6,0))</f>
        <v>910</v>
      </c>
      <c r="AU32" s="7"/>
      <c r="AV32" s="38">
        <f ca="1">IF(TRIM($W32)="F",OFFSET($A$5,MATCH($AS32,$AS$5:$AS32,0)-1,0),$A32)</f>
        <v>33</v>
      </c>
      <c r="AW32" s="38">
        <f ca="1">IFERROR(OFFSET(ZPCS04!$A$1,MATCH(F32,ZPCS04!B:B,0)-1,0),100)</f>
        <v>2.9999999800000001</v>
      </c>
      <c r="AX32" s="7"/>
      <c r="AY32" s="6" t="b">
        <f>SUMIF(AS:AS,AS32,AP:AP)=100</f>
        <v>1</v>
      </c>
      <c r="AZ32" s="6" t="b">
        <f>SUMIF(AS:AS,AS32,AE:AE)/COUNTIF(AS:AS,AS32)=AE32</f>
        <v>1</v>
      </c>
      <c r="BA32" s="4"/>
      <c r="BB32" s="38" t="str">
        <f ca="1">IF(AT32="Phantom Alt",MATCH($AS32,$AS$5:$AS32,0),IF(OR(OFFSET($AF32,0,8-COUNTBLANK($AG32:$AN32))=$F31,$BE32=$BE31),$BB31,""))</f>
        <v/>
      </c>
      <c r="BC32" s="41">
        <v>0</v>
      </c>
      <c r="BD32" s="55" t="str">
        <f>C32&amp;" | "&amp;F32</f>
        <v>90NB0NL1-M14360 | HAXKK001010</v>
      </c>
      <c r="BE32" s="55" t="str">
        <f ca="1">C32&amp;" | "&amp;OFFSET($AF32,0,8-COUNTBLANK($AG32:$AN32))</f>
        <v>90NB0NL1-M14360 | 90NB0NL1-M14360</v>
      </c>
      <c r="BF32" s="57">
        <f ca="1">IFERROR(VLOOKUP($BE32,$BD$5:$BF31,3,0)*$AE32,VLOOKUP($C32,Demanda!$A:$B,2,0)*$AE32)*IF(AT32="Phantom Alt",$BC32,TRUE)</f>
        <v>1000</v>
      </c>
      <c r="BG32" s="57">
        <f t="shared" ca="1" si="0"/>
        <v>0</v>
      </c>
      <c r="BH32" s="57">
        <f>SUMIF(Invoice!A:A,F32,Invoice!B:B)</f>
        <v>2000</v>
      </c>
      <c r="BI32" s="57">
        <f ca="1">SUMIF(AS:AS,AS32,BG:BG)</f>
        <v>1000</v>
      </c>
      <c r="BJ32" s="57">
        <f ca="1">MIN((BI32-SUMIF($AS$5:AS31,AS32,$BJ$5:BJ31)),MAX(0,BH32-SUMIF($F$5:F31,F32,$BJ$5:BJ31)))</f>
        <v>1000</v>
      </c>
      <c r="BK32" s="57">
        <f ca="1">(-SUMIF(AS:AS,AS32,BG:BG)+SUMIF(AS:AS,AS32,BJ:BJ))*(AP32=100)*AR32</f>
        <v>0</v>
      </c>
      <c r="BL32" s="57">
        <f ca="1">MAX(0,SUMIF(Invoice!A:A,F32,Invoice!B:B)-SUMIF(F:F,F32,BJ:BJ))*(COUNTIF(F:F,F32)=COUNTIF($F$5:F32,F32))</f>
        <v>0</v>
      </c>
      <c r="BM32" s="44"/>
    </row>
    <row r="33" spans="1:65">
      <c r="A33" s="43">
        <v>31</v>
      </c>
      <c r="B33" s="35" t="s">
        <v>192</v>
      </c>
      <c r="C33" s="35" t="s">
        <v>3543</v>
      </c>
      <c r="D33" s="35">
        <v>1</v>
      </c>
      <c r="E33" s="35">
        <v>160</v>
      </c>
      <c r="F33" s="64" t="s">
        <v>852</v>
      </c>
      <c r="G33" s="76" t="s">
        <v>3807</v>
      </c>
      <c r="H33" s="35">
        <v>16</v>
      </c>
      <c r="I33" s="35" t="s">
        <v>58</v>
      </c>
      <c r="J33" s="35">
        <v>100</v>
      </c>
      <c r="K33" s="35" t="s">
        <v>185</v>
      </c>
      <c r="L33" s="35" t="s">
        <v>57</v>
      </c>
      <c r="M33" s="35">
        <v>1</v>
      </c>
      <c r="N33" s="35">
        <v>1</v>
      </c>
      <c r="O33" s="35">
        <v>1</v>
      </c>
      <c r="P33" s="35">
        <v>2</v>
      </c>
      <c r="Q33" s="35">
        <v>1</v>
      </c>
      <c r="R33" s="35" t="s">
        <v>130</v>
      </c>
      <c r="S33" s="35" t="s">
        <v>130</v>
      </c>
      <c r="T33" s="36">
        <v>44104</v>
      </c>
      <c r="U33" s="36">
        <v>2958465</v>
      </c>
      <c r="V33" s="35" t="s">
        <v>3783</v>
      </c>
      <c r="W33" s="35" t="s">
        <v>59</v>
      </c>
      <c r="X33" s="35"/>
      <c r="Y33" s="35" t="s">
        <v>56</v>
      </c>
      <c r="Z33" s="35">
        <v>7213300</v>
      </c>
      <c r="AA33" s="35">
        <v>54</v>
      </c>
      <c r="AB33" s="35">
        <v>27</v>
      </c>
      <c r="AC33" s="35"/>
      <c r="AE33" s="51">
        <f>M33/O33</f>
        <v>1</v>
      </c>
      <c r="AG33" s="6" t="str">
        <f>C33</f>
        <v>90NB0NL1-M14360</v>
      </c>
      <c r="AH33" s="6" t="str">
        <f>IF($D33&lt;=AH$4,"",IF(AND($D32=AH$4,$D33&gt;AH$4),$F32,AH32))</f>
        <v/>
      </c>
      <c r="AI33" s="6" t="str">
        <f>IF($D33&lt;=AI$4,"",IF(AND($D32=AI$4,$D33&gt;AI$4),$F32,AI32))</f>
        <v/>
      </c>
      <c r="AJ33" s="6" t="str">
        <f>IF($D33&lt;=AJ$4,"",IF(AND($D32=AJ$4,$D33&gt;AJ$4),$F32,AJ32))</f>
        <v/>
      </c>
      <c r="AK33" s="6" t="str">
        <f>IF($D33&lt;=AK$4,"",IF(AND($D32=AK$4,$D33&gt;AK$4),$F32,AK32))</f>
        <v/>
      </c>
      <c r="AL33" s="6" t="str">
        <f>IF($D33&lt;=AL$4,"",IF(AND($D32=AL$4,$D33&gt;AL$4),$F32,AL32))</f>
        <v/>
      </c>
      <c r="AM33" s="6" t="str">
        <f>IF($D33&lt;=AM$4,"",IF(AND($D32=AM$4,$D33&gt;AM$4),$F32,AM32))</f>
        <v/>
      </c>
      <c r="AN33" s="6" t="str">
        <f>IF($D33&lt;=AN$4,"",IF(AND($D32=AN$4,$D33&gt;AN$4),$F32,AN32))</f>
        <v/>
      </c>
      <c r="AO33" s="6" t="str">
        <f>CONCATENATE(AG33," | ",AH33," | ",AI33," | ",AJ33," | ",AK33," | ",AL33," | ",AM33," | ",AN33)</f>
        <v xml:space="preserve">90NB0NL1-M14360 |  |  |  |  |  |  | </v>
      </c>
      <c r="AP33" s="6">
        <f>IF(TRIM(H33)="",100,J33)</f>
        <v>100</v>
      </c>
      <c r="AQ33" s="4"/>
      <c r="AR33" s="6" t="b">
        <f>NOT(TRIM(W33)&lt;&gt;"F")</f>
        <v>1</v>
      </c>
      <c r="AS33" s="6" t="str">
        <f>$B33&amp;" | "&amp;$AO33&amp;" | "&amp;IF(TRIM(H33)="","uniq"&amp;ROW(),TRIM(H33))</f>
        <v>271A | 90NB0NL1-M14360 |  |  |  |  |  |  |  | 16</v>
      </c>
      <c r="AT33" s="63">
        <f>IF(NOT(AR33),IF(TRIM($H33)="","Assembly","Phantom Alt"),VLOOKUP(F33,ZPCS04!B:G,6,0))</f>
        <v>910</v>
      </c>
      <c r="AU33" s="7"/>
      <c r="AV33" s="38">
        <f ca="1">IF(TRIM($W33)="F",OFFSET($A$5,MATCH($AS33,$AS$5:$AS33,0)-1,0),$A33)</f>
        <v>33</v>
      </c>
      <c r="AW33" s="38">
        <f ca="1">IFERROR(OFFSET(ZPCS04!$A$1,MATCH(F33,ZPCS04!B:B,0)-1,0),100)</f>
        <v>3</v>
      </c>
      <c r="AX33" s="7"/>
      <c r="AY33" s="6" t="b">
        <f>SUMIF(AS:AS,AS33,AP:AP)=100</f>
        <v>1</v>
      </c>
      <c r="AZ33" s="6" t="b">
        <f>SUMIF(AS:AS,AS33,AE:AE)/COUNTIF(AS:AS,AS33)=AE33</f>
        <v>1</v>
      </c>
      <c r="BA33" s="4"/>
      <c r="BB33" s="38" t="str">
        <f ca="1">IF(AT33="Phantom Alt",MATCH($AS33,$AS$5:$AS33,0),IF(OR(OFFSET($AF33,0,8-COUNTBLANK($AG33:$AN33))=$F32,$BE33=$BE32),$BB32,""))</f>
        <v/>
      </c>
      <c r="BC33" s="41">
        <v>0</v>
      </c>
      <c r="BD33" s="55" t="str">
        <f>C33&amp;" | "&amp;F33</f>
        <v>90NB0NL1-M14360 | 15160-03780000</v>
      </c>
      <c r="BE33" s="55" t="str">
        <f ca="1">C33&amp;" | "&amp;OFFSET($AF33,0,8-COUNTBLANK($AG33:$AN33))</f>
        <v>90NB0NL1-M14360 | 90NB0NL1-M14360</v>
      </c>
      <c r="BF33" s="57">
        <f ca="1">IFERROR(VLOOKUP($BE33,$BD$5:$BF32,3,0)*$AE33,VLOOKUP($C33,Demanda!$A:$B,2,0)*$AE33)*IF(AT33="Phantom Alt",$BC33,TRUE)</f>
        <v>1000</v>
      </c>
      <c r="BG33" s="57">
        <f t="shared" ca="1" si="0"/>
        <v>1000</v>
      </c>
      <c r="BH33" s="57">
        <f>SUMIF(Invoice!A:A,F33,Invoice!B:B)</f>
        <v>0</v>
      </c>
      <c r="BI33" s="57">
        <f ca="1">SUMIF(AS:AS,AS33,BG:BG)</f>
        <v>1000</v>
      </c>
      <c r="BJ33" s="57">
        <f ca="1">MIN((BI33-SUMIF($AS$5:AS32,AS33,$BJ$5:BJ32)),MAX(0,BH33-SUMIF($F$5:F32,F33,$BJ$5:BJ32)))</f>
        <v>0</v>
      </c>
      <c r="BK33" s="57">
        <f ca="1">(-SUMIF(AS:AS,AS33,BG:BG)+SUMIF(AS:AS,AS33,BJ:BJ))*(AP33=100)*AR33</f>
        <v>0</v>
      </c>
      <c r="BL33" s="57">
        <f ca="1">MAX(0,SUMIF(Invoice!A:A,F33,Invoice!B:B)-SUMIF(F:F,F33,BJ:BJ))*(COUNTIF(F:F,F33)=COUNTIF($F$5:F33,F33))</f>
        <v>0</v>
      </c>
      <c r="BM33" s="44"/>
    </row>
    <row r="34" spans="1:65">
      <c r="A34" s="43">
        <v>35</v>
      </c>
      <c r="B34" s="35" t="s">
        <v>192</v>
      </c>
      <c r="C34" s="35" t="s">
        <v>3543</v>
      </c>
      <c r="D34" s="35">
        <v>1</v>
      </c>
      <c r="E34" s="35">
        <v>170</v>
      </c>
      <c r="F34" s="64" t="s">
        <v>3660</v>
      </c>
      <c r="G34" s="76" t="s">
        <v>3809</v>
      </c>
      <c r="H34" s="35">
        <v>17</v>
      </c>
      <c r="I34" s="35" t="s">
        <v>60</v>
      </c>
      <c r="J34" s="35">
        <v>0</v>
      </c>
      <c r="K34" s="35" t="s">
        <v>186</v>
      </c>
      <c r="L34" s="35" t="s">
        <v>57</v>
      </c>
      <c r="M34" s="35">
        <v>1</v>
      </c>
      <c r="N34" s="35"/>
      <c r="O34" s="35">
        <v>1</v>
      </c>
      <c r="P34" s="35">
        <v>2</v>
      </c>
      <c r="Q34" s="35">
        <v>2</v>
      </c>
      <c r="R34" s="35" t="s">
        <v>130</v>
      </c>
      <c r="S34" s="35" t="s">
        <v>130</v>
      </c>
      <c r="T34" s="36">
        <v>44104</v>
      </c>
      <c r="U34" s="36">
        <v>2958465</v>
      </c>
      <c r="V34" s="35" t="s">
        <v>3783</v>
      </c>
      <c r="W34" s="35" t="s">
        <v>59</v>
      </c>
      <c r="X34" s="35"/>
      <c r="Y34" s="35" t="s">
        <v>56</v>
      </c>
      <c r="Z34" s="35">
        <v>7213300</v>
      </c>
      <c r="AA34" s="35">
        <v>60</v>
      </c>
      <c r="AB34" s="35">
        <v>30</v>
      </c>
      <c r="AC34" s="35"/>
      <c r="AE34" s="51">
        <f>M34/O34</f>
        <v>1</v>
      </c>
      <c r="AG34" s="6" t="str">
        <f>C34</f>
        <v>90NB0NL1-M14360</v>
      </c>
      <c r="AH34" s="6" t="str">
        <f>IF($D34&lt;=AH$4,"",IF(AND($D33=AH$4,$D34&gt;AH$4),$F33,AH33))</f>
        <v/>
      </c>
      <c r="AI34" s="6" t="str">
        <f>IF($D34&lt;=AI$4,"",IF(AND($D33=AI$4,$D34&gt;AI$4),$F33,AI33))</f>
        <v/>
      </c>
      <c r="AJ34" s="6" t="str">
        <f>IF($D34&lt;=AJ$4,"",IF(AND($D33=AJ$4,$D34&gt;AJ$4),$F33,AJ33))</f>
        <v/>
      </c>
      <c r="AK34" s="6" t="str">
        <f>IF($D34&lt;=AK$4,"",IF(AND($D33=AK$4,$D34&gt;AK$4),$F33,AK33))</f>
        <v/>
      </c>
      <c r="AL34" s="6" t="str">
        <f>IF($D34&lt;=AL$4,"",IF(AND($D33=AL$4,$D34&gt;AL$4),$F33,AL33))</f>
        <v/>
      </c>
      <c r="AM34" s="6" t="str">
        <f>IF($D34&lt;=AM$4,"",IF(AND($D33=AM$4,$D34&gt;AM$4),$F33,AM33))</f>
        <v/>
      </c>
      <c r="AN34" s="6" t="str">
        <f>IF($D34&lt;=AN$4,"",IF(AND($D33=AN$4,$D34&gt;AN$4),$F33,AN33))</f>
        <v/>
      </c>
      <c r="AO34" s="6" t="str">
        <f>CONCATENATE(AG34," | ",AH34," | ",AI34," | ",AJ34," | ",AK34," | ",AL34," | ",AM34," | ",AN34)</f>
        <v xml:space="preserve">90NB0NL1-M14360 |  |  |  |  |  |  | </v>
      </c>
      <c r="AP34" s="6">
        <f>IF(TRIM(H34)="",100,J34)</f>
        <v>0</v>
      </c>
      <c r="AQ34" s="4"/>
      <c r="AR34" s="6" t="b">
        <f>NOT(TRIM(W34)&lt;&gt;"F")</f>
        <v>1</v>
      </c>
      <c r="AS34" s="6" t="str">
        <f>$B34&amp;" | "&amp;$AO34&amp;" | "&amp;IF(TRIM(H34)="","uniq"&amp;ROW(),TRIM(H34))</f>
        <v>271A | 90NB0NL1-M14360 |  |  |  |  |  |  |  | 17</v>
      </c>
      <c r="AT34" s="63">
        <f>IF(NOT(AR34),IF(TRIM($H34)="","Assembly","Phantom Alt"),VLOOKUP(F34,ZPCS04!B:G,6,0))</f>
        <v>1622</v>
      </c>
      <c r="AU34" s="7"/>
      <c r="AV34" s="38">
        <f ca="1">IF(TRIM($W34)="F",OFFSET($A$5,MATCH($AS34,$AS$5:$AS34,0)-1,0),$A34)</f>
        <v>35</v>
      </c>
      <c r="AW34" s="38">
        <f ca="1">IFERROR(OFFSET(ZPCS04!$A$1,MATCH(F34,ZPCS04!B:B,0)-1,0),100)</f>
        <v>2.9999999800000001</v>
      </c>
      <c r="AX34" s="7"/>
      <c r="AY34" s="6" t="b">
        <f>SUMIF(AS:AS,AS34,AP:AP)=100</f>
        <v>1</v>
      </c>
      <c r="AZ34" s="6" t="b">
        <f>SUMIF(AS:AS,AS34,AE:AE)/COUNTIF(AS:AS,AS34)=AE34</f>
        <v>1</v>
      </c>
      <c r="BA34" s="4"/>
      <c r="BB34" s="38" t="str">
        <f ca="1">IF(AT34="Phantom Alt",MATCH($AS34,$AS$5:$AS34,0),IF(OR(OFFSET($AF34,0,8-COUNTBLANK($AG34:$AN34))=$F33,$BE34=$BE33),$BB33,""))</f>
        <v/>
      </c>
      <c r="BC34" s="41">
        <v>0</v>
      </c>
      <c r="BD34" s="55" t="str">
        <f>C34&amp;" | "&amp;F34</f>
        <v>90NB0NL1-M14360 | HCXK6064010</v>
      </c>
      <c r="BE34" s="55" t="str">
        <f ca="1">C34&amp;" | "&amp;OFFSET($AF34,0,8-COUNTBLANK($AG34:$AN34))</f>
        <v>90NB0NL1-M14360 | 90NB0NL1-M14360</v>
      </c>
      <c r="BF34" s="57">
        <f ca="1">IFERROR(VLOOKUP($BE34,$BD$5:$BF33,3,0)*$AE34,VLOOKUP($C34,Demanda!$A:$B,2,0)*$AE34)*IF(AT34="Phantom Alt",$BC34,TRUE)</f>
        <v>1000</v>
      </c>
      <c r="BG34" s="57">
        <f t="shared" ca="1" si="0"/>
        <v>0</v>
      </c>
      <c r="BH34" s="57">
        <f>SUMIF(Invoice!A:A,F34,Invoice!B:B)</f>
        <v>2000</v>
      </c>
      <c r="BI34" s="57">
        <f ca="1">SUMIF(AS:AS,AS34,BG:BG)</f>
        <v>1000</v>
      </c>
      <c r="BJ34" s="57">
        <f ca="1">MIN((BI34-SUMIF($AS$5:AS33,AS34,$BJ$5:BJ33)),MAX(0,BH34-SUMIF($F$5:F33,F34,$BJ$5:BJ33)))</f>
        <v>1000</v>
      </c>
      <c r="BK34" s="57">
        <f ca="1">(-SUMIF(AS:AS,AS34,BG:BG)+SUMIF(AS:AS,AS34,BJ:BJ))*(AP34=100)*AR34</f>
        <v>0</v>
      </c>
      <c r="BL34" s="57">
        <f ca="1">MAX(0,SUMIF(Invoice!A:A,F34,Invoice!B:B)-SUMIF(F:F,F34,BJ:BJ))*(COUNTIF(F:F,F34)=COUNTIF($F$5:F34,F34))</f>
        <v>0</v>
      </c>
      <c r="BM34" s="44"/>
    </row>
    <row r="35" spans="1:65">
      <c r="A35" s="43">
        <v>34</v>
      </c>
      <c r="B35" s="35" t="s">
        <v>192</v>
      </c>
      <c r="C35" s="35" t="s">
        <v>3543</v>
      </c>
      <c r="D35" s="35">
        <v>1</v>
      </c>
      <c r="E35" s="35">
        <v>170</v>
      </c>
      <c r="F35" s="64" t="s">
        <v>2130</v>
      </c>
      <c r="G35" s="76" t="s">
        <v>3536</v>
      </c>
      <c r="H35" s="35">
        <v>17</v>
      </c>
      <c r="I35" s="35" t="s">
        <v>58</v>
      </c>
      <c r="J35" s="35">
        <v>100</v>
      </c>
      <c r="K35" s="35" t="s">
        <v>186</v>
      </c>
      <c r="L35" s="35" t="s">
        <v>57</v>
      </c>
      <c r="M35" s="35">
        <v>1</v>
      </c>
      <c r="N35" s="35">
        <v>1</v>
      </c>
      <c r="O35" s="35">
        <v>1</v>
      </c>
      <c r="P35" s="35">
        <v>2</v>
      </c>
      <c r="Q35" s="35">
        <v>1</v>
      </c>
      <c r="R35" s="35" t="s">
        <v>130</v>
      </c>
      <c r="S35" s="35" t="s">
        <v>189</v>
      </c>
      <c r="T35" s="36">
        <v>44104</v>
      </c>
      <c r="U35" s="36">
        <v>2958465</v>
      </c>
      <c r="V35" s="35" t="s">
        <v>3783</v>
      </c>
      <c r="W35" s="35" t="s">
        <v>59</v>
      </c>
      <c r="X35" s="35"/>
      <c r="Y35" s="35" t="s">
        <v>56</v>
      </c>
      <c r="Z35" s="35">
        <v>7213300</v>
      </c>
      <c r="AA35" s="35">
        <v>58</v>
      </c>
      <c r="AB35" s="35">
        <v>29</v>
      </c>
      <c r="AC35" s="35"/>
      <c r="AE35" s="51">
        <f>M35/O35</f>
        <v>1</v>
      </c>
      <c r="AG35" s="6" t="str">
        <f>C35</f>
        <v>90NB0NL1-M14360</v>
      </c>
      <c r="AH35" s="6" t="str">
        <f>IF($D35&lt;=AH$4,"",IF(AND($D34=AH$4,$D35&gt;AH$4),$F34,AH34))</f>
        <v/>
      </c>
      <c r="AI35" s="6" t="str">
        <f>IF($D35&lt;=AI$4,"",IF(AND($D34=AI$4,$D35&gt;AI$4),$F34,AI34))</f>
        <v/>
      </c>
      <c r="AJ35" s="6" t="str">
        <f>IF($D35&lt;=AJ$4,"",IF(AND($D34=AJ$4,$D35&gt;AJ$4),$F34,AJ34))</f>
        <v/>
      </c>
      <c r="AK35" s="6" t="str">
        <f>IF($D35&lt;=AK$4,"",IF(AND($D34=AK$4,$D35&gt;AK$4),$F34,AK34))</f>
        <v/>
      </c>
      <c r="AL35" s="6" t="str">
        <f>IF($D35&lt;=AL$4,"",IF(AND($D34=AL$4,$D35&gt;AL$4),$F34,AL34))</f>
        <v/>
      </c>
      <c r="AM35" s="6" t="str">
        <f>IF($D35&lt;=AM$4,"",IF(AND($D34=AM$4,$D35&gt;AM$4),$F34,AM34))</f>
        <v/>
      </c>
      <c r="AN35" s="6" t="str">
        <f>IF($D35&lt;=AN$4,"",IF(AND($D34=AN$4,$D35&gt;AN$4),$F34,AN34))</f>
        <v/>
      </c>
      <c r="AO35" s="6" t="str">
        <f>CONCATENATE(AG35," | ",AH35," | ",AI35," | ",AJ35," | ",AK35," | ",AL35," | ",AM35," | ",AN35)</f>
        <v xml:space="preserve">90NB0NL1-M14360 |  |  |  |  |  |  | </v>
      </c>
      <c r="AP35" s="6">
        <f>IF(TRIM(H35)="",100,J35)</f>
        <v>100</v>
      </c>
      <c r="AQ35" s="4"/>
      <c r="AR35" s="6" t="b">
        <f>NOT(TRIM(W35)&lt;&gt;"F")</f>
        <v>1</v>
      </c>
      <c r="AS35" s="6" t="str">
        <f>$B35&amp;" | "&amp;$AO35&amp;" | "&amp;IF(TRIM(H35)="","uniq"&amp;ROW(),TRIM(H35))</f>
        <v>271A | 90NB0NL1-M14360 |  |  |  |  |  |  |  | 17</v>
      </c>
      <c r="AT35" s="63">
        <f>IF(NOT(AR35),IF(TRIM($H35)="","Assembly","Phantom Alt"),VLOOKUP(F35,ZPCS04!B:G,6,0))</f>
        <v>1622</v>
      </c>
      <c r="AU35" s="7"/>
      <c r="AV35" s="38">
        <f ca="1">IF(TRIM($W35)="F",OFFSET($A$5,MATCH($AS35,$AS$5:$AS35,0)-1,0),$A35)</f>
        <v>35</v>
      </c>
      <c r="AW35" s="38">
        <f ca="1">IFERROR(OFFSET(ZPCS04!$A$1,MATCH(F35,ZPCS04!B:B,0)-1,0),100)</f>
        <v>3</v>
      </c>
      <c r="AX35" s="7"/>
      <c r="AY35" s="6" t="b">
        <f>SUMIF(AS:AS,AS35,AP:AP)=100</f>
        <v>1</v>
      </c>
      <c r="AZ35" s="6" t="b">
        <f>SUMIF(AS:AS,AS35,AE:AE)/COUNTIF(AS:AS,AS35)=AE35</f>
        <v>1</v>
      </c>
      <c r="BA35" s="4"/>
      <c r="BB35" s="38" t="str">
        <f ca="1">IF(AT35="Phantom Alt",MATCH($AS35,$AS$5:$AS35,0),IF(OR(OFFSET($AF35,0,8-COUNTBLANK($AG35:$AN35))=$F34,$BE35=$BE34),$BB34,""))</f>
        <v/>
      </c>
      <c r="BC35" s="41">
        <v>0</v>
      </c>
      <c r="BD35" s="55" t="str">
        <f>C35&amp;" | "&amp;F35</f>
        <v>90NB0NL1-M14360 | 15100-02793200</v>
      </c>
      <c r="BE35" s="55" t="str">
        <f ca="1">C35&amp;" | "&amp;OFFSET($AF35,0,8-COUNTBLANK($AG35:$AN35))</f>
        <v>90NB0NL1-M14360 | 90NB0NL1-M14360</v>
      </c>
      <c r="BF35" s="57">
        <f ca="1">IFERROR(VLOOKUP($BE35,$BD$5:$BF34,3,0)*$AE35,VLOOKUP($C35,Demanda!$A:$B,2,0)*$AE35)*IF(AT35="Phantom Alt",$BC35,TRUE)</f>
        <v>1000</v>
      </c>
      <c r="BG35" s="57">
        <f t="shared" ca="1" si="0"/>
        <v>1000</v>
      </c>
      <c r="BH35" s="57">
        <f>SUMIF(Invoice!A:A,F35,Invoice!B:B)</f>
        <v>0</v>
      </c>
      <c r="BI35" s="57">
        <f ca="1">SUMIF(AS:AS,AS35,BG:BG)</f>
        <v>1000</v>
      </c>
      <c r="BJ35" s="57">
        <f ca="1">MIN((BI35-SUMIF($AS$5:AS34,AS35,$BJ$5:BJ34)),MAX(0,BH35-SUMIF($F$5:F34,F35,$BJ$5:BJ34)))</f>
        <v>0</v>
      </c>
      <c r="BK35" s="57">
        <f ca="1">(-SUMIF(AS:AS,AS35,BG:BG)+SUMIF(AS:AS,AS35,BJ:BJ))*(AP35=100)*AR35</f>
        <v>0</v>
      </c>
      <c r="BL35" s="57">
        <f ca="1">MAX(0,SUMIF(Invoice!A:A,F35,Invoice!B:B)-SUMIF(F:F,F35,BJ:BJ))*(COUNTIF(F:F,F35)=COUNTIF($F$5:F35,F35))</f>
        <v>0</v>
      </c>
      <c r="BM35" s="44"/>
    </row>
    <row r="36" spans="1:65">
      <c r="A36" s="43">
        <v>41</v>
      </c>
      <c r="B36" s="35" t="s">
        <v>192</v>
      </c>
      <c r="C36" s="35" t="s">
        <v>3543</v>
      </c>
      <c r="D36" s="35">
        <v>1</v>
      </c>
      <c r="E36" s="35">
        <v>180</v>
      </c>
      <c r="F36" s="64" t="s">
        <v>3648</v>
      </c>
      <c r="G36" s="76" t="s">
        <v>3811</v>
      </c>
      <c r="H36" s="35">
        <v>18</v>
      </c>
      <c r="I36" s="35" t="s">
        <v>60</v>
      </c>
      <c r="J36" s="35">
        <v>0</v>
      </c>
      <c r="K36" s="35" t="s">
        <v>3521</v>
      </c>
      <c r="L36" s="35" t="s">
        <v>57</v>
      </c>
      <c r="M36" s="35">
        <v>1</v>
      </c>
      <c r="N36" s="35"/>
      <c r="O36" s="35">
        <v>1</v>
      </c>
      <c r="P36" s="35">
        <v>2</v>
      </c>
      <c r="Q36" s="35">
        <v>4</v>
      </c>
      <c r="R36" s="35" t="s">
        <v>130</v>
      </c>
      <c r="S36" s="35" t="s">
        <v>130</v>
      </c>
      <c r="T36" s="36">
        <v>44104</v>
      </c>
      <c r="U36" s="36">
        <v>2958465</v>
      </c>
      <c r="V36" s="35" t="s">
        <v>3783</v>
      </c>
      <c r="W36" s="35" t="s">
        <v>59</v>
      </c>
      <c r="X36" s="35"/>
      <c r="Y36" s="35" t="s">
        <v>56</v>
      </c>
      <c r="Z36" s="35">
        <v>7213300</v>
      </c>
      <c r="AA36" s="35">
        <v>68</v>
      </c>
      <c r="AB36" s="35">
        <v>34</v>
      </c>
      <c r="AC36" s="35"/>
      <c r="AE36" s="51">
        <f>M36/O36</f>
        <v>1</v>
      </c>
      <c r="AG36" s="6" t="str">
        <f>C36</f>
        <v>90NB0NL1-M14360</v>
      </c>
      <c r="AH36" s="6" t="str">
        <f>IF($D36&lt;=AH$4,"",IF(AND($D35=AH$4,$D36&gt;AH$4),$F35,AH35))</f>
        <v/>
      </c>
      <c r="AI36" s="6" t="str">
        <f>IF($D36&lt;=AI$4,"",IF(AND($D35=AI$4,$D36&gt;AI$4),$F35,AI35))</f>
        <v/>
      </c>
      <c r="AJ36" s="6" t="str">
        <f>IF($D36&lt;=AJ$4,"",IF(AND($D35=AJ$4,$D36&gt;AJ$4),$F35,AJ35))</f>
        <v/>
      </c>
      <c r="AK36" s="6" t="str">
        <f>IF($D36&lt;=AK$4,"",IF(AND($D35=AK$4,$D36&gt;AK$4),$F35,AK35))</f>
        <v/>
      </c>
      <c r="AL36" s="6" t="str">
        <f>IF($D36&lt;=AL$4,"",IF(AND($D35=AL$4,$D36&gt;AL$4),$F35,AL35))</f>
        <v/>
      </c>
      <c r="AM36" s="6" t="str">
        <f>IF($D36&lt;=AM$4,"",IF(AND($D35=AM$4,$D36&gt;AM$4),$F35,AM35))</f>
        <v/>
      </c>
      <c r="AN36" s="6" t="str">
        <f>IF($D36&lt;=AN$4,"",IF(AND($D35=AN$4,$D36&gt;AN$4),$F35,AN35))</f>
        <v/>
      </c>
      <c r="AO36" s="6" t="str">
        <f>CONCATENATE(AG36," | ",AH36," | ",AI36," | ",AJ36," | ",AK36," | ",AL36," | ",AM36," | ",AN36)</f>
        <v xml:space="preserve">90NB0NL1-M14360 |  |  |  |  |  |  | </v>
      </c>
      <c r="AP36" s="6">
        <f>IF(TRIM(H36)="",100,J36)</f>
        <v>0</v>
      </c>
      <c r="AQ36" s="4"/>
      <c r="AR36" s="6" t="b">
        <f>NOT(TRIM(W36)&lt;&gt;"F")</f>
        <v>1</v>
      </c>
      <c r="AS36" s="6" t="str">
        <f>$B36&amp;" | "&amp;$AO36&amp;" | "&amp;IF(TRIM(H36)="","uniq"&amp;ROW(),TRIM(H36))</f>
        <v>271A | 90NB0NL1-M14360 |  |  |  |  |  |  |  | 18</v>
      </c>
      <c r="AT36" s="63">
        <f>IF(NOT(AR36),IF(TRIM($H36)="","Assembly","Phantom Alt"),VLOOKUP(F36,ZPCS04!B:G,6,0))</f>
        <v>878</v>
      </c>
      <c r="AU36" s="7"/>
      <c r="AV36" s="38">
        <f ca="1">IF(TRIM($W36)="F",OFFSET($A$5,MATCH($AS36,$AS$5:$AS36,0)-1,0),$A36)</f>
        <v>41</v>
      </c>
      <c r="AW36" s="38">
        <f ca="1">IFERROR(OFFSET(ZPCS04!$A$1,MATCH(F36,ZPCS04!B:B,0)-1,0),100)</f>
        <v>2.9999999819999998</v>
      </c>
      <c r="AX36" s="7"/>
      <c r="AY36" s="6" t="b">
        <f>SUMIF(AS:AS,AS36,AP:AP)=100</f>
        <v>1</v>
      </c>
      <c r="AZ36" s="6" t="b">
        <f>SUMIF(AS:AS,AS36,AE:AE)/COUNTIF(AS:AS,AS36)=AE36</f>
        <v>1</v>
      </c>
      <c r="BA36" s="4"/>
      <c r="BB36" s="38" t="str">
        <f ca="1">IF(AT36="Phantom Alt",MATCH($AS36,$AS$5:$AS36,0),IF(OR(OFFSET($AF36,0,8-COUNTBLANK($AG36:$AN36))=$F35,$BE36=$BE35),$BB35,""))</f>
        <v/>
      </c>
      <c r="BC36" s="41">
        <v>0</v>
      </c>
      <c r="BD36" s="55" t="str">
        <f>C36&amp;" | "&amp;F36</f>
        <v>90NB0NL1-M14360 | HDXJB159010</v>
      </c>
      <c r="BE36" s="55" t="str">
        <f ca="1">C36&amp;" | "&amp;OFFSET($AF36,0,8-COUNTBLANK($AG36:$AN36))</f>
        <v>90NB0NL1-M14360 | 90NB0NL1-M14360</v>
      </c>
      <c r="BF36" s="57">
        <f ca="1">IFERROR(VLOOKUP($BE36,$BD$5:$BF35,3,0)*$AE36,VLOOKUP($C36,Demanda!$A:$B,2,0)*$AE36)*IF(AT36="Phantom Alt",$BC36,TRUE)</f>
        <v>1000</v>
      </c>
      <c r="BG36" s="57">
        <f t="shared" ca="1" si="0"/>
        <v>0</v>
      </c>
      <c r="BH36" s="57">
        <f>SUMIF(Invoice!A:A,F36,Invoice!B:B)</f>
        <v>1800</v>
      </c>
      <c r="BI36" s="57">
        <f ca="1">SUMIF(AS:AS,AS36,BG:BG)</f>
        <v>1000</v>
      </c>
      <c r="BJ36" s="57">
        <f ca="1">MIN((BI36-SUMIF($AS$5:AS35,AS36,$BJ$5:BJ35)),MAX(0,BH36-SUMIF($F$5:F35,F36,$BJ$5:BJ35)))</f>
        <v>1000</v>
      </c>
      <c r="BK36" s="57">
        <f ca="1">(-SUMIF(AS:AS,AS36,BG:BG)+SUMIF(AS:AS,AS36,BJ:BJ))*(AP36=100)*AR36</f>
        <v>0</v>
      </c>
      <c r="BL36" s="57">
        <f ca="1">MAX(0,SUMIF(Invoice!A:A,F36,Invoice!B:B)-SUMIF(F:F,F36,BJ:BJ))*(COUNTIF(F:F,F36)=COUNTIF($F$5:F36,F36))</f>
        <v>0</v>
      </c>
      <c r="BM36" s="44"/>
    </row>
    <row r="37" spans="1:65">
      <c r="A37" s="43">
        <v>36</v>
      </c>
      <c r="B37" s="35" t="s">
        <v>192</v>
      </c>
      <c r="C37" s="35" t="s">
        <v>3543</v>
      </c>
      <c r="D37" s="35">
        <v>1</v>
      </c>
      <c r="E37" s="35">
        <v>180</v>
      </c>
      <c r="F37" s="64" t="s">
        <v>1650</v>
      </c>
      <c r="G37" s="76" t="s">
        <v>1651</v>
      </c>
      <c r="H37" s="35">
        <v>18</v>
      </c>
      <c r="I37" s="35" t="s">
        <v>60</v>
      </c>
      <c r="J37" s="35">
        <v>0</v>
      </c>
      <c r="K37" s="35" t="s">
        <v>3521</v>
      </c>
      <c r="L37" s="35" t="s">
        <v>57</v>
      </c>
      <c r="M37" s="35">
        <v>1</v>
      </c>
      <c r="N37" s="35"/>
      <c r="O37" s="35">
        <v>1</v>
      </c>
      <c r="P37" s="35">
        <v>2</v>
      </c>
      <c r="Q37" s="35">
        <v>1</v>
      </c>
      <c r="R37" s="35" t="s">
        <v>130</v>
      </c>
      <c r="S37" s="35" t="s">
        <v>189</v>
      </c>
      <c r="T37" s="36">
        <v>44104</v>
      </c>
      <c r="U37" s="36">
        <v>2958465</v>
      </c>
      <c r="V37" s="35" t="s">
        <v>3783</v>
      </c>
      <c r="W37" s="35" t="s">
        <v>59</v>
      </c>
      <c r="X37" s="35"/>
      <c r="Y37" s="35" t="s">
        <v>56</v>
      </c>
      <c r="Z37" s="35">
        <v>7213300</v>
      </c>
      <c r="AA37" s="35">
        <v>62</v>
      </c>
      <c r="AB37" s="35">
        <v>31</v>
      </c>
      <c r="AC37" s="35"/>
      <c r="AE37" s="51">
        <f>M37/O37</f>
        <v>1</v>
      </c>
      <c r="AG37" s="6" t="str">
        <f>C37</f>
        <v>90NB0NL1-M14360</v>
      </c>
      <c r="AH37" s="6" t="str">
        <f>IF($D37&lt;=AH$4,"",IF(AND($D36=AH$4,$D37&gt;AH$4),$F36,AH36))</f>
        <v/>
      </c>
      <c r="AI37" s="6" t="str">
        <f>IF($D37&lt;=AI$4,"",IF(AND($D36=AI$4,$D37&gt;AI$4),$F36,AI36))</f>
        <v/>
      </c>
      <c r="AJ37" s="6" t="str">
        <f>IF($D37&lt;=AJ$4,"",IF(AND($D36=AJ$4,$D37&gt;AJ$4),$F36,AJ36))</f>
        <v/>
      </c>
      <c r="AK37" s="6" t="str">
        <f>IF($D37&lt;=AK$4,"",IF(AND($D36=AK$4,$D37&gt;AK$4),$F36,AK36))</f>
        <v/>
      </c>
      <c r="AL37" s="6" t="str">
        <f>IF($D37&lt;=AL$4,"",IF(AND($D36=AL$4,$D37&gt;AL$4),$F36,AL36))</f>
        <v/>
      </c>
      <c r="AM37" s="6" t="str">
        <f>IF($D37&lt;=AM$4,"",IF(AND($D36=AM$4,$D37&gt;AM$4),$F36,AM36))</f>
        <v/>
      </c>
      <c r="AN37" s="6" t="str">
        <f>IF($D37&lt;=AN$4,"",IF(AND($D36=AN$4,$D37&gt;AN$4),$F36,AN36))</f>
        <v/>
      </c>
      <c r="AO37" s="6" t="str">
        <f>CONCATENATE(AG37," | ",AH37," | ",AI37," | ",AJ37," | ",AK37," | ",AL37," | ",AM37," | ",AN37)</f>
        <v xml:space="preserve">90NB0NL1-M14360 |  |  |  |  |  |  | </v>
      </c>
      <c r="AP37" s="6">
        <f>IF(TRIM(H37)="",100,J37)</f>
        <v>0</v>
      </c>
      <c r="AQ37" s="4"/>
      <c r="AR37" s="6" t="b">
        <f>NOT(TRIM(W37)&lt;&gt;"F")</f>
        <v>1</v>
      </c>
      <c r="AS37" s="6" t="str">
        <f>$B37&amp;" | "&amp;$AO37&amp;" | "&amp;IF(TRIM(H37)="","uniq"&amp;ROW(),TRIM(H37))</f>
        <v>271A | 90NB0NL1-M14360 |  |  |  |  |  |  |  | 18</v>
      </c>
      <c r="AT37" s="63">
        <f>IF(NOT(AR37),IF(TRIM($H37)="","Assembly","Phantom Alt"),VLOOKUP(F37,ZPCS04!B:G,6,0))</f>
        <v>878</v>
      </c>
      <c r="AU37" s="7"/>
      <c r="AV37" s="38">
        <f ca="1">IF(TRIM($W37)="F",OFFSET($A$5,MATCH($AS37,$AS$5:$AS37,0)-1,0),$A37)</f>
        <v>41</v>
      </c>
      <c r="AW37" s="38">
        <f ca="1">IFERROR(OFFSET(ZPCS04!$A$1,MATCH(F37,ZPCS04!B:B,0)-1,0),100)</f>
        <v>3</v>
      </c>
      <c r="AX37" s="7"/>
      <c r="AY37" s="6" t="b">
        <f>SUMIF(AS:AS,AS37,AP:AP)=100</f>
        <v>1</v>
      </c>
      <c r="AZ37" s="6" t="b">
        <f>SUMIF(AS:AS,AS37,AE:AE)/COUNTIF(AS:AS,AS37)=AE37</f>
        <v>1</v>
      </c>
      <c r="BA37" s="4"/>
      <c r="BB37" s="38" t="str">
        <f ca="1">IF(AT37="Phantom Alt",MATCH($AS37,$AS$5:$AS37,0),IF(OR(OFFSET($AF37,0,8-COUNTBLANK($AG37:$AN37))=$F36,$BE37=$BE36),$BB36,""))</f>
        <v/>
      </c>
      <c r="BC37" s="41">
        <v>0</v>
      </c>
      <c r="BD37" s="55" t="str">
        <f>C37&amp;" | "&amp;F37</f>
        <v>90NB0NL1-M14360 | 15220-046S0300</v>
      </c>
      <c r="BE37" s="55" t="str">
        <f ca="1">C37&amp;" | "&amp;OFFSET($AF37,0,8-COUNTBLANK($AG37:$AN37))</f>
        <v>90NB0NL1-M14360 | 90NB0NL1-M14360</v>
      </c>
      <c r="BF37" s="57">
        <f ca="1">IFERROR(VLOOKUP($BE37,$BD$5:$BF36,3,0)*$AE37,VLOOKUP($C37,Demanda!$A:$B,2,0)*$AE37)*IF(AT37="Phantom Alt",$BC37,TRUE)</f>
        <v>1000</v>
      </c>
      <c r="BG37" s="57">
        <f t="shared" ca="1" si="0"/>
        <v>0</v>
      </c>
      <c r="BH37" s="57">
        <f>SUMIF(Invoice!A:A,F37,Invoice!B:B)</f>
        <v>0</v>
      </c>
      <c r="BI37" s="57">
        <f ca="1">SUMIF(AS:AS,AS37,BG:BG)</f>
        <v>1000</v>
      </c>
      <c r="BJ37" s="57">
        <f ca="1">MIN((BI37-SUMIF($AS$5:AS36,AS37,$BJ$5:BJ36)),MAX(0,BH37-SUMIF($F$5:F36,F37,$BJ$5:BJ36)))</f>
        <v>0</v>
      </c>
      <c r="BK37" s="57">
        <f ca="1">(-SUMIF(AS:AS,AS37,BG:BG)+SUMIF(AS:AS,AS37,BJ:BJ))*(AP37=100)*AR37</f>
        <v>0</v>
      </c>
      <c r="BL37" s="57">
        <f ca="1">MAX(0,SUMIF(Invoice!A:A,F37,Invoice!B:B)-SUMIF(F:F,F37,BJ:BJ))*(COUNTIF(F:F,F37)=COUNTIF($F$5:F37,F37))</f>
        <v>0</v>
      </c>
      <c r="BM37" s="44"/>
    </row>
    <row r="38" spans="1:65">
      <c r="A38" s="43">
        <v>37</v>
      </c>
      <c r="B38" s="35" t="s">
        <v>192</v>
      </c>
      <c r="C38" s="35" t="s">
        <v>3543</v>
      </c>
      <c r="D38" s="35">
        <v>1</v>
      </c>
      <c r="E38" s="35">
        <v>180</v>
      </c>
      <c r="F38" s="64" t="s">
        <v>1652</v>
      </c>
      <c r="G38" s="76" t="s">
        <v>1653</v>
      </c>
      <c r="H38" s="35">
        <v>18</v>
      </c>
      <c r="I38" s="35" t="s">
        <v>58</v>
      </c>
      <c r="J38" s="35">
        <v>100</v>
      </c>
      <c r="K38" s="35" t="s">
        <v>3521</v>
      </c>
      <c r="L38" s="35" t="s">
        <v>57</v>
      </c>
      <c r="M38" s="35">
        <v>1</v>
      </c>
      <c r="N38" s="35">
        <v>1</v>
      </c>
      <c r="O38" s="35">
        <v>1</v>
      </c>
      <c r="P38" s="35">
        <v>2</v>
      </c>
      <c r="Q38" s="35">
        <v>2</v>
      </c>
      <c r="R38" s="35" t="s">
        <v>130</v>
      </c>
      <c r="S38" s="35" t="s">
        <v>130</v>
      </c>
      <c r="T38" s="36">
        <v>44104</v>
      </c>
      <c r="U38" s="36">
        <v>2958465</v>
      </c>
      <c r="V38" s="35" t="s">
        <v>3783</v>
      </c>
      <c r="W38" s="35" t="s">
        <v>59</v>
      </c>
      <c r="X38" s="35"/>
      <c r="Y38" s="35" t="s">
        <v>56</v>
      </c>
      <c r="Z38" s="35">
        <v>7213300</v>
      </c>
      <c r="AA38" s="35">
        <v>64</v>
      </c>
      <c r="AB38" s="35">
        <v>32</v>
      </c>
      <c r="AC38" s="35"/>
      <c r="AE38" s="51">
        <f>M38/O38</f>
        <v>1</v>
      </c>
      <c r="AG38" s="6" t="str">
        <f>C38</f>
        <v>90NB0NL1-M14360</v>
      </c>
      <c r="AH38" s="6" t="str">
        <f>IF($D38&lt;=AH$4,"",IF(AND($D37=AH$4,$D38&gt;AH$4),$F37,AH37))</f>
        <v/>
      </c>
      <c r="AI38" s="6" t="str">
        <f>IF($D38&lt;=AI$4,"",IF(AND($D37=AI$4,$D38&gt;AI$4),$F37,AI37))</f>
        <v/>
      </c>
      <c r="AJ38" s="6" t="str">
        <f>IF($D38&lt;=AJ$4,"",IF(AND($D37=AJ$4,$D38&gt;AJ$4),$F37,AJ37))</f>
        <v/>
      </c>
      <c r="AK38" s="6" t="str">
        <f>IF($D38&lt;=AK$4,"",IF(AND($D37=AK$4,$D38&gt;AK$4),$F37,AK37))</f>
        <v/>
      </c>
      <c r="AL38" s="6" t="str">
        <f>IF($D38&lt;=AL$4,"",IF(AND($D37=AL$4,$D38&gt;AL$4),$F37,AL37))</f>
        <v/>
      </c>
      <c r="AM38" s="6" t="str">
        <f>IF($D38&lt;=AM$4,"",IF(AND($D37=AM$4,$D38&gt;AM$4),$F37,AM37))</f>
        <v/>
      </c>
      <c r="AN38" s="6" t="str">
        <f>IF($D38&lt;=AN$4,"",IF(AND($D37=AN$4,$D38&gt;AN$4),$F37,AN37))</f>
        <v/>
      </c>
      <c r="AO38" s="6" t="str">
        <f>CONCATENATE(AG38," | ",AH38," | ",AI38," | ",AJ38," | ",AK38," | ",AL38," | ",AM38," | ",AN38)</f>
        <v xml:space="preserve">90NB0NL1-M14360 |  |  |  |  |  |  | </v>
      </c>
      <c r="AP38" s="6">
        <f>IF(TRIM(H38)="",100,J38)</f>
        <v>100</v>
      </c>
      <c r="AQ38" s="4"/>
      <c r="AR38" s="6" t="b">
        <f>NOT(TRIM(W38)&lt;&gt;"F")</f>
        <v>1</v>
      </c>
      <c r="AS38" s="6" t="str">
        <f>$B38&amp;" | "&amp;$AO38&amp;" | "&amp;IF(TRIM(H38)="","uniq"&amp;ROW(),TRIM(H38))</f>
        <v>271A | 90NB0NL1-M14360 |  |  |  |  |  |  |  | 18</v>
      </c>
      <c r="AT38" s="63">
        <f>IF(NOT(AR38),IF(TRIM($H38)="","Assembly","Phantom Alt"),VLOOKUP(F38,ZPCS04!B:G,6,0))</f>
        <v>878</v>
      </c>
      <c r="AU38" s="7"/>
      <c r="AV38" s="38">
        <f ca="1">IF(TRIM($W38)="F",OFFSET($A$5,MATCH($AS38,$AS$5:$AS38,0)-1,0),$A38)</f>
        <v>41</v>
      </c>
      <c r="AW38" s="38">
        <f ca="1">IFERROR(OFFSET(ZPCS04!$A$1,MATCH(F38,ZPCS04!B:B,0)-1,0),100)</f>
        <v>3</v>
      </c>
      <c r="AX38" s="7"/>
      <c r="AY38" s="6" t="b">
        <f>SUMIF(AS:AS,AS38,AP:AP)=100</f>
        <v>1</v>
      </c>
      <c r="AZ38" s="6" t="b">
        <f>SUMIF(AS:AS,AS38,AE:AE)/COUNTIF(AS:AS,AS38)=AE38</f>
        <v>1</v>
      </c>
      <c r="BA38" s="4"/>
      <c r="BB38" s="38" t="str">
        <f ca="1">IF(AT38="Phantom Alt",MATCH($AS38,$AS$5:$AS38,0),IF(OR(OFFSET($AF38,0,8-COUNTBLANK($AG38:$AN38))=$F37,$BE38=$BE37),$BB37,""))</f>
        <v/>
      </c>
      <c r="BC38" s="41">
        <v>0</v>
      </c>
      <c r="BD38" s="55" t="str">
        <f>C38&amp;" | "&amp;F38</f>
        <v>90NB0NL1-M14360 | 15220-046S0500</v>
      </c>
      <c r="BE38" s="55" t="str">
        <f ca="1">C38&amp;" | "&amp;OFFSET($AF38,0,8-COUNTBLANK($AG38:$AN38))</f>
        <v>90NB0NL1-M14360 | 90NB0NL1-M14360</v>
      </c>
      <c r="BF38" s="57">
        <f ca="1">IFERROR(VLOOKUP($BE38,$BD$5:$BF37,3,0)*$AE38,VLOOKUP($C38,Demanda!$A:$B,2,0)*$AE38)*IF(AT38="Phantom Alt",$BC38,TRUE)</f>
        <v>1000</v>
      </c>
      <c r="BG38" s="57">
        <f t="shared" ca="1" si="0"/>
        <v>1000</v>
      </c>
      <c r="BH38" s="57">
        <f>SUMIF(Invoice!A:A,F38,Invoice!B:B)</f>
        <v>0</v>
      </c>
      <c r="BI38" s="57">
        <f ca="1">SUMIF(AS:AS,AS38,BG:BG)</f>
        <v>1000</v>
      </c>
      <c r="BJ38" s="57">
        <f ca="1">MIN((BI38-SUMIF($AS$5:AS37,AS38,$BJ$5:BJ37)),MAX(0,BH38-SUMIF($F$5:F37,F38,$BJ$5:BJ37)))</f>
        <v>0</v>
      </c>
      <c r="BK38" s="57">
        <f ca="1">(-SUMIF(AS:AS,AS38,BG:BG)+SUMIF(AS:AS,AS38,BJ:BJ))*(AP38=100)*AR38</f>
        <v>0</v>
      </c>
      <c r="BL38" s="57">
        <f ca="1">MAX(0,SUMIF(Invoice!A:A,F38,Invoice!B:B)-SUMIF(F:F,F38,BJ:BJ))*(COUNTIF(F:F,F38)=COUNTIF($F$5:F38,F38))</f>
        <v>0</v>
      </c>
      <c r="BM38" s="44"/>
    </row>
    <row r="39" spans="1:65">
      <c r="A39" s="43">
        <v>38</v>
      </c>
      <c r="B39" s="35" t="s">
        <v>192</v>
      </c>
      <c r="C39" s="35" t="s">
        <v>3543</v>
      </c>
      <c r="D39" s="35">
        <v>1</v>
      </c>
      <c r="E39" s="35">
        <v>180</v>
      </c>
      <c r="F39" s="64" t="s">
        <v>3646</v>
      </c>
      <c r="G39" s="76" t="s">
        <v>3810</v>
      </c>
      <c r="H39" s="35">
        <v>18</v>
      </c>
      <c r="I39" s="35" t="s">
        <v>60</v>
      </c>
      <c r="J39" s="35">
        <v>0</v>
      </c>
      <c r="K39" s="35" t="s">
        <v>3521</v>
      </c>
      <c r="L39" s="35" t="s">
        <v>57</v>
      </c>
      <c r="M39" s="35">
        <v>1</v>
      </c>
      <c r="N39" s="35"/>
      <c r="O39" s="35">
        <v>1</v>
      </c>
      <c r="P39" s="35">
        <v>2</v>
      </c>
      <c r="Q39" s="35">
        <v>3</v>
      </c>
      <c r="R39" s="35" t="s">
        <v>130</v>
      </c>
      <c r="S39" s="35" t="s">
        <v>130</v>
      </c>
      <c r="T39" s="36">
        <v>44104</v>
      </c>
      <c r="U39" s="36">
        <v>2958465</v>
      </c>
      <c r="V39" s="35" t="s">
        <v>3783</v>
      </c>
      <c r="W39" s="35" t="s">
        <v>59</v>
      </c>
      <c r="X39" s="35"/>
      <c r="Y39" s="35" t="s">
        <v>56</v>
      </c>
      <c r="Z39" s="35">
        <v>7213300</v>
      </c>
      <c r="AA39" s="35">
        <v>66</v>
      </c>
      <c r="AB39" s="35">
        <v>33</v>
      </c>
      <c r="AC39" s="35"/>
      <c r="AE39" s="51">
        <f>M39/O39</f>
        <v>1</v>
      </c>
      <c r="AG39" s="6" t="str">
        <f>C39</f>
        <v>90NB0NL1-M14360</v>
      </c>
      <c r="AH39" s="6" t="str">
        <f>IF($D39&lt;=AH$4,"",IF(AND($D38=AH$4,$D39&gt;AH$4),$F38,AH38))</f>
        <v/>
      </c>
      <c r="AI39" s="6" t="str">
        <f>IF($D39&lt;=AI$4,"",IF(AND($D38=AI$4,$D39&gt;AI$4),$F38,AI38))</f>
        <v/>
      </c>
      <c r="AJ39" s="6" t="str">
        <f>IF($D39&lt;=AJ$4,"",IF(AND($D38=AJ$4,$D39&gt;AJ$4),$F38,AJ38))</f>
        <v/>
      </c>
      <c r="AK39" s="6" t="str">
        <f>IF($D39&lt;=AK$4,"",IF(AND($D38=AK$4,$D39&gt;AK$4),$F38,AK38))</f>
        <v/>
      </c>
      <c r="AL39" s="6" t="str">
        <f>IF($D39&lt;=AL$4,"",IF(AND($D38=AL$4,$D39&gt;AL$4),$F38,AL38))</f>
        <v/>
      </c>
      <c r="AM39" s="6" t="str">
        <f>IF($D39&lt;=AM$4,"",IF(AND($D38=AM$4,$D39&gt;AM$4),$F38,AM38))</f>
        <v/>
      </c>
      <c r="AN39" s="6" t="str">
        <f>IF($D39&lt;=AN$4,"",IF(AND($D38=AN$4,$D39&gt;AN$4),$F38,AN38))</f>
        <v/>
      </c>
      <c r="AO39" s="6" t="str">
        <f>CONCATENATE(AG39," | ",AH39," | ",AI39," | ",AJ39," | ",AK39," | ",AL39," | ",AM39," | ",AN39)</f>
        <v xml:space="preserve">90NB0NL1-M14360 |  |  |  |  |  |  | </v>
      </c>
      <c r="AP39" s="6">
        <f>IF(TRIM(H39)="",100,J39)</f>
        <v>0</v>
      </c>
      <c r="AQ39" s="4"/>
      <c r="AR39" s="6" t="b">
        <f>NOT(TRIM(W39)&lt;&gt;"F")</f>
        <v>1</v>
      </c>
      <c r="AS39" s="6" t="str">
        <f>$B39&amp;" | "&amp;$AO39&amp;" | "&amp;IF(TRIM(H39)="","uniq"&amp;ROW(),TRIM(H39))</f>
        <v>271A | 90NB0NL1-M14360 |  |  |  |  |  |  |  | 18</v>
      </c>
      <c r="AT39" s="63">
        <f>IF(NOT(AR39),IF(TRIM($H39)="","Assembly","Phantom Alt"),VLOOKUP(F39,ZPCS04!B:G,6,0))</f>
        <v>878</v>
      </c>
      <c r="AU39" s="7"/>
      <c r="AV39" s="38">
        <f ca="1">IF(TRIM($W39)="F",OFFSET($A$5,MATCH($AS39,$AS$5:$AS39,0)-1,0),$A39)</f>
        <v>41</v>
      </c>
      <c r="AW39" s="38">
        <f ca="1">IFERROR(OFFSET(ZPCS04!$A$1,MATCH(F39,ZPCS04!B:B,0)-1,0),100)</f>
        <v>3</v>
      </c>
      <c r="AX39" s="7"/>
      <c r="AY39" s="6" t="b">
        <f>SUMIF(AS:AS,AS39,AP:AP)=100</f>
        <v>1</v>
      </c>
      <c r="AZ39" s="6" t="b">
        <f>SUMIF(AS:AS,AS39,AE:AE)/COUNTIF(AS:AS,AS39)=AE39</f>
        <v>1</v>
      </c>
      <c r="BA39" s="4"/>
      <c r="BB39" s="38" t="str">
        <f ca="1">IF(AT39="Phantom Alt",MATCH($AS39,$AS$5:$AS39,0),IF(OR(OFFSET($AF39,0,8-COUNTBLANK($AG39:$AN39))=$F38,$BE39=$BE38),$BB38,""))</f>
        <v/>
      </c>
      <c r="BC39" s="41">
        <v>0</v>
      </c>
      <c r="BD39" s="55" t="str">
        <f>C39&amp;" | "&amp;F39</f>
        <v>90NB0NL1-M14360 | HDXJB128010</v>
      </c>
      <c r="BE39" s="55" t="str">
        <f ca="1">C39&amp;" | "&amp;OFFSET($AF39,0,8-COUNTBLANK($AG39:$AN39))</f>
        <v>90NB0NL1-M14360 | 90NB0NL1-M14360</v>
      </c>
      <c r="BF39" s="57">
        <f ca="1">IFERROR(VLOOKUP($BE39,$BD$5:$BF38,3,0)*$AE39,VLOOKUP($C39,Demanda!$A:$B,2,0)*$AE39)*IF(AT39="Phantom Alt",$BC39,TRUE)</f>
        <v>1000</v>
      </c>
      <c r="BG39" s="57">
        <f t="shared" ca="1" si="0"/>
        <v>0</v>
      </c>
      <c r="BH39" s="57">
        <f>SUMIF(Invoice!A:A,F39,Invoice!B:B)</f>
        <v>0</v>
      </c>
      <c r="BI39" s="57">
        <f ca="1">SUMIF(AS:AS,AS39,BG:BG)</f>
        <v>1000</v>
      </c>
      <c r="BJ39" s="57">
        <f ca="1">MIN((BI39-SUMIF($AS$5:AS38,AS39,$BJ$5:BJ38)),MAX(0,BH39-SUMIF($F$5:F38,F39,$BJ$5:BJ38)))</f>
        <v>0</v>
      </c>
      <c r="BK39" s="57">
        <f ca="1">(-SUMIF(AS:AS,AS39,BG:BG)+SUMIF(AS:AS,AS39,BJ:BJ))*(AP39=100)*AR39</f>
        <v>0</v>
      </c>
      <c r="BL39" s="57">
        <f ca="1">MAX(0,SUMIF(Invoice!A:A,F39,Invoice!B:B)-SUMIF(F:F,F39,BJ:BJ))*(COUNTIF(F:F,F39)=COUNTIF($F$5:F39,F39))</f>
        <v>0</v>
      </c>
      <c r="BM39" s="44"/>
    </row>
    <row r="40" spans="1:65">
      <c r="A40" s="43">
        <v>42</v>
      </c>
      <c r="B40" s="35" t="s">
        <v>192</v>
      </c>
      <c r="C40" s="35" t="s">
        <v>3543</v>
      </c>
      <c r="D40" s="35">
        <v>1</v>
      </c>
      <c r="E40" s="35">
        <v>190</v>
      </c>
      <c r="F40" s="64" t="s">
        <v>3749</v>
      </c>
      <c r="G40" s="76" t="s">
        <v>3813</v>
      </c>
      <c r="H40" s="35">
        <v>19</v>
      </c>
      <c r="I40" s="35" t="s">
        <v>60</v>
      </c>
      <c r="J40" s="35">
        <v>0</v>
      </c>
      <c r="K40" s="35" t="s">
        <v>3521</v>
      </c>
      <c r="L40" s="35" t="s">
        <v>57</v>
      </c>
      <c r="M40" s="35">
        <v>1</v>
      </c>
      <c r="N40" s="35"/>
      <c r="O40" s="35">
        <v>1</v>
      </c>
      <c r="P40" s="35">
        <v>2</v>
      </c>
      <c r="Q40" s="35">
        <v>4</v>
      </c>
      <c r="R40" s="35" t="s">
        <v>130</v>
      </c>
      <c r="S40" s="35" t="s">
        <v>130</v>
      </c>
      <c r="T40" s="36">
        <v>44104</v>
      </c>
      <c r="U40" s="36">
        <v>2958465</v>
      </c>
      <c r="V40" s="35" t="s">
        <v>3783</v>
      </c>
      <c r="W40" s="35" t="s">
        <v>59</v>
      </c>
      <c r="X40" s="35"/>
      <c r="Y40" s="35" t="s">
        <v>56</v>
      </c>
      <c r="Z40" s="35">
        <v>7213300</v>
      </c>
      <c r="AA40" s="35">
        <v>76</v>
      </c>
      <c r="AB40" s="35">
        <v>38</v>
      </c>
      <c r="AC40" s="35"/>
      <c r="AE40" s="51">
        <f>M40/O40</f>
        <v>1</v>
      </c>
      <c r="AG40" s="6" t="str">
        <f>C40</f>
        <v>90NB0NL1-M14360</v>
      </c>
      <c r="AH40" s="6" t="str">
        <f>IF($D40&lt;=AH$4,"",IF(AND($D39=AH$4,$D40&gt;AH$4),$F39,AH39))</f>
        <v/>
      </c>
      <c r="AI40" s="6" t="str">
        <f>IF($D40&lt;=AI$4,"",IF(AND($D39=AI$4,$D40&gt;AI$4),$F39,AI39))</f>
        <v/>
      </c>
      <c r="AJ40" s="6" t="str">
        <f>IF($D40&lt;=AJ$4,"",IF(AND($D39=AJ$4,$D40&gt;AJ$4),$F39,AJ39))</f>
        <v/>
      </c>
      <c r="AK40" s="6" t="str">
        <f>IF($D40&lt;=AK$4,"",IF(AND($D39=AK$4,$D40&gt;AK$4),$F39,AK39))</f>
        <v/>
      </c>
      <c r="AL40" s="6" t="str">
        <f>IF($D40&lt;=AL$4,"",IF(AND($D39=AL$4,$D40&gt;AL$4),$F39,AL39))</f>
        <v/>
      </c>
      <c r="AM40" s="6" t="str">
        <f>IF($D40&lt;=AM$4,"",IF(AND($D39=AM$4,$D40&gt;AM$4),$F39,AM39))</f>
        <v/>
      </c>
      <c r="AN40" s="6" t="str">
        <f>IF($D40&lt;=AN$4,"",IF(AND($D39=AN$4,$D40&gt;AN$4),$F39,AN39))</f>
        <v/>
      </c>
      <c r="AO40" s="6" t="str">
        <f>CONCATENATE(AG40," | ",AH40," | ",AI40," | ",AJ40," | ",AK40," | ",AL40," | ",AM40," | ",AN40)</f>
        <v xml:space="preserve">90NB0NL1-M14360 |  |  |  |  |  |  | </v>
      </c>
      <c r="AP40" s="6">
        <f>IF(TRIM(H40)="",100,J40)</f>
        <v>0</v>
      </c>
      <c r="AQ40" s="4"/>
      <c r="AR40" s="6" t="b">
        <f>NOT(TRIM(W40)&lt;&gt;"F")</f>
        <v>1</v>
      </c>
      <c r="AS40" s="6" t="str">
        <f>$B40&amp;" | "&amp;$AO40&amp;" | "&amp;IF(TRIM(H40)="","uniq"&amp;ROW(),TRIM(H40))</f>
        <v>271A | 90NB0NL1-M14360 |  |  |  |  |  |  |  | 19</v>
      </c>
      <c r="AT40" s="63">
        <f>IF(NOT(AR40),IF(TRIM($H40)="","Assembly","Phantom Alt"),VLOOKUP(F40,ZPCS04!B:G,6,0))</f>
        <v>2036</v>
      </c>
      <c r="AU40" s="7"/>
      <c r="AV40" s="38">
        <f ca="1">IF(TRIM($W40)="F",OFFSET($A$5,MATCH($AS40,$AS$5:$AS40,0)-1,0),$A40)</f>
        <v>42</v>
      </c>
      <c r="AW40" s="38">
        <f ca="1">IFERROR(OFFSET(ZPCS04!$A$1,MATCH(F40,ZPCS04!B:B,0)-1,0),100)</f>
        <v>2.9999999859999997</v>
      </c>
      <c r="AX40" s="7"/>
      <c r="AY40" s="6" t="b">
        <f>SUMIF(AS:AS,AS40,AP:AP)=100</f>
        <v>1</v>
      </c>
      <c r="AZ40" s="6" t="b">
        <f>SUMIF(AS:AS,AS40,AE:AE)/COUNTIF(AS:AS,AS40)=AE40</f>
        <v>1</v>
      </c>
      <c r="BA40" s="4"/>
      <c r="BB40" s="38" t="str">
        <f ca="1">IF(AT40="Phantom Alt",MATCH($AS40,$AS$5:$AS40,0),IF(OR(OFFSET($AF40,0,8-COUNTBLANK($AG40:$AN40))=$F39,$BE40=$BE39),$BB39,""))</f>
        <v/>
      </c>
      <c r="BC40" s="41">
        <v>0</v>
      </c>
      <c r="BD40" s="55" t="str">
        <f>C40&amp;" | "&amp;F40</f>
        <v>90NB0NL1-M14360 | HDXKT035010</v>
      </c>
      <c r="BE40" s="55" t="str">
        <f ca="1">C40&amp;" | "&amp;OFFSET($AF40,0,8-COUNTBLANK($AG40:$AN40))</f>
        <v>90NB0NL1-M14360 | 90NB0NL1-M14360</v>
      </c>
      <c r="BF40" s="57">
        <f ca="1">IFERROR(VLOOKUP($BE40,$BD$5:$BF39,3,0)*$AE40,VLOOKUP($C40,Demanda!$A:$B,2,0)*$AE40)*IF(AT40="Phantom Alt",$BC40,TRUE)</f>
        <v>1000</v>
      </c>
      <c r="BG40" s="57">
        <f t="shared" ca="1" si="0"/>
        <v>0</v>
      </c>
      <c r="BH40" s="57">
        <f>SUMIF(Invoice!A:A,F40,Invoice!B:B)</f>
        <v>1400</v>
      </c>
      <c r="BI40" s="57">
        <f ca="1">SUMIF(AS:AS,AS40,BG:BG)</f>
        <v>1000</v>
      </c>
      <c r="BJ40" s="57">
        <f ca="1">MIN((BI40-SUMIF($AS$5:AS39,AS40,$BJ$5:BJ39)),MAX(0,BH40-SUMIF($F$5:F39,F40,$BJ$5:BJ39)))</f>
        <v>1000</v>
      </c>
      <c r="BK40" s="57">
        <f ca="1">(-SUMIF(AS:AS,AS40,BG:BG)+SUMIF(AS:AS,AS40,BJ:BJ))*(AP40=100)*AR40</f>
        <v>0</v>
      </c>
      <c r="BL40" s="57">
        <f ca="1">MAX(0,SUMIF(Invoice!A:A,F40,Invoice!B:B)-SUMIF(F:F,F40,BJ:BJ))*(COUNTIF(F:F,F40)=COUNTIF($F$5:F40,F40))</f>
        <v>0</v>
      </c>
      <c r="BM40" s="44"/>
    </row>
    <row r="41" spans="1:65">
      <c r="A41" s="43">
        <v>39</v>
      </c>
      <c r="B41" s="35" t="s">
        <v>192</v>
      </c>
      <c r="C41" s="35" t="s">
        <v>3543</v>
      </c>
      <c r="D41" s="35">
        <v>1</v>
      </c>
      <c r="E41" s="35">
        <v>190</v>
      </c>
      <c r="F41" s="64" t="s">
        <v>3744</v>
      </c>
      <c r="G41" s="76" t="s">
        <v>3812</v>
      </c>
      <c r="H41" s="35">
        <v>19</v>
      </c>
      <c r="I41" s="35" t="s">
        <v>60</v>
      </c>
      <c r="J41" s="35">
        <v>0</v>
      </c>
      <c r="K41" s="35" t="s">
        <v>3521</v>
      </c>
      <c r="L41" s="35" t="s">
        <v>57</v>
      </c>
      <c r="M41" s="35">
        <v>1</v>
      </c>
      <c r="N41" s="35"/>
      <c r="O41" s="35">
        <v>1</v>
      </c>
      <c r="P41" s="35">
        <v>2</v>
      </c>
      <c r="Q41" s="35">
        <v>1</v>
      </c>
      <c r="R41" s="35" t="s">
        <v>130</v>
      </c>
      <c r="S41" s="35" t="s">
        <v>130</v>
      </c>
      <c r="T41" s="36">
        <v>44104</v>
      </c>
      <c r="U41" s="36">
        <v>2958465</v>
      </c>
      <c r="V41" s="35" t="s">
        <v>3783</v>
      </c>
      <c r="W41" s="35" t="s">
        <v>59</v>
      </c>
      <c r="X41" s="35"/>
      <c r="Y41" s="35" t="s">
        <v>56</v>
      </c>
      <c r="Z41" s="35">
        <v>7213300</v>
      </c>
      <c r="AA41" s="35">
        <v>70</v>
      </c>
      <c r="AB41" s="35">
        <v>35</v>
      </c>
      <c r="AC41" s="35"/>
      <c r="AE41" s="51">
        <f>M41/O41</f>
        <v>1</v>
      </c>
      <c r="AG41" s="6" t="str">
        <f>C41</f>
        <v>90NB0NL1-M14360</v>
      </c>
      <c r="AH41" s="6" t="str">
        <f>IF($D41&lt;=AH$4,"",IF(AND($D40=AH$4,$D41&gt;AH$4),$F40,AH40))</f>
        <v/>
      </c>
      <c r="AI41" s="6" t="str">
        <f>IF($D41&lt;=AI$4,"",IF(AND($D40=AI$4,$D41&gt;AI$4),$F40,AI40))</f>
        <v/>
      </c>
      <c r="AJ41" s="6" t="str">
        <f>IF($D41&lt;=AJ$4,"",IF(AND($D40=AJ$4,$D41&gt;AJ$4),$F40,AJ40))</f>
        <v/>
      </c>
      <c r="AK41" s="6" t="str">
        <f>IF($D41&lt;=AK$4,"",IF(AND($D40=AK$4,$D41&gt;AK$4),$F40,AK40))</f>
        <v/>
      </c>
      <c r="AL41" s="6" t="str">
        <f>IF($D41&lt;=AL$4,"",IF(AND($D40=AL$4,$D41&gt;AL$4),$F40,AL40))</f>
        <v/>
      </c>
      <c r="AM41" s="6" t="str">
        <f>IF($D41&lt;=AM$4,"",IF(AND($D40=AM$4,$D41&gt;AM$4),$F40,AM40))</f>
        <v/>
      </c>
      <c r="AN41" s="6" t="str">
        <f>IF($D41&lt;=AN$4,"",IF(AND($D40=AN$4,$D41&gt;AN$4),$F40,AN40))</f>
        <v/>
      </c>
      <c r="AO41" s="6" t="str">
        <f>CONCATENATE(AG41," | ",AH41," | ",AI41," | ",AJ41," | ",AK41," | ",AL41," | ",AM41," | ",AN41)</f>
        <v xml:space="preserve">90NB0NL1-M14360 |  |  |  |  |  |  | </v>
      </c>
      <c r="AP41" s="6">
        <f>IF(TRIM(H41)="",100,J41)</f>
        <v>0</v>
      </c>
      <c r="AQ41" s="4"/>
      <c r="AR41" s="6" t="b">
        <f>NOT(TRIM(W41)&lt;&gt;"F")</f>
        <v>1</v>
      </c>
      <c r="AS41" s="6" t="str">
        <f>$B41&amp;" | "&amp;$AO41&amp;" | "&amp;IF(TRIM(H41)="","uniq"&amp;ROW(),TRIM(H41))</f>
        <v>271A | 90NB0NL1-M14360 |  |  |  |  |  |  |  | 19</v>
      </c>
      <c r="AT41" s="63">
        <f>IF(NOT(AR41),IF(TRIM($H41)="","Assembly","Phantom Alt"),VLOOKUP(F41,ZPCS04!B:G,6,0))</f>
        <v>2036</v>
      </c>
      <c r="AU41" s="7"/>
      <c r="AV41" s="38">
        <f ca="1">IF(TRIM($W41)="F",OFFSET($A$5,MATCH($AS41,$AS$5:$AS41,0)-1,0),$A41)</f>
        <v>42</v>
      </c>
      <c r="AW41" s="38">
        <f ca="1">IFERROR(OFFSET(ZPCS04!$A$1,MATCH(F41,ZPCS04!B:B,0)-1,0),100)</f>
        <v>3</v>
      </c>
      <c r="AX41" s="7"/>
      <c r="AY41" s="6" t="b">
        <f>SUMIF(AS:AS,AS41,AP:AP)=100</f>
        <v>1</v>
      </c>
      <c r="AZ41" s="6" t="b">
        <f>SUMIF(AS:AS,AS41,AE:AE)/COUNTIF(AS:AS,AS41)=AE41</f>
        <v>1</v>
      </c>
      <c r="BA41" s="4"/>
      <c r="BB41" s="38" t="str">
        <f ca="1">IF(AT41="Phantom Alt",MATCH($AS41,$AS$5:$AS41,0),IF(OR(OFFSET($AF41,0,8-COUNTBLANK($AG41:$AN41))=$F40,$BE41=$BE40),$BB40,""))</f>
        <v/>
      </c>
      <c r="BC41" s="41">
        <v>0</v>
      </c>
      <c r="BD41" s="55" t="str">
        <f>C41&amp;" | "&amp;F41</f>
        <v>90NB0NL1-M14360 | 15060-0RYS0000</v>
      </c>
      <c r="BE41" s="55" t="str">
        <f ca="1">C41&amp;" | "&amp;OFFSET($AF41,0,8-COUNTBLANK($AG41:$AN41))</f>
        <v>90NB0NL1-M14360 | 90NB0NL1-M14360</v>
      </c>
      <c r="BF41" s="57">
        <f ca="1">IFERROR(VLOOKUP($BE41,$BD$5:$BF40,3,0)*$AE41,VLOOKUP($C41,Demanda!$A:$B,2,0)*$AE41)*IF(AT41="Phantom Alt",$BC41,TRUE)</f>
        <v>1000</v>
      </c>
      <c r="BG41" s="57">
        <f t="shared" ca="1" si="0"/>
        <v>0</v>
      </c>
      <c r="BH41" s="57">
        <f>SUMIF(Invoice!A:A,F41,Invoice!B:B)</f>
        <v>0</v>
      </c>
      <c r="BI41" s="57">
        <f ca="1">SUMIF(AS:AS,AS41,BG:BG)</f>
        <v>1000</v>
      </c>
      <c r="BJ41" s="57">
        <f ca="1">MIN((BI41-SUMIF($AS$5:AS40,AS41,$BJ$5:BJ40)),MAX(0,BH41-SUMIF($F$5:F40,F41,$BJ$5:BJ40)))</f>
        <v>0</v>
      </c>
      <c r="BK41" s="57">
        <f ca="1">(-SUMIF(AS:AS,AS41,BG:BG)+SUMIF(AS:AS,AS41,BJ:BJ))*(AP41=100)*AR41</f>
        <v>0</v>
      </c>
      <c r="BL41" s="57">
        <f ca="1">MAX(0,SUMIF(Invoice!A:A,F41,Invoice!B:B)-SUMIF(F:F,F41,BJ:BJ))*(COUNTIF(F:F,F41)=COUNTIF($F$5:F41,F41))</f>
        <v>0</v>
      </c>
      <c r="BM41" s="44"/>
    </row>
    <row r="42" spans="1:65">
      <c r="A42" s="43">
        <v>40</v>
      </c>
      <c r="B42" s="35" t="s">
        <v>192</v>
      </c>
      <c r="C42" s="35" t="s">
        <v>3543</v>
      </c>
      <c r="D42" s="35">
        <v>1</v>
      </c>
      <c r="E42" s="35">
        <v>190</v>
      </c>
      <c r="F42" s="64" t="s">
        <v>3746</v>
      </c>
      <c r="G42" s="76" t="s">
        <v>3813</v>
      </c>
      <c r="H42" s="35">
        <v>19</v>
      </c>
      <c r="I42" s="35" t="s">
        <v>58</v>
      </c>
      <c r="J42" s="35">
        <v>100</v>
      </c>
      <c r="K42" s="35" t="s">
        <v>3521</v>
      </c>
      <c r="L42" s="35" t="s">
        <v>57</v>
      </c>
      <c r="M42" s="35">
        <v>1</v>
      </c>
      <c r="N42" s="35">
        <v>1</v>
      </c>
      <c r="O42" s="35">
        <v>1</v>
      </c>
      <c r="P42" s="35">
        <v>2</v>
      </c>
      <c r="Q42" s="35">
        <v>2</v>
      </c>
      <c r="R42" s="35" t="s">
        <v>130</v>
      </c>
      <c r="S42" s="35" t="s">
        <v>130</v>
      </c>
      <c r="T42" s="36">
        <v>44104</v>
      </c>
      <c r="U42" s="36">
        <v>2958465</v>
      </c>
      <c r="V42" s="35" t="s">
        <v>3783</v>
      </c>
      <c r="W42" s="35" t="s">
        <v>59</v>
      </c>
      <c r="X42" s="35"/>
      <c r="Y42" s="35" t="s">
        <v>56</v>
      </c>
      <c r="Z42" s="35">
        <v>7213300</v>
      </c>
      <c r="AA42" s="35">
        <v>72</v>
      </c>
      <c r="AB42" s="35">
        <v>36</v>
      </c>
      <c r="AC42" s="35"/>
      <c r="AE42" s="51">
        <f>M42/O42</f>
        <v>1</v>
      </c>
      <c r="AG42" s="6" t="str">
        <f>C42</f>
        <v>90NB0NL1-M14360</v>
      </c>
      <c r="AH42" s="6" t="str">
        <f>IF($D42&lt;=AH$4,"",IF(AND($D41=AH$4,$D42&gt;AH$4),$F41,AH41))</f>
        <v/>
      </c>
      <c r="AI42" s="6" t="str">
        <f>IF($D42&lt;=AI$4,"",IF(AND($D41=AI$4,$D42&gt;AI$4),$F41,AI41))</f>
        <v/>
      </c>
      <c r="AJ42" s="6" t="str">
        <f>IF($D42&lt;=AJ$4,"",IF(AND($D41=AJ$4,$D42&gt;AJ$4),$F41,AJ41))</f>
        <v/>
      </c>
      <c r="AK42" s="6" t="str">
        <f>IF($D42&lt;=AK$4,"",IF(AND($D41=AK$4,$D42&gt;AK$4),$F41,AK41))</f>
        <v/>
      </c>
      <c r="AL42" s="6" t="str">
        <f>IF($D42&lt;=AL$4,"",IF(AND($D41=AL$4,$D42&gt;AL$4),$F41,AL41))</f>
        <v/>
      </c>
      <c r="AM42" s="6" t="str">
        <f>IF($D42&lt;=AM$4,"",IF(AND($D41=AM$4,$D42&gt;AM$4),$F41,AM41))</f>
        <v/>
      </c>
      <c r="AN42" s="6" t="str">
        <f>IF($D42&lt;=AN$4,"",IF(AND($D41=AN$4,$D42&gt;AN$4),$F41,AN41))</f>
        <v/>
      </c>
      <c r="AO42" s="6" t="str">
        <f>CONCATENATE(AG42," | ",AH42," | ",AI42," | ",AJ42," | ",AK42," | ",AL42," | ",AM42," | ",AN42)</f>
        <v xml:space="preserve">90NB0NL1-M14360 |  |  |  |  |  |  | </v>
      </c>
      <c r="AP42" s="6">
        <f>IF(TRIM(H42)="",100,J42)</f>
        <v>100</v>
      </c>
      <c r="AQ42" s="4"/>
      <c r="AR42" s="6" t="b">
        <f>NOT(TRIM(W42)&lt;&gt;"F")</f>
        <v>1</v>
      </c>
      <c r="AS42" s="6" t="str">
        <f>$B42&amp;" | "&amp;$AO42&amp;" | "&amp;IF(TRIM(H42)="","uniq"&amp;ROW(),TRIM(H42))</f>
        <v>271A | 90NB0NL1-M14360 |  |  |  |  |  |  |  | 19</v>
      </c>
      <c r="AT42" s="63">
        <f>IF(NOT(AR42),IF(TRIM($H42)="","Assembly","Phantom Alt"),VLOOKUP(F42,ZPCS04!B:G,6,0))</f>
        <v>2036</v>
      </c>
      <c r="AU42" s="7"/>
      <c r="AV42" s="38">
        <f ca="1">IF(TRIM($W42)="F",OFFSET($A$5,MATCH($AS42,$AS$5:$AS42,0)-1,0),$A42)</f>
        <v>42</v>
      </c>
      <c r="AW42" s="38">
        <f ca="1">IFERROR(OFFSET(ZPCS04!$A$1,MATCH(F42,ZPCS04!B:B,0)-1,0),100)</f>
        <v>3</v>
      </c>
      <c r="AX42" s="7"/>
      <c r="AY42" s="6" t="b">
        <f>SUMIF(AS:AS,AS42,AP:AP)=100</f>
        <v>1</v>
      </c>
      <c r="AZ42" s="6" t="b">
        <f>SUMIF(AS:AS,AS42,AE:AE)/COUNTIF(AS:AS,AS42)=AE42</f>
        <v>1</v>
      </c>
      <c r="BA42" s="4"/>
      <c r="BB42" s="38" t="str">
        <f ca="1">IF(AT42="Phantom Alt",MATCH($AS42,$AS$5:$AS42,0),IF(OR(OFFSET($AF42,0,8-COUNTBLANK($AG42:$AN42))=$F41,$BE42=$BE41),$BB41,""))</f>
        <v/>
      </c>
      <c r="BC42" s="41">
        <v>0</v>
      </c>
      <c r="BD42" s="55" t="str">
        <f>C42&amp;" | "&amp;F42</f>
        <v>90NB0NL1-M14360 | 15060-0RYS0100</v>
      </c>
      <c r="BE42" s="55" t="str">
        <f ca="1">C42&amp;" | "&amp;OFFSET($AF42,0,8-COUNTBLANK($AG42:$AN42))</f>
        <v>90NB0NL1-M14360 | 90NB0NL1-M14360</v>
      </c>
      <c r="BF42" s="57">
        <f ca="1">IFERROR(VLOOKUP($BE42,$BD$5:$BF41,3,0)*$AE42,VLOOKUP($C42,Demanda!$A:$B,2,0)*$AE42)*IF(AT42="Phantom Alt",$BC42,TRUE)</f>
        <v>1000</v>
      </c>
      <c r="BG42" s="57">
        <f t="shared" ca="1" si="0"/>
        <v>1000</v>
      </c>
      <c r="BH42" s="57">
        <f>SUMIF(Invoice!A:A,F42,Invoice!B:B)</f>
        <v>0</v>
      </c>
      <c r="BI42" s="57">
        <f ca="1">SUMIF(AS:AS,AS42,BG:BG)</f>
        <v>1000</v>
      </c>
      <c r="BJ42" s="57">
        <f ca="1">MIN((BI42-SUMIF($AS$5:AS41,AS42,$BJ$5:BJ41)),MAX(0,BH42-SUMIF($F$5:F41,F42,$BJ$5:BJ41)))</f>
        <v>0</v>
      </c>
      <c r="BK42" s="57">
        <f ca="1">(-SUMIF(AS:AS,AS42,BG:BG)+SUMIF(AS:AS,AS42,BJ:BJ))*(AP42=100)*AR42</f>
        <v>0</v>
      </c>
      <c r="BL42" s="57">
        <f ca="1">MAX(0,SUMIF(Invoice!A:A,F42,Invoice!B:B)-SUMIF(F:F,F42,BJ:BJ))*(COUNTIF(F:F,F42)=COUNTIF($F$5:F42,F42))</f>
        <v>0</v>
      </c>
      <c r="BM42" s="44"/>
    </row>
    <row r="43" spans="1:65">
      <c r="A43" s="43">
        <v>43</v>
      </c>
      <c r="B43" s="35" t="s">
        <v>192</v>
      </c>
      <c r="C43" s="35" t="s">
        <v>3543</v>
      </c>
      <c r="D43" s="35">
        <v>1</v>
      </c>
      <c r="E43" s="35">
        <v>190</v>
      </c>
      <c r="F43" s="64" t="s">
        <v>3748</v>
      </c>
      <c r="G43" s="76" t="s">
        <v>3812</v>
      </c>
      <c r="H43" s="35">
        <v>19</v>
      </c>
      <c r="I43" s="35" t="s">
        <v>60</v>
      </c>
      <c r="J43" s="35">
        <v>0</v>
      </c>
      <c r="K43" s="35" t="s">
        <v>3521</v>
      </c>
      <c r="L43" s="35" t="s">
        <v>57</v>
      </c>
      <c r="M43" s="35">
        <v>1</v>
      </c>
      <c r="N43" s="35"/>
      <c r="O43" s="35">
        <v>1</v>
      </c>
      <c r="P43" s="35">
        <v>2</v>
      </c>
      <c r="Q43" s="35">
        <v>3</v>
      </c>
      <c r="R43" s="35" t="s">
        <v>130</v>
      </c>
      <c r="S43" s="35" t="s">
        <v>130</v>
      </c>
      <c r="T43" s="36">
        <v>44104</v>
      </c>
      <c r="U43" s="36">
        <v>2958465</v>
      </c>
      <c r="V43" s="35" t="s">
        <v>3783</v>
      </c>
      <c r="W43" s="35" t="s">
        <v>59</v>
      </c>
      <c r="X43" s="35"/>
      <c r="Y43" s="35" t="s">
        <v>56</v>
      </c>
      <c r="Z43" s="35">
        <v>7213300</v>
      </c>
      <c r="AA43" s="35">
        <v>74</v>
      </c>
      <c r="AB43" s="35">
        <v>37</v>
      </c>
      <c r="AC43" s="35"/>
      <c r="AE43" s="51">
        <f>M43/O43</f>
        <v>1</v>
      </c>
      <c r="AG43" s="6" t="str">
        <f>C43</f>
        <v>90NB0NL1-M14360</v>
      </c>
      <c r="AH43" s="6" t="str">
        <f>IF($D43&lt;=AH$4,"",IF(AND($D42=AH$4,$D43&gt;AH$4),$F42,AH42))</f>
        <v/>
      </c>
      <c r="AI43" s="6" t="str">
        <f>IF($D43&lt;=AI$4,"",IF(AND($D42=AI$4,$D43&gt;AI$4),$F42,AI42))</f>
        <v/>
      </c>
      <c r="AJ43" s="6" t="str">
        <f>IF($D43&lt;=AJ$4,"",IF(AND($D42=AJ$4,$D43&gt;AJ$4),$F42,AJ42))</f>
        <v/>
      </c>
      <c r="AK43" s="6" t="str">
        <f>IF($D43&lt;=AK$4,"",IF(AND($D42=AK$4,$D43&gt;AK$4),$F42,AK42))</f>
        <v/>
      </c>
      <c r="AL43" s="6" t="str">
        <f>IF($D43&lt;=AL$4,"",IF(AND($D42=AL$4,$D43&gt;AL$4),$F42,AL42))</f>
        <v/>
      </c>
      <c r="AM43" s="6" t="str">
        <f>IF($D43&lt;=AM$4,"",IF(AND($D42=AM$4,$D43&gt;AM$4),$F42,AM42))</f>
        <v/>
      </c>
      <c r="AN43" s="6" t="str">
        <f>IF($D43&lt;=AN$4,"",IF(AND($D42=AN$4,$D43&gt;AN$4),$F42,AN42))</f>
        <v/>
      </c>
      <c r="AO43" s="6" t="str">
        <f>CONCATENATE(AG43," | ",AH43," | ",AI43," | ",AJ43," | ",AK43," | ",AL43," | ",AM43," | ",AN43)</f>
        <v xml:space="preserve">90NB0NL1-M14360 |  |  |  |  |  |  | </v>
      </c>
      <c r="AP43" s="6">
        <f>IF(TRIM(H43)="",100,J43)</f>
        <v>0</v>
      </c>
      <c r="AQ43" s="4"/>
      <c r="AR43" s="6" t="b">
        <f>NOT(TRIM(W43)&lt;&gt;"F")</f>
        <v>1</v>
      </c>
      <c r="AS43" s="6" t="str">
        <f>$B43&amp;" | "&amp;$AO43&amp;" | "&amp;IF(TRIM(H43)="","uniq"&amp;ROW(),TRIM(H43))</f>
        <v>271A | 90NB0NL1-M14360 |  |  |  |  |  |  |  | 19</v>
      </c>
      <c r="AT43" s="63">
        <f>IF(NOT(AR43),IF(TRIM($H43)="","Assembly","Phantom Alt"),VLOOKUP(F43,ZPCS04!B:G,6,0))</f>
        <v>2036</v>
      </c>
      <c r="AU43" s="7"/>
      <c r="AV43" s="38">
        <f ca="1">IF(TRIM($W43)="F",OFFSET($A$5,MATCH($AS43,$AS$5:$AS43,0)-1,0),$A43)</f>
        <v>42</v>
      </c>
      <c r="AW43" s="38">
        <f ca="1">IFERROR(OFFSET(ZPCS04!$A$1,MATCH(F43,ZPCS04!B:B,0)-1,0),100)</f>
        <v>3</v>
      </c>
      <c r="AX43" s="7"/>
      <c r="AY43" s="6" t="b">
        <f>SUMIF(AS:AS,AS43,AP:AP)=100</f>
        <v>1</v>
      </c>
      <c r="AZ43" s="6" t="b">
        <f>SUMIF(AS:AS,AS43,AE:AE)/COUNTIF(AS:AS,AS43)=AE43</f>
        <v>1</v>
      </c>
      <c r="BA43" s="4"/>
      <c r="BB43" s="38" t="str">
        <f ca="1">IF(AT43="Phantom Alt",MATCH($AS43,$AS$5:$AS43,0),IF(OR(OFFSET($AF43,0,8-COUNTBLANK($AG43:$AN43))=$F42,$BE43=$BE42),$BB42,""))</f>
        <v/>
      </c>
      <c r="BC43" s="41">
        <v>0</v>
      </c>
      <c r="BD43" s="55" t="str">
        <f>C43&amp;" | "&amp;F43</f>
        <v>90NB0NL1-M14360 | HDXKT031010</v>
      </c>
      <c r="BE43" s="55" t="str">
        <f ca="1">C43&amp;" | "&amp;OFFSET($AF43,0,8-COUNTBLANK($AG43:$AN43))</f>
        <v>90NB0NL1-M14360 | 90NB0NL1-M14360</v>
      </c>
      <c r="BF43" s="57">
        <f ca="1">IFERROR(VLOOKUP($BE43,$BD$5:$BF42,3,0)*$AE43,VLOOKUP($C43,Demanda!$A:$B,2,0)*$AE43)*IF(AT43="Phantom Alt",$BC43,TRUE)</f>
        <v>1000</v>
      </c>
      <c r="BG43" s="57">
        <f t="shared" ca="1" si="0"/>
        <v>0</v>
      </c>
      <c r="BH43" s="57">
        <f>SUMIF(Invoice!A:A,F43,Invoice!B:B)</f>
        <v>0</v>
      </c>
      <c r="BI43" s="57">
        <f ca="1">SUMIF(AS:AS,AS43,BG:BG)</f>
        <v>1000</v>
      </c>
      <c r="BJ43" s="57">
        <f ca="1">MIN((BI43-SUMIF($AS$5:AS42,AS43,$BJ$5:BJ42)),MAX(0,BH43-SUMIF($F$5:F42,F43,$BJ$5:BJ42)))</f>
        <v>0</v>
      </c>
      <c r="BK43" s="57">
        <f ca="1">(-SUMIF(AS:AS,AS43,BG:BG)+SUMIF(AS:AS,AS43,BJ:BJ))*(AP43=100)*AR43</f>
        <v>0</v>
      </c>
      <c r="BL43" s="57">
        <f ca="1">MAX(0,SUMIF(Invoice!A:A,F43,Invoice!B:B)-SUMIF(F:F,F43,BJ:BJ))*(COUNTIF(F:F,F43)=COUNTIF($F$5:F43,F43))</f>
        <v>0</v>
      </c>
      <c r="BM43" s="44"/>
    </row>
    <row r="44" spans="1:65">
      <c r="A44" s="43">
        <v>45</v>
      </c>
      <c r="B44" s="35" t="s">
        <v>192</v>
      </c>
      <c r="C44" s="35" t="s">
        <v>3543</v>
      </c>
      <c r="D44" s="35">
        <v>1</v>
      </c>
      <c r="E44" s="35">
        <v>200</v>
      </c>
      <c r="F44" s="64" t="s">
        <v>3656</v>
      </c>
      <c r="G44" s="76" t="s">
        <v>3814</v>
      </c>
      <c r="H44" s="35">
        <v>20</v>
      </c>
      <c r="I44" s="35" t="s">
        <v>60</v>
      </c>
      <c r="J44" s="35">
        <v>0</v>
      </c>
      <c r="K44" s="35" t="s">
        <v>184</v>
      </c>
      <c r="L44" s="35" t="s">
        <v>57</v>
      </c>
      <c r="M44" s="35">
        <v>1</v>
      </c>
      <c r="N44" s="35"/>
      <c r="O44" s="35">
        <v>1</v>
      </c>
      <c r="P44" s="35">
        <v>2</v>
      </c>
      <c r="Q44" s="35">
        <v>2</v>
      </c>
      <c r="R44" s="35" t="s">
        <v>130</v>
      </c>
      <c r="S44" s="35" t="s">
        <v>130</v>
      </c>
      <c r="T44" s="36">
        <v>44104</v>
      </c>
      <c r="U44" s="36">
        <v>2958465</v>
      </c>
      <c r="V44" s="35" t="s">
        <v>3783</v>
      </c>
      <c r="W44" s="35" t="s">
        <v>59</v>
      </c>
      <c r="X44" s="35"/>
      <c r="Y44" s="35" t="s">
        <v>56</v>
      </c>
      <c r="Z44" s="35">
        <v>7213300</v>
      </c>
      <c r="AA44" s="35">
        <v>80</v>
      </c>
      <c r="AB44" s="35">
        <v>40</v>
      </c>
      <c r="AC44" s="35"/>
      <c r="AE44" s="51">
        <f>M44/O44</f>
        <v>1</v>
      </c>
      <c r="AG44" s="6" t="str">
        <f>C44</f>
        <v>90NB0NL1-M14360</v>
      </c>
      <c r="AH44" s="6" t="str">
        <f>IF($D44&lt;=AH$4,"",IF(AND($D43=AH$4,$D44&gt;AH$4),$F43,AH43))</f>
        <v/>
      </c>
      <c r="AI44" s="6" t="str">
        <f>IF($D44&lt;=AI$4,"",IF(AND($D43=AI$4,$D44&gt;AI$4),$F43,AI43))</f>
        <v/>
      </c>
      <c r="AJ44" s="6" t="str">
        <f>IF($D44&lt;=AJ$4,"",IF(AND($D43=AJ$4,$D44&gt;AJ$4),$F43,AJ43))</f>
        <v/>
      </c>
      <c r="AK44" s="6" t="str">
        <f>IF($D44&lt;=AK$4,"",IF(AND($D43=AK$4,$D44&gt;AK$4),$F43,AK43))</f>
        <v/>
      </c>
      <c r="AL44" s="6" t="str">
        <f>IF($D44&lt;=AL$4,"",IF(AND($D43=AL$4,$D44&gt;AL$4),$F43,AL43))</f>
        <v/>
      </c>
      <c r="AM44" s="6" t="str">
        <f>IF($D44&lt;=AM$4,"",IF(AND($D43=AM$4,$D44&gt;AM$4),$F43,AM43))</f>
        <v/>
      </c>
      <c r="AN44" s="6" t="str">
        <f>IF($D44&lt;=AN$4,"",IF(AND($D43=AN$4,$D44&gt;AN$4),$F43,AN43))</f>
        <v/>
      </c>
      <c r="AO44" s="6" t="str">
        <f>CONCATENATE(AG44," | ",AH44," | ",AI44," | ",AJ44," | ",AK44," | ",AL44," | ",AM44," | ",AN44)</f>
        <v xml:space="preserve">90NB0NL1-M14360 |  |  |  |  |  |  | </v>
      </c>
      <c r="AP44" s="6">
        <f>IF(TRIM(H44)="",100,J44)</f>
        <v>0</v>
      </c>
      <c r="AQ44" s="4"/>
      <c r="AR44" s="6" t="b">
        <f>NOT(TRIM(W44)&lt;&gt;"F")</f>
        <v>1</v>
      </c>
      <c r="AS44" s="6" t="str">
        <f>$B44&amp;" | "&amp;$AO44&amp;" | "&amp;IF(TRIM(H44)="","uniq"&amp;ROW(),TRIM(H44))</f>
        <v>271A | 90NB0NL1-M14360 |  |  |  |  |  |  |  | 20</v>
      </c>
      <c r="AT44" s="63">
        <f>IF(NOT(AR44),IF(TRIM($H44)="","Assembly","Phantom Alt"),VLOOKUP(F44,ZPCS04!B:G,6,0))</f>
        <v>915</v>
      </c>
      <c r="AU44" s="7"/>
      <c r="AV44" s="38">
        <f ca="1">IF(TRIM($W44)="F",OFFSET($A$5,MATCH($AS44,$AS$5:$AS44,0)-1,0),$A44)</f>
        <v>45</v>
      </c>
      <c r="AW44" s="38">
        <f ca="1">IFERROR(OFFSET(ZPCS04!$A$1,MATCH(F44,ZPCS04!B:B,0)-1,0),100)</f>
        <v>2.9999999800000001</v>
      </c>
      <c r="AX44" s="7"/>
      <c r="AY44" s="6" t="b">
        <f>SUMIF(AS:AS,AS44,AP:AP)=100</f>
        <v>1</v>
      </c>
      <c r="AZ44" s="6" t="b">
        <f>SUMIF(AS:AS,AS44,AE:AE)/COUNTIF(AS:AS,AS44)=AE44</f>
        <v>1</v>
      </c>
      <c r="BA44" s="4"/>
      <c r="BB44" s="38" t="str">
        <f ca="1">IF(AT44="Phantom Alt",MATCH($AS44,$AS$5:$AS44,0),IF(OR(OFFSET($AF44,0,8-COUNTBLANK($AG44:$AN44))=$F43,$BE44=$BE43),$BB43,""))</f>
        <v/>
      </c>
      <c r="BC44" s="41">
        <v>0</v>
      </c>
      <c r="BD44" s="55" t="str">
        <f>C44&amp;" | "&amp;F44</f>
        <v>90NB0NL1-M14360 | HCXJB206010</v>
      </c>
      <c r="BE44" s="55" t="str">
        <f ca="1">C44&amp;" | "&amp;OFFSET($AF44,0,8-COUNTBLANK($AG44:$AN44))</f>
        <v>90NB0NL1-M14360 | 90NB0NL1-M14360</v>
      </c>
      <c r="BF44" s="57">
        <f ca="1">IFERROR(VLOOKUP($BE44,$BD$5:$BF43,3,0)*$AE44,VLOOKUP($C44,Demanda!$A:$B,2,0)*$AE44)*IF(AT44="Phantom Alt",$BC44,TRUE)</f>
        <v>1000</v>
      </c>
      <c r="BG44" s="57">
        <f t="shared" ca="1" si="0"/>
        <v>0</v>
      </c>
      <c r="BH44" s="57">
        <f>SUMIF(Invoice!A:A,F44,Invoice!B:B)</f>
        <v>2000</v>
      </c>
      <c r="BI44" s="57">
        <f ca="1">SUMIF(AS:AS,AS44,BG:BG)</f>
        <v>1000</v>
      </c>
      <c r="BJ44" s="57">
        <f ca="1">MIN((BI44-SUMIF($AS$5:AS43,AS44,$BJ$5:BJ43)),MAX(0,BH44-SUMIF($F$5:F43,F44,$BJ$5:BJ43)))</f>
        <v>1000</v>
      </c>
      <c r="BK44" s="57">
        <f ca="1">(-SUMIF(AS:AS,AS44,BG:BG)+SUMIF(AS:AS,AS44,BJ:BJ))*(AP44=100)*AR44</f>
        <v>0</v>
      </c>
      <c r="BL44" s="57">
        <f ca="1">MAX(0,SUMIF(Invoice!A:A,F44,Invoice!B:B)-SUMIF(F:F,F44,BJ:BJ))*(COUNTIF(F:F,F44)=COUNTIF($F$5:F44,F44))</f>
        <v>0</v>
      </c>
      <c r="BM44" s="44"/>
    </row>
    <row r="45" spans="1:65">
      <c r="A45" s="43">
        <v>44</v>
      </c>
      <c r="B45" s="35" t="s">
        <v>192</v>
      </c>
      <c r="C45" s="35" t="s">
        <v>3543</v>
      </c>
      <c r="D45" s="35">
        <v>1</v>
      </c>
      <c r="E45" s="35">
        <v>200</v>
      </c>
      <c r="F45" s="64" t="s">
        <v>1773</v>
      </c>
      <c r="G45" s="76" t="s">
        <v>1774</v>
      </c>
      <c r="H45" s="35">
        <v>20</v>
      </c>
      <c r="I45" s="35" t="s">
        <v>58</v>
      </c>
      <c r="J45" s="35">
        <v>100</v>
      </c>
      <c r="K45" s="35" t="s">
        <v>184</v>
      </c>
      <c r="L45" s="35" t="s">
        <v>57</v>
      </c>
      <c r="M45" s="35">
        <v>1</v>
      </c>
      <c r="N45" s="35">
        <v>1</v>
      </c>
      <c r="O45" s="35">
        <v>1</v>
      </c>
      <c r="P45" s="35">
        <v>2</v>
      </c>
      <c r="Q45" s="35">
        <v>1</v>
      </c>
      <c r="R45" s="35" t="s">
        <v>130</v>
      </c>
      <c r="S45" s="35" t="s">
        <v>189</v>
      </c>
      <c r="T45" s="36">
        <v>44104</v>
      </c>
      <c r="U45" s="36">
        <v>2958465</v>
      </c>
      <c r="V45" s="35" t="s">
        <v>3783</v>
      </c>
      <c r="W45" s="35" t="s">
        <v>59</v>
      </c>
      <c r="X45" s="35"/>
      <c r="Y45" s="35" t="s">
        <v>56</v>
      </c>
      <c r="Z45" s="35">
        <v>7213300</v>
      </c>
      <c r="AA45" s="35">
        <v>78</v>
      </c>
      <c r="AB45" s="35">
        <v>39</v>
      </c>
      <c r="AC45" s="35"/>
      <c r="AE45" s="51">
        <f>M45/O45</f>
        <v>1</v>
      </c>
      <c r="AG45" s="6" t="str">
        <f>C45</f>
        <v>90NB0NL1-M14360</v>
      </c>
      <c r="AH45" s="6" t="str">
        <f>IF($D45&lt;=AH$4,"",IF(AND($D44=AH$4,$D45&gt;AH$4),$F44,AH44))</f>
        <v/>
      </c>
      <c r="AI45" s="6" t="str">
        <f>IF($D45&lt;=AI$4,"",IF(AND($D44=AI$4,$D45&gt;AI$4),$F44,AI44))</f>
        <v/>
      </c>
      <c r="AJ45" s="6" t="str">
        <f>IF($D45&lt;=AJ$4,"",IF(AND($D44=AJ$4,$D45&gt;AJ$4),$F44,AJ44))</f>
        <v/>
      </c>
      <c r="AK45" s="6" t="str">
        <f>IF($D45&lt;=AK$4,"",IF(AND($D44=AK$4,$D45&gt;AK$4),$F44,AK44))</f>
        <v/>
      </c>
      <c r="AL45" s="6" t="str">
        <f>IF($D45&lt;=AL$4,"",IF(AND($D44=AL$4,$D45&gt;AL$4),$F44,AL44))</f>
        <v/>
      </c>
      <c r="AM45" s="6" t="str">
        <f>IF($D45&lt;=AM$4,"",IF(AND($D44=AM$4,$D45&gt;AM$4),$F44,AM44))</f>
        <v/>
      </c>
      <c r="AN45" s="6" t="str">
        <f>IF($D45&lt;=AN$4,"",IF(AND($D44=AN$4,$D45&gt;AN$4),$F44,AN44))</f>
        <v/>
      </c>
      <c r="AO45" s="6" t="str">
        <f>CONCATENATE(AG45," | ",AH45," | ",AI45," | ",AJ45," | ",AK45," | ",AL45," | ",AM45," | ",AN45)</f>
        <v xml:space="preserve">90NB0NL1-M14360 |  |  |  |  |  |  | </v>
      </c>
      <c r="AP45" s="6">
        <f>IF(TRIM(H45)="",100,J45)</f>
        <v>100</v>
      </c>
      <c r="AQ45" s="4"/>
      <c r="AR45" s="6" t="b">
        <f>NOT(TRIM(W45)&lt;&gt;"F")</f>
        <v>1</v>
      </c>
      <c r="AS45" s="6" t="str">
        <f>$B45&amp;" | "&amp;$AO45&amp;" | "&amp;IF(TRIM(H45)="","uniq"&amp;ROW(),TRIM(H45))</f>
        <v>271A | 90NB0NL1-M14360 |  |  |  |  |  |  |  | 20</v>
      </c>
      <c r="AT45" s="63">
        <f>IF(NOT(AR45),IF(TRIM($H45)="","Assembly","Phantom Alt"),VLOOKUP(F45,ZPCS04!B:G,6,0))</f>
        <v>915</v>
      </c>
      <c r="AU45" s="7"/>
      <c r="AV45" s="38">
        <f ca="1">IF(TRIM($W45)="F",OFFSET($A$5,MATCH($AS45,$AS$5:$AS45,0)-1,0),$A45)</f>
        <v>45</v>
      </c>
      <c r="AW45" s="38">
        <f ca="1">IFERROR(OFFSET(ZPCS04!$A$1,MATCH(F45,ZPCS04!B:B,0)-1,0),100)</f>
        <v>3</v>
      </c>
      <c r="AX45" s="7"/>
      <c r="AY45" s="6" t="b">
        <f>SUMIF(AS:AS,AS45,AP:AP)=100</f>
        <v>1</v>
      </c>
      <c r="AZ45" s="6" t="b">
        <f>SUMIF(AS:AS,AS45,AE:AE)/COUNTIF(AS:AS,AS45)=AE45</f>
        <v>1</v>
      </c>
      <c r="BA45" s="4"/>
      <c r="BB45" s="38" t="str">
        <f ca="1">IF(AT45="Phantom Alt",MATCH($AS45,$AS$5:$AS45,0),IF(OR(OFFSET($AF45,0,8-COUNTBLANK($AG45:$AN45))=$F44,$BE45=$BE44),$BB44,""))</f>
        <v/>
      </c>
      <c r="BC45" s="41">
        <v>0</v>
      </c>
      <c r="BD45" s="55" t="str">
        <f>C45&amp;" | "&amp;F45</f>
        <v>90NB0NL1-M14360 | 15100-00390200</v>
      </c>
      <c r="BE45" s="55" t="str">
        <f ca="1">C45&amp;" | "&amp;OFFSET($AF45,0,8-COUNTBLANK($AG45:$AN45))</f>
        <v>90NB0NL1-M14360 | 90NB0NL1-M14360</v>
      </c>
      <c r="BF45" s="57">
        <f ca="1">IFERROR(VLOOKUP($BE45,$BD$5:$BF44,3,0)*$AE45,VLOOKUP($C45,Demanda!$A:$B,2,0)*$AE45)*IF(AT45="Phantom Alt",$BC45,TRUE)</f>
        <v>1000</v>
      </c>
      <c r="BG45" s="57">
        <f t="shared" ca="1" si="0"/>
        <v>1000</v>
      </c>
      <c r="BH45" s="57">
        <f>SUMIF(Invoice!A:A,F45,Invoice!B:B)</f>
        <v>0</v>
      </c>
      <c r="BI45" s="57">
        <f ca="1">SUMIF(AS:AS,AS45,BG:BG)</f>
        <v>1000</v>
      </c>
      <c r="BJ45" s="57">
        <f ca="1">MIN((BI45-SUMIF($AS$5:AS44,AS45,$BJ$5:BJ44)),MAX(0,BH45-SUMIF($F$5:F44,F45,$BJ$5:BJ44)))</f>
        <v>0</v>
      </c>
      <c r="BK45" s="57">
        <f ca="1">(-SUMIF(AS:AS,AS45,BG:BG)+SUMIF(AS:AS,AS45,BJ:BJ))*(AP45=100)*AR45</f>
        <v>0</v>
      </c>
      <c r="BL45" s="57">
        <f ca="1">MAX(0,SUMIF(Invoice!A:A,F45,Invoice!B:B)-SUMIF(F:F,F45,BJ:BJ))*(COUNTIF(F:F,F45)=COUNTIF($F$5:F45,F45))</f>
        <v>0</v>
      </c>
      <c r="BM45" s="44"/>
    </row>
    <row r="46" spans="1:65">
      <c r="A46" s="43">
        <v>47</v>
      </c>
      <c r="B46" s="35" t="s">
        <v>192</v>
      </c>
      <c r="C46" s="35" t="s">
        <v>3543</v>
      </c>
      <c r="D46" s="35">
        <v>1</v>
      </c>
      <c r="E46" s="35">
        <v>210</v>
      </c>
      <c r="F46" s="64" t="s">
        <v>3652</v>
      </c>
      <c r="G46" s="76" t="s">
        <v>3815</v>
      </c>
      <c r="H46" s="35">
        <v>21</v>
      </c>
      <c r="I46" s="35" t="s">
        <v>60</v>
      </c>
      <c r="J46" s="35">
        <v>0</v>
      </c>
      <c r="K46" s="35" t="s">
        <v>184</v>
      </c>
      <c r="L46" s="35" t="s">
        <v>57</v>
      </c>
      <c r="M46" s="35">
        <v>1</v>
      </c>
      <c r="N46" s="35"/>
      <c r="O46" s="35">
        <v>1</v>
      </c>
      <c r="P46" s="35">
        <v>2</v>
      </c>
      <c r="Q46" s="35">
        <v>2</v>
      </c>
      <c r="R46" s="35" t="s">
        <v>130</v>
      </c>
      <c r="S46" s="35" t="s">
        <v>130</v>
      </c>
      <c r="T46" s="36">
        <v>44104</v>
      </c>
      <c r="U46" s="36">
        <v>2958465</v>
      </c>
      <c r="V46" s="35" t="s">
        <v>3783</v>
      </c>
      <c r="W46" s="35" t="s">
        <v>59</v>
      </c>
      <c r="X46" s="35"/>
      <c r="Y46" s="35" t="s">
        <v>56</v>
      </c>
      <c r="Z46" s="35">
        <v>7213300</v>
      </c>
      <c r="AA46" s="35">
        <v>84</v>
      </c>
      <c r="AB46" s="35">
        <v>42</v>
      </c>
      <c r="AC46" s="35"/>
      <c r="AE46" s="51">
        <f>M46/O46</f>
        <v>1</v>
      </c>
      <c r="AG46" s="6" t="str">
        <f>C46</f>
        <v>90NB0NL1-M14360</v>
      </c>
      <c r="AH46" s="6" t="str">
        <f>IF($D46&lt;=AH$4,"",IF(AND($D45=AH$4,$D46&gt;AH$4),$F45,AH45))</f>
        <v/>
      </c>
      <c r="AI46" s="6" t="str">
        <f>IF($D46&lt;=AI$4,"",IF(AND($D45=AI$4,$D46&gt;AI$4),$F45,AI45))</f>
        <v/>
      </c>
      <c r="AJ46" s="6" t="str">
        <f>IF($D46&lt;=AJ$4,"",IF(AND($D45=AJ$4,$D46&gt;AJ$4),$F45,AJ45))</f>
        <v/>
      </c>
      <c r="AK46" s="6" t="str">
        <f>IF($D46&lt;=AK$4,"",IF(AND($D45=AK$4,$D46&gt;AK$4),$F45,AK45))</f>
        <v/>
      </c>
      <c r="AL46" s="6" t="str">
        <f>IF($D46&lt;=AL$4,"",IF(AND($D45=AL$4,$D46&gt;AL$4),$F45,AL45))</f>
        <v/>
      </c>
      <c r="AM46" s="6" t="str">
        <f>IF($D46&lt;=AM$4,"",IF(AND($D45=AM$4,$D46&gt;AM$4),$F45,AM45))</f>
        <v/>
      </c>
      <c r="AN46" s="6" t="str">
        <f>IF($D46&lt;=AN$4,"",IF(AND($D45=AN$4,$D46&gt;AN$4),$F45,AN45))</f>
        <v/>
      </c>
      <c r="AO46" s="6" t="str">
        <f>CONCATENATE(AG46," | ",AH46," | ",AI46," | ",AJ46," | ",AK46," | ",AL46," | ",AM46," | ",AN46)</f>
        <v xml:space="preserve">90NB0NL1-M14360 |  |  |  |  |  |  | </v>
      </c>
      <c r="AP46" s="6">
        <f>IF(TRIM(H46)="",100,J46)</f>
        <v>0</v>
      </c>
      <c r="AQ46" s="4"/>
      <c r="AR46" s="6" t="b">
        <f>NOT(TRIM(W46)&lt;&gt;"F")</f>
        <v>1</v>
      </c>
      <c r="AS46" s="6" t="str">
        <f>$B46&amp;" | "&amp;$AO46&amp;" | "&amp;IF(TRIM(H46)="","uniq"&amp;ROW(),TRIM(H46))</f>
        <v>271A | 90NB0NL1-M14360 |  |  |  |  |  |  |  | 21</v>
      </c>
      <c r="AT46" s="63">
        <f>IF(NOT(AR46),IF(TRIM($H46)="","Assembly","Phantom Alt"),VLOOKUP(F46,ZPCS04!B:G,6,0))</f>
        <v>899</v>
      </c>
      <c r="AU46" s="7"/>
      <c r="AV46" s="38">
        <f ca="1">IF(TRIM($W46)="F",OFFSET($A$5,MATCH($AS46,$AS$5:$AS46,0)-1,0),$A46)</f>
        <v>47</v>
      </c>
      <c r="AW46" s="38">
        <f ca="1">IFERROR(OFFSET(ZPCS04!$A$1,MATCH(F46,ZPCS04!B:B,0)-1,0),100)</f>
        <v>2.9999999800000001</v>
      </c>
      <c r="AX46" s="7"/>
      <c r="AY46" s="6" t="b">
        <f>SUMIF(AS:AS,AS46,AP:AP)=100</f>
        <v>1</v>
      </c>
      <c r="AZ46" s="6" t="b">
        <f>SUMIF(AS:AS,AS46,AE:AE)/COUNTIF(AS:AS,AS46)=AE46</f>
        <v>1</v>
      </c>
      <c r="BA46" s="4"/>
      <c r="BB46" s="38" t="str">
        <f ca="1">IF(AT46="Phantom Alt",MATCH($AS46,$AS$5:$AS46,0),IF(OR(OFFSET($AF46,0,8-COUNTBLANK($AG46:$AN46))=$F45,$BE46=$BE45),$BB45,""))</f>
        <v/>
      </c>
      <c r="BC46" s="41">
        <v>0</v>
      </c>
      <c r="BD46" s="55" t="str">
        <f>C46&amp;" | "&amp;F46</f>
        <v>90NB0NL1-M14360 | HCXKG250010</v>
      </c>
      <c r="BE46" s="55" t="str">
        <f ca="1">C46&amp;" | "&amp;OFFSET($AF46,0,8-COUNTBLANK($AG46:$AN46))</f>
        <v>90NB0NL1-M14360 | 90NB0NL1-M14360</v>
      </c>
      <c r="BF46" s="57">
        <f ca="1">IFERROR(VLOOKUP($BE46,$BD$5:$BF45,3,0)*$AE46,VLOOKUP($C46,Demanda!$A:$B,2,0)*$AE46)*IF(AT46="Phantom Alt",$BC46,TRUE)</f>
        <v>1000</v>
      </c>
      <c r="BG46" s="57">
        <f t="shared" ca="1" si="0"/>
        <v>0</v>
      </c>
      <c r="BH46" s="57">
        <f>SUMIF(Invoice!A:A,F46,Invoice!B:B)</f>
        <v>2000</v>
      </c>
      <c r="BI46" s="57">
        <f ca="1">SUMIF(AS:AS,AS46,BG:BG)</f>
        <v>1000</v>
      </c>
      <c r="BJ46" s="57">
        <f ca="1">MIN((BI46-SUMIF($AS$5:AS45,AS46,$BJ$5:BJ45)),MAX(0,BH46-SUMIF($F$5:F45,F46,$BJ$5:BJ45)))</f>
        <v>1000</v>
      </c>
      <c r="BK46" s="57">
        <f ca="1">(-SUMIF(AS:AS,AS46,BG:BG)+SUMIF(AS:AS,AS46,BJ:BJ))*(AP46=100)*AR46</f>
        <v>0</v>
      </c>
      <c r="BL46" s="57">
        <f ca="1">MAX(0,SUMIF(Invoice!A:A,F46,Invoice!B:B)-SUMIF(F:F,F46,BJ:BJ))*(COUNTIF(F:F,F46)=COUNTIF($F$5:F46,F46))</f>
        <v>0</v>
      </c>
      <c r="BM46" s="44"/>
    </row>
    <row r="47" spans="1:65">
      <c r="A47" s="43">
        <v>46</v>
      </c>
      <c r="B47" s="35" t="s">
        <v>192</v>
      </c>
      <c r="C47" s="35" t="s">
        <v>3543</v>
      </c>
      <c r="D47" s="35">
        <v>1</v>
      </c>
      <c r="E47" s="35">
        <v>210</v>
      </c>
      <c r="F47" s="64" t="s">
        <v>1704</v>
      </c>
      <c r="G47" s="76" t="s">
        <v>3535</v>
      </c>
      <c r="H47" s="35">
        <v>21</v>
      </c>
      <c r="I47" s="35" t="s">
        <v>58</v>
      </c>
      <c r="J47" s="35">
        <v>100</v>
      </c>
      <c r="K47" s="35" t="s">
        <v>184</v>
      </c>
      <c r="L47" s="35" t="s">
        <v>57</v>
      </c>
      <c r="M47" s="35">
        <v>1</v>
      </c>
      <c r="N47" s="35">
        <v>1</v>
      </c>
      <c r="O47" s="35">
        <v>1</v>
      </c>
      <c r="P47" s="35">
        <v>2</v>
      </c>
      <c r="Q47" s="35">
        <v>1</v>
      </c>
      <c r="R47" s="35" t="s">
        <v>130</v>
      </c>
      <c r="S47" s="35" t="s">
        <v>130</v>
      </c>
      <c r="T47" s="36">
        <v>44104</v>
      </c>
      <c r="U47" s="36">
        <v>2958465</v>
      </c>
      <c r="V47" s="35" t="s">
        <v>3783</v>
      </c>
      <c r="W47" s="35" t="s">
        <v>59</v>
      </c>
      <c r="X47" s="35"/>
      <c r="Y47" s="35" t="s">
        <v>56</v>
      </c>
      <c r="Z47" s="35">
        <v>7213300</v>
      </c>
      <c r="AA47" s="35">
        <v>82</v>
      </c>
      <c r="AB47" s="35">
        <v>41</v>
      </c>
      <c r="AC47" s="35"/>
      <c r="AE47" s="51">
        <f>M47/O47</f>
        <v>1</v>
      </c>
      <c r="AG47" s="6" t="str">
        <f>C47</f>
        <v>90NB0NL1-M14360</v>
      </c>
      <c r="AH47" s="6" t="str">
        <f>IF($D47&lt;=AH$4,"",IF(AND($D46=AH$4,$D47&gt;AH$4),$F46,AH46))</f>
        <v/>
      </c>
      <c r="AI47" s="6" t="str">
        <f>IF($D47&lt;=AI$4,"",IF(AND($D46=AI$4,$D47&gt;AI$4),$F46,AI46))</f>
        <v/>
      </c>
      <c r="AJ47" s="6" t="str">
        <f>IF($D47&lt;=AJ$4,"",IF(AND($D46=AJ$4,$D47&gt;AJ$4),$F46,AJ46))</f>
        <v/>
      </c>
      <c r="AK47" s="6" t="str">
        <f>IF($D47&lt;=AK$4,"",IF(AND($D46=AK$4,$D47&gt;AK$4),$F46,AK46))</f>
        <v/>
      </c>
      <c r="AL47" s="6" t="str">
        <f>IF($D47&lt;=AL$4,"",IF(AND($D46=AL$4,$D47&gt;AL$4),$F46,AL46))</f>
        <v/>
      </c>
      <c r="AM47" s="6" t="str">
        <f>IF($D47&lt;=AM$4,"",IF(AND($D46=AM$4,$D47&gt;AM$4),$F46,AM46))</f>
        <v/>
      </c>
      <c r="AN47" s="6" t="str">
        <f>IF($D47&lt;=AN$4,"",IF(AND($D46=AN$4,$D47&gt;AN$4),$F46,AN46))</f>
        <v/>
      </c>
      <c r="AO47" s="6" t="str">
        <f>CONCATENATE(AG47," | ",AH47," | ",AI47," | ",AJ47," | ",AK47," | ",AL47," | ",AM47," | ",AN47)</f>
        <v xml:space="preserve">90NB0NL1-M14360 |  |  |  |  |  |  | </v>
      </c>
      <c r="AP47" s="6">
        <f>IF(TRIM(H47)="",100,J47)</f>
        <v>100</v>
      </c>
      <c r="AQ47" s="4"/>
      <c r="AR47" s="6" t="b">
        <f>NOT(TRIM(W47)&lt;&gt;"F")</f>
        <v>1</v>
      </c>
      <c r="AS47" s="6" t="str">
        <f>$B47&amp;" | "&amp;$AO47&amp;" | "&amp;IF(TRIM(H47)="","uniq"&amp;ROW(),TRIM(H47))</f>
        <v>271A | 90NB0NL1-M14360 |  |  |  |  |  |  |  | 21</v>
      </c>
      <c r="AT47" s="63">
        <f>IF(NOT(AR47),IF(TRIM($H47)="","Assembly","Phantom Alt"),VLOOKUP(F47,ZPCS04!B:G,6,0))</f>
        <v>899</v>
      </c>
      <c r="AU47" s="7"/>
      <c r="AV47" s="38">
        <f ca="1">IF(TRIM($W47)="F",OFFSET($A$5,MATCH($AS47,$AS$5:$AS47,0)-1,0),$A47)</f>
        <v>47</v>
      </c>
      <c r="AW47" s="38">
        <f ca="1">IFERROR(OFFSET(ZPCS04!$A$1,MATCH(F47,ZPCS04!B:B,0)-1,0),100)</f>
        <v>3</v>
      </c>
      <c r="AX47" s="7"/>
      <c r="AY47" s="6" t="b">
        <f>SUMIF(AS:AS,AS47,AP:AP)=100</f>
        <v>1</v>
      </c>
      <c r="AZ47" s="6" t="b">
        <f>SUMIF(AS:AS,AS47,AE:AE)/COUNTIF(AS:AS,AS47)=AE47</f>
        <v>1</v>
      </c>
      <c r="BA47" s="4"/>
      <c r="BB47" s="38" t="str">
        <f ca="1">IF(AT47="Phantom Alt",MATCH($AS47,$AS$5:$AS47,0),IF(OR(OFFSET($AF47,0,8-COUNTBLANK($AG47:$AN47))=$F46,$BE47=$BE46),$BB46,""))</f>
        <v/>
      </c>
      <c r="BC47" s="41">
        <v>0</v>
      </c>
      <c r="BD47" s="55" t="str">
        <f>C47&amp;" | "&amp;F47</f>
        <v>90NB0NL1-M14360 | 15100-11712100</v>
      </c>
      <c r="BE47" s="55" t="str">
        <f ca="1">C47&amp;" | "&amp;OFFSET($AF47,0,8-COUNTBLANK($AG47:$AN47))</f>
        <v>90NB0NL1-M14360 | 90NB0NL1-M14360</v>
      </c>
      <c r="BF47" s="57">
        <f ca="1">IFERROR(VLOOKUP($BE47,$BD$5:$BF46,3,0)*$AE47,VLOOKUP($C47,Demanda!$A:$B,2,0)*$AE47)*IF(AT47="Phantom Alt",$BC47,TRUE)</f>
        <v>1000</v>
      </c>
      <c r="BG47" s="57">
        <f t="shared" ca="1" si="0"/>
        <v>1000</v>
      </c>
      <c r="BH47" s="57">
        <f>SUMIF(Invoice!A:A,F47,Invoice!B:B)</f>
        <v>0</v>
      </c>
      <c r="BI47" s="57">
        <f ca="1">SUMIF(AS:AS,AS47,BG:BG)</f>
        <v>1000</v>
      </c>
      <c r="BJ47" s="57">
        <f ca="1">MIN((BI47-SUMIF($AS$5:AS46,AS47,$BJ$5:BJ46)),MAX(0,BH47-SUMIF($F$5:F46,F47,$BJ$5:BJ46)))</f>
        <v>0</v>
      </c>
      <c r="BK47" s="57">
        <f ca="1">(-SUMIF(AS:AS,AS47,BG:BG)+SUMIF(AS:AS,AS47,BJ:BJ))*(AP47=100)*AR47</f>
        <v>0</v>
      </c>
      <c r="BL47" s="57">
        <f ca="1">MAX(0,SUMIF(Invoice!A:A,F47,Invoice!B:B)-SUMIF(F:F,F47,BJ:BJ))*(COUNTIF(F:F,F47)=COUNTIF($F$5:F47,F47))</f>
        <v>0</v>
      </c>
      <c r="BM47" s="44"/>
    </row>
    <row r="48" spans="1:65">
      <c r="A48" s="43">
        <v>49</v>
      </c>
      <c r="B48" s="35" t="s">
        <v>192</v>
      </c>
      <c r="C48" s="35" t="s">
        <v>3543</v>
      </c>
      <c r="D48" s="35">
        <v>1</v>
      </c>
      <c r="E48" s="35">
        <v>220</v>
      </c>
      <c r="F48" s="64" t="s">
        <v>3755</v>
      </c>
      <c r="G48" s="76" t="s">
        <v>3816</v>
      </c>
      <c r="H48" s="35">
        <v>22</v>
      </c>
      <c r="I48" s="35" t="s">
        <v>60</v>
      </c>
      <c r="J48" s="35">
        <v>0</v>
      </c>
      <c r="K48" s="35" t="s">
        <v>66</v>
      </c>
      <c r="L48" s="35" t="s">
        <v>57</v>
      </c>
      <c r="M48" s="35">
        <v>1</v>
      </c>
      <c r="N48" s="35"/>
      <c r="O48" s="35">
        <v>1</v>
      </c>
      <c r="P48" s="35">
        <v>2</v>
      </c>
      <c r="Q48" s="35">
        <v>2</v>
      </c>
      <c r="R48" s="35" t="s">
        <v>130</v>
      </c>
      <c r="S48" s="35" t="s">
        <v>130</v>
      </c>
      <c r="T48" s="36">
        <v>44104</v>
      </c>
      <c r="U48" s="36">
        <v>2958465</v>
      </c>
      <c r="V48" s="35" t="s">
        <v>3783</v>
      </c>
      <c r="W48" s="35" t="s">
        <v>59</v>
      </c>
      <c r="X48" s="35"/>
      <c r="Y48" s="35" t="s">
        <v>56</v>
      </c>
      <c r="Z48" s="35">
        <v>7213300</v>
      </c>
      <c r="AA48" s="35">
        <v>88</v>
      </c>
      <c r="AB48" s="35">
        <v>44</v>
      </c>
      <c r="AC48" s="35"/>
      <c r="AE48" s="51">
        <f>M48/O48</f>
        <v>1</v>
      </c>
      <c r="AG48" s="6" t="str">
        <f>C48</f>
        <v>90NB0NL1-M14360</v>
      </c>
      <c r="AH48" s="6" t="str">
        <f>IF($D48&lt;=AH$4,"",IF(AND($D47=AH$4,$D48&gt;AH$4),$F47,AH47))</f>
        <v/>
      </c>
      <c r="AI48" s="6" t="str">
        <f>IF($D48&lt;=AI$4,"",IF(AND($D47=AI$4,$D48&gt;AI$4),$F47,AI47))</f>
        <v/>
      </c>
      <c r="AJ48" s="6" t="str">
        <f>IF($D48&lt;=AJ$4,"",IF(AND($D47=AJ$4,$D48&gt;AJ$4),$F47,AJ47))</f>
        <v/>
      </c>
      <c r="AK48" s="6" t="str">
        <f>IF($D48&lt;=AK$4,"",IF(AND($D47=AK$4,$D48&gt;AK$4),$F47,AK47))</f>
        <v/>
      </c>
      <c r="AL48" s="6" t="str">
        <f>IF($D48&lt;=AL$4,"",IF(AND($D47=AL$4,$D48&gt;AL$4),$F47,AL47))</f>
        <v/>
      </c>
      <c r="AM48" s="6" t="str">
        <f>IF($D48&lt;=AM$4,"",IF(AND($D47=AM$4,$D48&gt;AM$4),$F47,AM47))</f>
        <v/>
      </c>
      <c r="AN48" s="6" t="str">
        <f>IF($D48&lt;=AN$4,"",IF(AND($D47=AN$4,$D48&gt;AN$4),$F47,AN47))</f>
        <v/>
      </c>
      <c r="AO48" s="6" t="str">
        <f>CONCATENATE(AG48," | ",AH48," | ",AI48," | ",AJ48," | ",AK48," | ",AL48," | ",AM48," | ",AN48)</f>
        <v xml:space="preserve">90NB0NL1-M14360 |  |  |  |  |  |  | </v>
      </c>
      <c r="AP48" s="6">
        <f>IF(TRIM(H48)="",100,J48)</f>
        <v>0</v>
      </c>
      <c r="AQ48" s="4"/>
      <c r="AR48" s="6" t="b">
        <f>NOT(TRIM(W48)&lt;&gt;"F")</f>
        <v>1</v>
      </c>
      <c r="AS48" s="6" t="str">
        <f>$B48&amp;" | "&amp;$AO48&amp;" | "&amp;IF(TRIM(H48)="","uniq"&amp;ROW(),TRIM(H48))</f>
        <v>271A | 90NB0NL1-M14360 |  |  |  |  |  |  |  | 22</v>
      </c>
      <c r="AT48" s="63">
        <f>IF(NOT(AR48),IF(TRIM($H48)="","Assembly","Phantom Alt"),VLOOKUP(F48,ZPCS04!B:G,6,0))</f>
        <v>2040</v>
      </c>
      <c r="AU48" s="7"/>
      <c r="AV48" s="38">
        <f ca="1">IF(TRIM($W48)="F",OFFSET($A$5,MATCH($AS48,$AS$5:$AS48,0)-1,0),$A48)</f>
        <v>49</v>
      </c>
      <c r="AW48" s="38">
        <f ca="1">IFERROR(OFFSET(ZPCS04!$A$1,MATCH(F48,ZPCS04!B:B,0)-1,0),100)</f>
        <v>2.9999999800000001</v>
      </c>
      <c r="AX48" s="7"/>
      <c r="AY48" s="6" t="b">
        <f>SUMIF(AS:AS,AS48,AP:AP)=100</f>
        <v>1</v>
      </c>
      <c r="AZ48" s="6" t="b">
        <f>SUMIF(AS:AS,AS48,AE:AE)/COUNTIF(AS:AS,AS48)=AE48</f>
        <v>1</v>
      </c>
      <c r="BA48" s="4"/>
      <c r="BB48" s="38" t="str">
        <f ca="1">IF(AT48="Phantom Alt",MATCH($AS48,$AS$5:$AS48,0),IF(OR(OFFSET($AF48,0,8-COUNTBLANK($AG48:$AN48))=$F47,$BE48=$BE47),$BB47,""))</f>
        <v/>
      </c>
      <c r="BC48" s="41">
        <v>0</v>
      </c>
      <c r="BD48" s="55" t="str">
        <f>C48&amp;" | "&amp;F48</f>
        <v>90NB0NL1-M14360 | HCBKH052010</v>
      </c>
      <c r="BE48" s="55" t="str">
        <f ca="1">C48&amp;" | "&amp;OFFSET($AF48,0,8-COUNTBLANK($AG48:$AN48))</f>
        <v>90NB0NL1-M14360 | 90NB0NL1-M14360</v>
      </c>
      <c r="BF48" s="57">
        <f ca="1">IFERROR(VLOOKUP($BE48,$BD$5:$BF47,3,0)*$AE48,VLOOKUP($C48,Demanda!$A:$B,2,0)*$AE48)*IF(AT48="Phantom Alt",$BC48,TRUE)</f>
        <v>1000</v>
      </c>
      <c r="BG48" s="57">
        <f t="shared" ca="1" si="0"/>
        <v>0</v>
      </c>
      <c r="BH48" s="57">
        <f>SUMIF(Invoice!A:A,F48,Invoice!B:B)</f>
        <v>2000</v>
      </c>
      <c r="BI48" s="57">
        <f ca="1">SUMIF(AS:AS,AS48,BG:BG)</f>
        <v>1000</v>
      </c>
      <c r="BJ48" s="57">
        <f ca="1">MIN((BI48-SUMIF($AS$5:AS47,AS48,$BJ$5:BJ47)),MAX(0,BH48-SUMIF($F$5:F47,F48,$BJ$5:BJ47)))</f>
        <v>1000</v>
      </c>
      <c r="BK48" s="57">
        <f ca="1">(-SUMIF(AS:AS,AS48,BG:BG)+SUMIF(AS:AS,AS48,BJ:BJ))*(AP48=100)*AR48</f>
        <v>0</v>
      </c>
      <c r="BL48" s="57">
        <f ca="1">MAX(0,SUMIF(Invoice!A:A,F48,Invoice!B:B)-SUMIF(F:F,F48,BJ:BJ))*(COUNTIF(F:F,F48)=COUNTIF($F$5:F48,F48))</f>
        <v>0</v>
      </c>
      <c r="BM48" s="44"/>
    </row>
    <row r="49" spans="1:65">
      <c r="A49" s="43">
        <v>48</v>
      </c>
      <c r="B49" s="35" t="s">
        <v>192</v>
      </c>
      <c r="C49" s="35" t="s">
        <v>3543</v>
      </c>
      <c r="D49" s="35">
        <v>1</v>
      </c>
      <c r="E49" s="35">
        <v>220</v>
      </c>
      <c r="F49" s="64" t="s">
        <v>3753</v>
      </c>
      <c r="G49" s="76" t="s">
        <v>3816</v>
      </c>
      <c r="H49" s="35">
        <v>22</v>
      </c>
      <c r="I49" s="35" t="s">
        <v>58</v>
      </c>
      <c r="J49" s="35">
        <v>100</v>
      </c>
      <c r="K49" s="35" t="s">
        <v>66</v>
      </c>
      <c r="L49" s="35" t="s">
        <v>57</v>
      </c>
      <c r="M49" s="35">
        <v>1</v>
      </c>
      <c r="N49" s="35">
        <v>1</v>
      </c>
      <c r="O49" s="35">
        <v>1</v>
      </c>
      <c r="P49" s="35">
        <v>2</v>
      </c>
      <c r="Q49" s="35">
        <v>1</v>
      </c>
      <c r="R49" s="35" t="s">
        <v>130</v>
      </c>
      <c r="S49" s="35" t="s">
        <v>130</v>
      </c>
      <c r="T49" s="36">
        <v>44104</v>
      </c>
      <c r="U49" s="36">
        <v>2958465</v>
      </c>
      <c r="V49" s="35" t="s">
        <v>3783</v>
      </c>
      <c r="W49" s="35" t="s">
        <v>59</v>
      </c>
      <c r="X49" s="35"/>
      <c r="Y49" s="35" t="s">
        <v>56</v>
      </c>
      <c r="Z49" s="35">
        <v>7213300</v>
      </c>
      <c r="AA49" s="35">
        <v>86</v>
      </c>
      <c r="AB49" s="35">
        <v>43</v>
      </c>
      <c r="AC49" s="35"/>
      <c r="AE49" s="51">
        <f>M49/O49</f>
        <v>1</v>
      </c>
      <c r="AG49" s="6" t="str">
        <f>C49</f>
        <v>90NB0NL1-M14360</v>
      </c>
      <c r="AH49" s="6" t="str">
        <f>IF($D49&lt;=AH$4,"",IF(AND($D48=AH$4,$D49&gt;AH$4),$F48,AH48))</f>
        <v/>
      </c>
      <c r="AI49" s="6" t="str">
        <f>IF($D49&lt;=AI$4,"",IF(AND($D48=AI$4,$D49&gt;AI$4),$F48,AI48))</f>
        <v/>
      </c>
      <c r="AJ49" s="6" t="str">
        <f>IF($D49&lt;=AJ$4,"",IF(AND($D48=AJ$4,$D49&gt;AJ$4),$F48,AJ48))</f>
        <v/>
      </c>
      <c r="AK49" s="6" t="str">
        <f>IF($D49&lt;=AK$4,"",IF(AND($D48=AK$4,$D49&gt;AK$4),$F48,AK48))</f>
        <v/>
      </c>
      <c r="AL49" s="6" t="str">
        <f>IF($D49&lt;=AL$4,"",IF(AND($D48=AL$4,$D49&gt;AL$4),$F48,AL48))</f>
        <v/>
      </c>
      <c r="AM49" s="6" t="str">
        <f>IF($D49&lt;=AM$4,"",IF(AND($D48=AM$4,$D49&gt;AM$4),$F48,AM48))</f>
        <v/>
      </c>
      <c r="AN49" s="6" t="str">
        <f>IF($D49&lt;=AN$4,"",IF(AND($D48=AN$4,$D49&gt;AN$4),$F48,AN48))</f>
        <v/>
      </c>
      <c r="AO49" s="6" t="str">
        <f>CONCATENATE(AG49," | ",AH49," | ",AI49," | ",AJ49," | ",AK49," | ",AL49," | ",AM49," | ",AN49)</f>
        <v xml:space="preserve">90NB0NL1-M14360 |  |  |  |  |  |  | </v>
      </c>
      <c r="AP49" s="6">
        <f>IF(TRIM(H49)="",100,J49)</f>
        <v>100</v>
      </c>
      <c r="AQ49" s="4"/>
      <c r="AR49" s="6" t="b">
        <f>NOT(TRIM(W49)&lt;&gt;"F")</f>
        <v>1</v>
      </c>
      <c r="AS49" s="6" t="str">
        <f>$B49&amp;" | "&amp;$AO49&amp;" | "&amp;IF(TRIM(H49)="","uniq"&amp;ROW(),TRIM(H49))</f>
        <v>271A | 90NB0NL1-M14360 |  |  |  |  |  |  |  | 22</v>
      </c>
      <c r="AT49" s="63">
        <f>IF(NOT(AR49),IF(TRIM($H49)="","Assembly","Phantom Alt"),VLOOKUP(F49,ZPCS04!B:G,6,0))</f>
        <v>2040</v>
      </c>
      <c r="AU49" s="7"/>
      <c r="AV49" s="38">
        <f ca="1">IF(TRIM($W49)="F",OFFSET($A$5,MATCH($AS49,$AS$5:$AS49,0)-1,0),$A49)</f>
        <v>49</v>
      </c>
      <c r="AW49" s="38">
        <f ca="1">IFERROR(OFFSET(ZPCS04!$A$1,MATCH(F49,ZPCS04!B:B,0)-1,0),100)</f>
        <v>3</v>
      </c>
      <c r="AX49" s="7"/>
      <c r="AY49" s="6" t="b">
        <f>SUMIF(AS:AS,AS49,AP:AP)=100</f>
        <v>1</v>
      </c>
      <c r="AZ49" s="6" t="b">
        <f>SUMIF(AS:AS,AS49,AE:AE)/COUNTIF(AS:AS,AS49)=AE49</f>
        <v>1</v>
      </c>
      <c r="BA49" s="4"/>
      <c r="BB49" s="38" t="str">
        <f ca="1">IF(AT49="Phantom Alt",MATCH($AS49,$AS$5:$AS49,0),IF(OR(OFFSET($AF49,0,8-COUNTBLANK($AG49:$AN49))=$F48,$BE49=$BE48),$BB48,""))</f>
        <v/>
      </c>
      <c r="BC49" s="41">
        <v>0</v>
      </c>
      <c r="BD49" s="55" t="str">
        <f>C49&amp;" | "&amp;F49</f>
        <v>90NB0NL1-M14360 | 15100-18954000</v>
      </c>
      <c r="BE49" s="55" t="str">
        <f ca="1">C49&amp;" | "&amp;OFFSET($AF49,0,8-COUNTBLANK($AG49:$AN49))</f>
        <v>90NB0NL1-M14360 | 90NB0NL1-M14360</v>
      </c>
      <c r="BF49" s="57">
        <f ca="1">IFERROR(VLOOKUP($BE49,$BD$5:$BF48,3,0)*$AE49,VLOOKUP($C49,Demanda!$A:$B,2,0)*$AE49)*IF(AT49="Phantom Alt",$BC49,TRUE)</f>
        <v>1000</v>
      </c>
      <c r="BG49" s="57">
        <f t="shared" ca="1" si="0"/>
        <v>1000</v>
      </c>
      <c r="BH49" s="57">
        <f>SUMIF(Invoice!A:A,F49,Invoice!B:B)</f>
        <v>0</v>
      </c>
      <c r="BI49" s="57">
        <f ca="1">SUMIF(AS:AS,AS49,BG:BG)</f>
        <v>1000</v>
      </c>
      <c r="BJ49" s="57">
        <f ca="1">MIN((BI49-SUMIF($AS$5:AS48,AS49,$BJ$5:BJ48)),MAX(0,BH49-SUMIF($F$5:F48,F49,$BJ$5:BJ48)))</f>
        <v>0</v>
      </c>
      <c r="BK49" s="57">
        <f ca="1">(-SUMIF(AS:AS,AS49,BG:BG)+SUMIF(AS:AS,AS49,BJ:BJ))*(AP49=100)*AR49</f>
        <v>0</v>
      </c>
      <c r="BL49" s="57">
        <f ca="1">MAX(0,SUMIF(Invoice!A:A,F49,Invoice!B:B)-SUMIF(F:F,F49,BJ:BJ))*(COUNTIF(F:F,F49)=COUNTIF($F$5:F49,F49))</f>
        <v>0</v>
      </c>
      <c r="BM49" s="44"/>
    </row>
    <row r="50" spans="1:65">
      <c r="A50" s="43">
        <v>52</v>
      </c>
      <c r="B50" s="35" t="s">
        <v>192</v>
      </c>
      <c r="C50" s="35" t="s">
        <v>3543</v>
      </c>
      <c r="D50" s="35">
        <v>1</v>
      </c>
      <c r="E50" s="35">
        <v>230</v>
      </c>
      <c r="F50" s="64" t="s">
        <v>3667</v>
      </c>
      <c r="G50" s="76" t="s">
        <v>3817</v>
      </c>
      <c r="H50" s="35">
        <v>23</v>
      </c>
      <c r="I50" s="35" t="s">
        <v>60</v>
      </c>
      <c r="J50" s="35">
        <v>0</v>
      </c>
      <c r="K50" s="35" t="s">
        <v>66</v>
      </c>
      <c r="L50" s="35" t="s">
        <v>57</v>
      </c>
      <c r="M50" s="35">
        <v>1</v>
      </c>
      <c r="N50" s="35"/>
      <c r="O50" s="35">
        <v>1</v>
      </c>
      <c r="P50" s="35">
        <v>2</v>
      </c>
      <c r="Q50" s="35">
        <v>3</v>
      </c>
      <c r="R50" s="35" t="s">
        <v>130</v>
      </c>
      <c r="S50" s="35" t="s">
        <v>130</v>
      </c>
      <c r="T50" s="36">
        <v>44104</v>
      </c>
      <c r="U50" s="36">
        <v>2958465</v>
      </c>
      <c r="V50" s="35" t="s">
        <v>3783</v>
      </c>
      <c r="W50" s="35" t="s">
        <v>59</v>
      </c>
      <c r="X50" s="35"/>
      <c r="Y50" s="35" t="s">
        <v>56</v>
      </c>
      <c r="Z50" s="35">
        <v>7213300</v>
      </c>
      <c r="AA50" s="35">
        <v>94</v>
      </c>
      <c r="AB50" s="35">
        <v>47</v>
      </c>
      <c r="AC50" s="35"/>
      <c r="AE50" s="51">
        <f>M50/O50</f>
        <v>1</v>
      </c>
      <c r="AG50" s="6" t="str">
        <f>C50</f>
        <v>90NB0NL1-M14360</v>
      </c>
      <c r="AH50" s="6" t="str">
        <f>IF($D50&lt;=AH$4,"",IF(AND($D49=AH$4,$D50&gt;AH$4),$F49,AH49))</f>
        <v/>
      </c>
      <c r="AI50" s="6" t="str">
        <f>IF($D50&lt;=AI$4,"",IF(AND($D49=AI$4,$D50&gt;AI$4),$F49,AI49))</f>
        <v/>
      </c>
      <c r="AJ50" s="6" t="str">
        <f>IF($D50&lt;=AJ$4,"",IF(AND($D49=AJ$4,$D50&gt;AJ$4),$F49,AJ49))</f>
        <v/>
      </c>
      <c r="AK50" s="6" t="str">
        <f>IF($D50&lt;=AK$4,"",IF(AND($D49=AK$4,$D50&gt;AK$4),$F49,AK49))</f>
        <v/>
      </c>
      <c r="AL50" s="6" t="str">
        <f>IF($D50&lt;=AL$4,"",IF(AND($D49=AL$4,$D50&gt;AL$4),$F49,AL49))</f>
        <v/>
      </c>
      <c r="AM50" s="6" t="str">
        <f>IF($D50&lt;=AM$4,"",IF(AND($D49=AM$4,$D50&gt;AM$4),$F49,AM49))</f>
        <v/>
      </c>
      <c r="AN50" s="6" t="str">
        <f>IF($D50&lt;=AN$4,"",IF(AND($D49=AN$4,$D50&gt;AN$4),$F49,AN49))</f>
        <v/>
      </c>
      <c r="AO50" s="6" t="str">
        <f>CONCATENATE(AG50," | ",AH50," | ",AI50," | ",AJ50," | ",AK50," | ",AL50," | ",AM50," | ",AN50)</f>
        <v xml:space="preserve">90NB0NL1-M14360 |  |  |  |  |  |  | </v>
      </c>
      <c r="AP50" s="6">
        <f>IF(TRIM(H50)="",100,J50)</f>
        <v>0</v>
      </c>
      <c r="AQ50" s="4"/>
      <c r="AR50" s="6" t="b">
        <f>NOT(TRIM(W50)&lt;&gt;"F")</f>
        <v>1</v>
      </c>
      <c r="AS50" s="6" t="str">
        <f>$B50&amp;" | "&amp;$AO50&amp;" | "&amp;IF(TRIM(H50)="","uniq"&amp;ROW(),TRIM(H50))</f>
        <v>271A | 90NB0NL1-M14360 |  |  |  |  |  |  |  | 23</v>
      </c>
      <c r="AT50" s="63">
        <f>IF(NOT(AR50),IF(TRIM($H50)="","Assembly","Phantom Alt"),VLOOKUP(F50,ZPCS04!B:G,6,0))</f>
        <v>1916</v>
      </c>
      <c r="AU50" s="7"/>
      <c r="AV50" s="38">
        <f ca="1">IF(TRIM($W50)="F",OFFSET($A$5,MATCH($AS50,$AS$5:$AS50,0)-1,0),$A50)</f>
        <v>52</v>
      </c>
      <c r="AW50" s="38">
        <f ca="1">IFERROR(OFFSET(ZPCS04!$A$1,MATCH(F50,ZPCS04!B:B,0)-1,0),100)</f>
        <v>2.9999999800000001</v>
      </c>
      <c r="AX50" s="7"/>
      <c r="AY50" s="6" t="b">
        <f>SUMIF(AS:AS,AS50,AP:AP)=100</f>
        <v>1</v>
      </c>
      <c r="AZ50" s="6" t="b">
        <f>SUMIF(AS:AS,AS50,AE:AE)/COUNTIF(AS:AS,AS50)=AE50</f>
        <v>1</v>
      </c>
      <c r="BA50" s="4"/>
      <c r="BB50" s="38" t="str">
        <f ca="1">IF(AT50="Phantom Alt",MATCH($AS50,$AS$5:$AS50,0),IF(OR(OFFSET($AF50,0,8-COUNTBLANK($AG50:$AN50))=$F49,$BE50=$BE49),$BB49,""))</f>
        <v/>
      </c>
      <c r="BC50" s="41">
        <v>0</v>
      </c>
      <c r="BD50" s="55" t="str">
        <f>C50&amp;" | "&amp;F50</f>
        <v>90NB0NL1-M14360 | HCBKR017010</v>
      </c>
      <c r="BE50" s="55" t="str">
        <f ca="1">C50&amp;" | "&amp;OFFSET($AF50,0,8-COUNTBLANK($AG50:$AN50))</f>
        <v>90NB0NL1-M14360 | 90NB0NL1-M14360</v>
      </c>
      <c r="BF50" s="57">
        <f ca="1">IFERROR(VLOOKUP($BE50,$BD$5:$BF49,3,0)*$AE50,VLOOKUP($C50,Demanda!$A:$B,2,0)*$AE50)*IF(AT50="Phantom Alt",$BC50,TRUE)</f>
        <v>1000</v>
      </c>
      <c r="BG50" s="57">
        <f t="shared" ca="1" si="0"/>
        <v>0</v>
      </c>
      <c r="BH50" s="57">
        <f>SUMIF(Invoice!A:A,F50,Invoice!B:B)</f>
        <v>2000</v>
      </c>
      <c r="BI50" s="57">
        <f ca="1">SUMIF(AS:AS,AS50,BG:BG)</f>
        <v>1000</v>
      </c>
      <c r="BJ50" s="57">
        <f ca="1">MIN((BI50-SUMIF($AS$5:AS49,AS50,$BJ$5:BJ49)),MAX(0,BH50-SUMIF($F$5:F49,F50,$BJ$5:BJ49)))</f>
        <v>1000</v>
      </c>
      <c r="BK50" s="57">
        <f ca="1">(-SUMIF(AS:AS,AS50,BG:BG)+SUMIF(AS:AS,AS50,BJ:BJ))*(AP50=100)*AR50</f>
        <v>0</v>
      </c>
      <c r="BL50" s="57">
        <f ca="1">MAX(0,SUMIF(Invoice!A:A,F50,Invoice!B:B)-SUMIF(F:F,F50,BJ:BJ))*(COUNTIF(F:F,F50)=COUNTIF($F$5:F50,F50))</f>
        <v>0</v>
      </c>
      <c r="BM50" s="44"/>
    </row>
    <row r="51" spans="1:65">
      <c r="A51" s="43">
        <v>50</v>
      </c>
      <c r="B51" s="35" t="s">
        <v>192</v>
      </c>
      <c r="C51" s="35" t="s">
        <v>3543</v>
      </c>
      <c r="D51" s="35">
        <v>1</v>
      </c>
      <c r="E51" s="35">
        <v>230</v>
      </c>
      <c r="F51" s="64" t="s">
        <v>3176</v>
      </c>
      <c r="G51" s="76" t="s">
        <v>3177</v>
      </c>
      <c r="H51" s="35">
        <v>23</v>
      </c>
      <c r="I51" s="35" t="s">
        <v>60</v>
      </c>
      <c r="J51" s="35">
        <v>0</v>
      </c>
      <c r="K51" s="35" t="s">
        <v>66</v>
      </c>
      <c r="L51" s="35" t="s">
        <v>57</v>
      </c>
      <c r="M51" s="35">
        <v>1</v>
      </c>
      <c r="N51" s="35"/>
      <c r="O51" s="35">
        <v>1</v>
      </c>
      <c r="P51" s="35">
        <v>2</v>
      </c>
      <c r="Q51" s="35">
        <v>1</v>
      </c>
      <c r="R51" s="35" t="s">
        <v>130</v>
      </c>
      <c r="S51" s="35" t="s">
        <v>130</v>
      </c>
      <c r="T51" s="36">
        <v>44104</v>
      </c>
      <c r="U51" s="36">
        <v>2958465</v>
      </c>
      <c r="V51" s="35" t="s">
        <v>3783</v>
      </c>
      <c r="W51" s="35" t="s">
        <v>59</v>
      </c>
      <c r="X51" s="35"/>
      <c r="Y51" s="35" t="s">
        <v>56</v>
      </c>
      <c r="Z51" s="35">
        <v>7213300</v>
      </c>
      <c r="AA51" s="35">
        <v>90</v>
      </c>
      <c r="AB51" s="35">
        <v>45</v>
      </c>
      <c r="AC51" s="35"/>
      <c r="AE51" s="51">
        <f>M51/O51</f>
        <v>1</v>
      </c>
      <c r="AG51" s="6" t="str">
        <f>C51</f>
        <v>90NB0NL1-M14360</v>
      </c>
      <c r="AH51" s="6" t="str">
        <f>IF($D51&lt;=AH$4,"",IF(AND($D50=AH$4,$D51&gt;AH$4),$F50,AH50))</f>
        <v/>
      </c>
      <c r="AI51" s="6" t="str">
        <f>IF($D51&lt;=AI$4,"",IF(AND($D50=AI$4,$D51&gt;AI$4),$F50,AI50))</f>
        <v/>
      </c>
      <c r="AJ51" s="6" t="str">
        <f>IF($D51&lt;=AJ$4,"",IF(AND($D50=AJ$4,$D51&gt;AJ$4),$F50,AJ50))</f>
        <v/>
      </c>
      <c r="AK51" s="6" t="str">
        <f>IF($D51&lt;=AK$4,"",IF(AND($D50=AK$4,$D51&gt;AK$4),$F50,AK50))</f>
        <v/>
      </c>
      <c r="AL51" s="6" t="str">
        <f>IF($D51&lt;=AL$4,"",IF(AND($D50=AL$4,$D51&gt;AL$4),$F50,AL50))</f>
        <v/>
      </c>
      <c r="AM51" s="6" t="str">
        <f>IF($D51&lt;=AM$4,"",IF(AND($D50=AM$4,$D51&gt;AM$4),$F50,AM50))</f>
        <v/>
      </c>
      <c r="AN51" s="6" t="str">
        <f>IF($D51&lt;=AN$4,"",IF(AND($D50=AN$4,$D51&gt;AN$4),$F50,AN50))</f>
        <v/>
      </c>
      <c r="AO51" s="6" t="str">
        <f>CONCATENATE(AG51," | ",AH51," | ",AI51," | ",AJ51," | ",AK51," | ",AL51," | ",AM51," | ",AN51)</f>
        <v xml:space="preserve">90NB0NL1-M14360 |  |  |  |  |  |  | </v>
      </c>
      <c r="AP51" s="6">
        <f>IF(TRIM(H51)="",100,J51)</f>
        <v>0</v>
      </c>
      <c r="AQ51" s="4"/>
      <c r="AR51" s="6" t="b">
        <f>NOT(TRIM(W51)&lt;&gt;"F")</f>
        <v>1</v>
      </c>
      <c r="AS51" s="6" t="str">
        <f>$B51&amp;" | "&amp;$AO51&amp;" | "&amp;IF(TRIM(H51)="","uniq"&amp;ROW(),TRIM(H51))</f>
        <v>271A | 90NB0NL1-M14360 |  |  |  |  |  |  |  | 23</v>
      </c>
      <c r="AT51" s="63">
        <f>IF(NOT(AR51),IF(TRIM($H51)="","Assembly","Phantom Alt"),VLOOKUP(F51,ZPCS04!B:G,6,0))</f>
        <v>1916</v>
      </c>
      <c r="AU51" s="7"/>
      <c r="AV51" s="38">
        <f ca="1">IF(TRIM($W51)="F",OFFSET($A$5,MATCH($AS51,$AS$5:$AS51,0)-1,0),$A51)</f>
        <v>52</v>
      </c>
      <c r="AW51" s="38">
        <f ca="1">IFERROR(OFFSET(ZPCS04!$A$1,MATCH(F51,ZPCS04!B:B,0)-1,0),100)</f>
        <v>3</v>
      </c>
      <c r="AX51" s="7"/>
      <c r="AY51" s="6" t="b">
        <f>SUMIF(AS:AS,AS51,AP:AP)=100</f>
        <v>1</v>
      </c>
      <c r="AZ51" s="6" t="b">
        <f>SUMIF(AS:AS,AS51,AE:AE)/COUNTIF(AS:AS,AS51)=AE51</f>
        <v>1</v>
      </c>
      <c r="BA51" s="4"/>
      <c r="BB51" s="38" t="str">
        <f ca="1">IF(AT51="Phantom Alt",MATCH($AS51,$AS$5:$AS51,0),IF(OR(OFFSET($AF51,0,8-COUNTBLANK($AG51:$AN51))=$F50,$BE51=$BE50),$BB50,""))</f>
        <v/>
      </c>
      <c r="BC51" s="41">
        <v>0</v>
      </c>
      <c r="BD51" s="55" t="str">
        <f>C51&amp;" | "&amp;F51</f>
        <v>90NB0NL1-M14360 | 15100-0878L000</v>
      </c>
      <c r="BE51" s="55" t="str">
        <f ca="1">C51&amp;" | "&amp;OFFSET($AF51,0,8-COUNTBLANK($AG51:$AN51))</f>
        <v>90NB0NL1-M14360 | 90NB0NL1-M14360</v>
      </c>
      <c r="BF51" s="57">
        <f ca="1">IFERROR(VLOOKUP($BE51,$BD$5:$BF50,3,0)*$AE51,VLOOKUP($C51,Demanda!$A:$B,2,0)*$AE51)*IF(AT51="Phantom Alt",$BC51,TRUE)</f>
        <v>1000</v>
      </c>
      <c r="BG51" s="57">
        <f t="shared" ca="1" si="0"/>
        <v>0</v>
      </c>
      <c r="BH51" s="57">
        <f>SUMIF(Invoice!A:A,F51,Invoice!B:B)</f>
        <v>0</v>
      </c>
      <c r="BI51" s="57">
        <f ca="1">SUMIF(AS:AS,AS51,BG:BG)</f>
        <v>1000</v>
      </c>
      <c r="BJ51" s="57">
        <f ca="1">MIN((BI51-SUMIF($AS$5:AS50,AS51,$BJ$5:BJ50)),MAX(0,BH51-SUMIF($F$5:F50,F51,$BJ$5:BJ50)))</f>
        <v>0</v>
      </c>
      <c r="BK51" s="57">
        <f ca="1">(-SUMIF(AS:AS,AS51,BG:BG)+SUMIF(AS:AS,AS51,BJ:BJ))*(AP51=100)*AR51</f>
        <v>0</v>
      </c>
      <c r="BL51" s="57">
        <f ca="1">MAX(0,SUMIF(Invoice!A:A,F51,Invoice!B:B)-SUMIF(F:F,F51,BJ:BJ))*(COUNTIF(F:F,F51)=COUNTIF($F$5:F51,F51))</f>
        <v>0</v>
      </c>
      <c r="BM51" s="44"/>
    </row>
    <row r="52" spans="1:65">
      <c r="A52" s="43">
        <v>51</v>
      </c>
      <c r="B52" s="35" t="s">
        <v>192</v>
      </c>
      <c r="C52" s="35" t="s">
        <v>3543</v>
      </c>
      <c r="D52" s="35">
        <v>1</v>
      </c>
      <c r="E52" s="35">
        <v>230</v>
      </c>
      <c r="F52" s="64" t="s">
        <v>3178</v>
      </c>
      <c r="G52" s="76" t="s">
        <v>3179</v>
      </c>
      <c r="H52" s="35">
        <v>23</v>
      </c>
      <c r="I52" s="35" t="s">
        <v>58</v>
      </c>
      <c r="J52" s="35">
        <v>100</v>
      </c>
      <c r="K52" s="35" t="s">
        <v>66</v>
      </c>
      <c r="L52" s="35" t="s">
        <v>57</v>
      </c>
      <c r="M52" s="35">
        <v>1</v>
      </c>
      <c r="N52" s="35">
        <v>1</v>
      </c>
      <c r="O52" s="35">
        <v>1</v>
      </c>
      <c r="P52" s="35">
        <v>2</v>
      </c>
      <c r="Q52" s="35">
        <v>2</v>
      </c>
      <c r="R52" s="35" t="s">
        <v>130</v>
      </c>
      <c r="S52" s="35" t="s">
        <v>130</v>
      </c>
      <c r="T52" s="36">
        <v>44104</v>
      </c>
      <c r="U52" s="36">
        <v>2958465</v>
      </c>
      <c r="V52" s="35" t="s">
        <v>3783</v>
      </c>
      <c r="W52" s="35" t="s">
        <v>59</v>
      </c>
      <c r="X52" s="35"/>
      <c r="Y52" s="35" t="s">
        <v>56</v>
      </c>
      <c r="Z52" s="35">
        <v>7213300</v>
      </c>
      <c r="AA52" s="35">
        <v>92</v>
      </c>
      <c r="AB52" s="35">
        <v>46</v>
      </c>
      <c r="AC52" s="35"/>
      <c r="AE52" s="51">
        <f>M52/O52</f>
        <v>1</v>
      </c>
      <c r="AG52" s="6" t="str">
        <f>C52</f>
        <v>90NB0NL1-M14360</v>
      </c>
      <c r="AH52" s="6" t="str">
        <f>IF($D52&lt;=AH$4,"",IF(AND($D51=AH$4,$D52&gt;AH$4),$F51,AH51))</f>
        <v/>
      </c>
      <c r="AI52" s="6" t="str">
        <f>IF($D52&lt;=AI$4,"",IF(AND($D51=AI$4,$D52&gt;AI$4),$F51,AI51))</f>
        <v/>
      </c>
      <c r="AJ52" s="6" t="str">
        <f>IF($D52&lt;=AJ$4,"",IF(AND($D51=AJ$4,$D52&gt;AJ$4),$F51,AJ51))</f>
        <v/>
      </c>
      <c r="AK52" s="6" t="str">
        <f>IF($D52&lt;=AK$4,"",IF(AND($D51=AK$4,$D52&gt;AK$4),$F51,AK51))</f>
        <v/>
      </c>
      <c r="AL52" s="6" t="str">
        <f>IF($D52&lt;=AL$4,"",IF(AND($D51=AL$4,$D52&gt;AL$4),$F51,AL51))</f>
        <v/>
      </c>
      <c r="AM52" s="6" t="str">
        <f>IF($D52&lt;=AM$4,"",IF(AND($D51=AM$4,$D52&gt;AM$4),$F51,AM51))</f>
        <v/>
      </c>
      <c r="AN52" s="6" t="str">
        <f>IF($D52&lt;=AN$4,"",IF(AND($D51=AN$4,$D52&gt;AN$4),$F51,AN51))</f>
        <v/>
      </c>
      <c r="AO52" s="6" t="str">
        <f>CONCATENATE(AG52," | ",AH52," | ",AI52," | ",AJ52," | ",AK52," | ",AL52," | ",AM52," | ",AN52)</f>
        <v xml:space="preserve">90NB0NL1-M14360 |  |  |  |  |  |  | </v>
      </c>
      <c r="AP52" s="6">
        <f>IF(TRIM(H52)="",100,J52)</f>
        <v>100</v>
      </c>
      <c r="AQ52" s="4"/>
      <c r="AR52" s="6" t="b">
        <f>NOT(TRIM(W52)&lt;&gt;"F")</f>
        <v>1</v>
      </c>
      <c r="AS52" s="6" t="str">
        <f>$B52&amp;" | "&amp;$AO52&amp;" | "&amp;IF(TRIM(H52)="","uniq"&amp;ROW(),TRIM(H52))</f>
        <v>271A | 90NB0NL1-M14360 |  |  |  |  |  |  |  | 23</v>
      </c>
      <c r="AT52" s="63">
        <f>IF(NOT(AR52),IF(TRIM($H52)="","Assembly","Phantom Alt"),VLOOKUP(F52,ZPCS04!B:G,6,0))</f>
        <v>1916</v>
      </c>
      <c r="AU52" s="7"/>
      <c r="AV52" s="38">
        <f ca="1">IF(TRIM($W52)="F",OFFSET($A$5,MATCH($AS52,$AS$5:$AS52,0)-1,0),$A52)</f>
        <v>52</v>
      </c>
      <c r="AW52" s="38">
        <f ca="1">IFERROR(OFFSET(ZPCS04!$A$1,MATCH(F52,ZPCS04!B:B,0)-1,0),100)</f>
        <v>3</v>
      </c>
      <c r="AX52" s="7"/>
      <c r="AY52" s="6" t="b">
        <f>SUMIF(AS:AS,AS52,AP:AP)=100</f>
        <v>1</v>
      </c>
      <c r="AZ52" s="6" t="b">
        <f>SUMIF(AS:AS,AS52,AE:AE)/COUNTIF(AS:AS,AS52)=AE52</f>
        <v>1</v>
      </c>
      <c r="BA52" s="4"/>
      <c r="BB52" s="38" t="str">
        <f ca="1">IF(AT52="Phantom Alt",MATCH($AS52,$AS$5:$AS52,0),IF(OR(OFFSET($AF52,0,8-COUNTBLANK($AG52:$AN52))=$F51,$BE52=$BE51),$BB51,""))</f>
        <v/>
      </c>
      <c r="BC52" s="41">
        <v>0</v>
      </c>
      <c r="BD52" s="55" t="str">
        <f>C52&amp;" | "&amp;F52</f>
        <v>90NB0NL1-M14360 | 15100-0878L100</v>
      </c>
      <c r="BE52" s="55" t="str">
        <f ca="1">C52&amp;" | "&amp;OFFSET($AF52,0,8-COUNTBLANK($AG52:$AN52))</f>
        <v>90NB0NL1-M14360 | 90NB0NL1-M14360</v>
      </c>
      <c r="BF52" s="57">
        <f ca="1">IFERROR(VLOOKUP($BE52,$BD$5:$BF51,3,0)*$AE52,VLOOKUP($C52,Demanda!$A:$B,2,0)*$AE52)*IF(AT52="Phantom Alt",$BC52,TRUE)</f>
        <v>1000</v>
      </c>
      <c r="BG52" s="57">
        <f t="shared" ca="1" si="0"/>
        <v>1000</v>
      </c>
      <c r="BH52" s="57">
        <f>SUMIF(Invoice!A:A,F52,Invoice!B:B)</f>
        <v>0</v>
      </c>
      <c r="BI52" s="57">
        <f ca="1">SUMIF(AS:AS,AS52,BG:BG)</f>
        <v>1000</v>
      </c>
      <c r="BJ52" s="57">
        <f ca="1">MIN((BI52-SUMIF($AS$5:AS51,AS52,$BJ$5:BJ51)),MAX(0,BH52-SUMIF($F$5:F51,F52,$BJ$5:BJ51)))</f>
        <v>0</v>
      </c>
      <c r="BK52" s="57">
        <f ca="1">(-SUMIF(AS:AS,AS52,BG:BG)+SUMIF(AS:AS,AS52,BJ:BJ))*(AP52=100)*AR52</f>
        <v>0</v>
      </c>
      <c r="BL52" s="57">
        <f ca="1">MAX(0,SUMIF(Invoice!A:A,F52,Invoice!B:B)-SUMIF(F:F,F52,BJ:BJ))*(COUNTIF(F:F,F52)=COUNTIF($F$5:F52,F52))</f>
        <v>0</v>
      </c>
      <c r="BM52" s="44"/>
    </row>
    <row r="53" spans="1:65">
      <c r="A53" s="43">
        <v>53</v>
      </c>
      <c r="B53" s="35" t="s">
        <v>192</v>
      </c>
      <c r="C53" s="35" t="s">
        <v>3543</v>
      </c>
      <c r="D53" s="35">
        <v>1</v>
      </c>
      <c r="E53" s="35">
        <v>230</v>
      </c>
      <c r="F53" s="64" t="s">
        <v>3669</v>
      </c>
      <c r="G53" s="76" t="s">
        <v>3818</v>
      </c>
      <c r="H53" s="35">
        <v>23</v>
      </c>
      <c r="I53" s="35" t="s">
        <v>60</v>
      </c>
      <c r="J53" s="35">
        <v>0</v>
      </c>
      <c r="K53" s="35" t="s">
        <v>66</v>
      </c>
      <c r="L53" s="35" t="s">
        <v>57</v>
      </c>
      <c r="M53" s="35">
        <v>1</v>
      </c>
      <c r="N53" s="35"/>
      <c r="O53" s="35">
        <v>1</v>
      </c>
      <c r="P53" s="35">
        <v>2</v>
      </c>
      <c r="Q53" s="35">
        <v>4</v>
      </c>
      <c r="R53" s="35" t="s">
        <v>130</v>
      </c>
      <c r="S53" s="35" t="s">
        <v>130</v>
      </c>
      <c r="T53" s="36">
        <v>44104</v>
      </c>
      <c r="U53" s="36">
        <v>2958465</v>
      </c>
      <c r="V53" s="35" t="s">
        <v>3783</v>
      </c>
      <c r="W53" s="35" t="s">
        <v>59</v>
      </c>
      <c r="X53" s="35"/>
      <c r="Y53" s="35" t="s">
        <v>56</v>
      </c>
      <c r="Z53" s="35">
        <v>7213300</v>
      </c>
      <c r="AA53" s="35">
        <v>96</v>
      </c>
      <c r="AB53" s="35">
        <v>48</v>
      </c>
      <c r="AC53" s="35"/>
      <c r="AE53" s="51">
        <f>M53/O53</f>
        <v>1</v>
      </c>
      <c r="AG53" s="6" t="str">
        <f>C53</f>
        <v>90NB0NL1-M14360</v>
      </c>
      <c r="AH53" s="6" t="str">
        <f>IF($D53&lt;=AH$4,"",IF(AND($D52=AH$4,$D53&gt;AH$4),$F52,AH52))</f>
        <v/>
      </c>
      <c r="AI53" s="6" t="str">
        <f>IF($D53&lt;=AI$4,"",IF(AND($D52=AI$4,$D53&gt;AI$4),$F52,AI52))</f>
        <v/>
      </c>
      <c r="AJ53" s="6" t="str">
        <f>IF($D53&lt;=AJ$4,"",IF(AND($D52=AJ$4,$D53&gt;AJ$4),$F52,AJ52))</f>
        <v/>
      </c>
      <c r="AK53" s="6" t="str">
        <f>IF($D53&lt;=AK$4,"",IF(AND($D52=AK$4,$D53&gt;AK$4),$F52,AK52))</f>
        <v/>
      </c>
      <c r="AL53" s="6" t="str">
        <f>IF($D53&lt;=AL$4,"",IF(AND($D52=AL$4,$D53&gt;AL$4),$F52,AL52))</f>
        <v/>
      </c>
      <c r="AM53" s="6" t="str">
        <f>IF($D53&lt;=AM$4,"",IF(AND($D52=AM$4,$D53&gt;AM$4),$F52,AM52))</f>
        <v/>
      </c>
      <c r="AN53" s="6" t="str">
        <f>IF($D53&lt;=AN$4,"",IF(AND($D52=AN$4,$D53&gt;AN$4),$F52,AN52))</f>
        <v/>
      </c>
      <c r="AO53" s="6" t="str">
        <f>CONCATENATE(AG53," | ",AH53," | ",AI53," | ",AJ53," | ",AK53," | ",AL53," | ",AM53," | ",AN53)</f>
        <v xml:space="preserve">90NB0NL1-M14360 |  |  |  |  |  |  | </v>
      </c>
      <c r="AP53" s="6">
        <f>IF(TRIM(H53)="",100,J53)</f>
        <v>0</v>
      </c>
      <c r="AQ53" s="4"/>
      <c r="AR53" s="6" t="b">
        <f>NOT(TRIM(W53)&lt;&gt;"F")</f>
        <v>1</v>
      </c>
      <c r="AS53" s="6" t="str">
        <f>$B53&amp;" | "&amp;$AO53&amp;" | "&amp;IF(TRIM(H53)="","uniq"&amp;ROW(),TRIM(H53))</f>
        <v>271A | 90NB0NL1-M14360 |  |  |  |  |  |  |  | 23</v>
      </c>
      <c r="AT53" s="63">
        <f>IF(NOT(AR53),IF(TRIM($H53)="","Assembly","Phantom Alt"),VLOOKUP(F53,ZPCS04!B:G,6,0))</f>
        <v>1916</v>
      </c>
      <c r="AU53" s="7"/>
      <c r="AV53" s="38">
        <f ca="1">IF(TRIM($W53)="F",OFFSET($A$5,MATCH($AS53,$AS$5:$AS53,0)-1,0),$A53)</f>
        <v>52</v>
      </c>
      <c r="AW53" s="38">
        <f ca="1">IFERROR(OFFSET(ZPCS04!$A$1,MATCH(F53,ZPCS04!B:B,0)-1,0),100)</f>
        <v>3</v>
      </c>
      <c r="AX53" s="7"/>
      <c r="AY53" s="6" t="b">
        <f>SUMIF(AS:AS,AS53,AP:AP)=100</f>
        <v>1</v>
      </c>
      <c r="AZ53" s="6" t="b">
        <f>SUMIF(AS:AS,AS53,AE:AE)/COUNTIF(AS:AS,AS53)=AE53</f>
        <v>1</v>
      </c>
      <c r="BA53" s="4"/>
      <c r="BB53" s="38" t="str">
        <f ca="1">IF(AT53="Phantom Alt",MATCH($AS53,$AS$5:$AS53,0),IF(OR(OFFSET($AF53,0,8-COUNTBLANK($AG53:$AN53))=$F52,$BE53=$BE52),$BB52,""))</f>
        <v/>
      </c>
      <c r="BC53" s="41">
        <v>0</v>
      </c>
      <c r="BD53" s="55" t="str">
        <f>C53&amp;" | "&amp;F53</f>
        <v>90NB0NL1-M14360 | HCXF1085010</v>
      </c>
      <c r="BE53" s="55" t="str">
        <f ca="1">C53&amp;" | "&amp;OFFSET($AF53,0,8-COUNTBLANK($AG53:$AN53))</f>
        <v>90NB0NL1-M14360 | 90NB0NL1-M14360</v>
      </c>
      <c r="BF53" s="57">
        <f ca="1">IFERROR(VLOOKUP($BE53,$BD$5:$BF52,3,0)*$AE53,VLOOKUP($C53,Demanda!$A:$B,2,0)*$AE53)*IF(AT53="Phantom Alt",$BC53,TRUE)</f>
        <v>1000</v>
      </c>
      <c r="BG53" s="57">
        <f t="shared" ca="1" si="0"/>
        <v>0</v>
      </c>
      <c r="BH53" s="57">
        <f>SUMIF(Invoice!A:A,F53,Invoice!B:B)</f>
        <v>0</v>
      </c>
      <c r="BI53" s="57">
        <f ca="1">SUMIF(AS:AS,AS53,BG:BG)</f>
        <v>1000</v>
      </c>
      <c r="BJ53" s="57">
        <f ca="1">MIN((BI53-SUMIF($AS$5:AS52,AS53,$BJ$5:BJ52)),MAX(0,BH53-SUMIF($F$5:F52,F53,$BJ$5:BJ52)))</f>
        <v>0</v>
      </c>
      <c r="BK53" s="57">
        <f ca="1">(-SUMIF(AS:AS,AS53,BG:BG)+SUMIF(AS:AS,AS53,BJ:BJ))*(AP53=100)*AR53</f>
        <v>0</v>
      </c>
      <c r="BL53" s="57">
        <f ca="1">MAX(0,SUMIF(Invoice!A:A,F53,Invoice!B:B)-SUMIF(F:F,F53,BJ:BJ))*(COUNTIF(F:F,F53)=COUNTIF($F$5:F53,F53))</f>
        <v>0</v>
      </c>
      <c r="BM53" s="44"/>
    </row>
    <row r="54" spans="1:65">
      <c r="A54" s="43">
        <v>55</v>
      </c>
      <c r="B54" s="35" t="s">
        <v>192</v>
      </c>
      <c r="C54" s="35" t="s">
        <v>3543</v>
      </c>
      <c r="D54" s="35">
        <v>1</v>
      </c>
      <c r="E54" s="35">
        <v>240</v>
      </c>
      <c r="F54" s="64" t="s">
        <v>3642</v>
      </c>
      <c r="G54" s="76" t="s">
        <v>3819</v>
      </c>
      <c r="H54" s="35">
        <v>24</v>
      </c>
      <c r="I54" s="35" t="s">
        <v>60</v>
      </c>
      <c r="J54" s="35">
        <v>0</v>
      </c>
      <c r="K54" s="35" t="s">
        <v>3523</v>
      </c>
      <c r="L54" s="35" t="s">
        <v>57</v>
      </c>
      <c r="M54" s="35">
        <v>1</v>
      </c>
      <c r="N54" s="35"/>
      <c r="O54" s="35">
        <v>1</v>
      </c>
      <c r="P54" s="35">
        <v>2</v>
      </c>
      <c r="Q54" s="35">
        <v>2</v>
      </c>
      <c r="R54" s="35" t="s">
        <v>130</v>
      </c>
      <c r="S54" s="35" t="s">
        <v>130</v>
      </c>
      <c r="T54" s="36">
        <v>44104</v>
      </c>
      <c r="U54" s="36">
        <v>2958465</v>
      </c>
      <c r="V54" s="35" t="s">
        <v>3783</v>
      </c>
      <c r="W54" s="35" t="s">
        <v>59</v>
      </c>
      <c r="X54" s="35"/>
      <c r="Y54" s="35" t="s">
        <v>56</v>
      </c>
      <c r="Z54" s="35">
        <v>7213300</v>
      </c>
      <c r="AA54" s="35">
        <v>100</v>
      </c>
      <c r="AB54" s="35">
        <v>50</v>
      </c>
      <c r="AC54" s="35"/>
      <c r="AE54" s="51">
        <f>M54/O54</f>
        <v>1</v>
      </c>
      <c r="AG54" s="6" t="str">
        <f>C54</f>
        <v>90NB0NL1-M14360</v>
      </c>
      <c r="AH54" s="6" t="str">
        <f>IF($D54&lt;=AH$4,"",IF(AND($D53=AH$4,$D54&gt;AH$4),$F53,AH53))</f>
        <v/>
      </c>
      <c r="AI54" s="6" t="str">
        <f>IF($D54&lt;=AI$4,"",IF(AND($D53=AI$4,$D54&gt;AI$4),$F53,AI53))</f>
        <v/>
      </c>
      <c r="AJ54" s="6" t="str">
        <f>IF($D54&lt;=AJ$4,"",IF(AND($D53=AJ$4,$D54&gt;AJ$4),$F53,AJ53))</f>
        <v/>
      </c>
      <c r="AK54" s="6" t="str">
        <f>IF($D54&lt;=AK$4,"",IF(AND($D53=AK$4,$D54&gt;AK$4),$F53,AK53))</f>
        <v/>
      </c>
      <c r="AL54" s="6" t="str">
        <f>IF($D54&lt;=AL$4,"",IF(AND($D53=AL$4,$D54&gt;AL$4),$F53,AL53))</f>
        <v/>
      </c>
      <c r="AM54" s="6" t="str">
        <f>IF($D54&lt;=AM$4,"",IF(AND($D53=AM$4,$D54&gt;AM$4),$F53,AM53))</f>
        <v/>
      </c>
      <c r="AN54" s="6" t="str">
        <f>IF($D54&lt;=AN$4,"",IF(AND($D53=AN$4,$D54&gt;AN$4),$F53,AN53))</f>
        <v/>
      </c>
      <c r="AO54" s="6" t="str">
        <f>CONCATENATE(AG54," | ",AH54," | ",AI54," | ",AJ54," | ",AK54," | ",AL54," | ",AM54," | ",AN54)</f>
        <v xml:space="preserve">90NB0NL1-M14360 |  |  |  |  |  |  | </v>
      </c>
      <c r="AP54" s="6">
        <f>IF(TRIM(H54)="",100,J54)</f>
        <v>0</v>
      </c>
      <c r="AQ54" s="4"/>
      <c r="AR54" s="6" t="b">
        <f>NOT(TRIM(W54)&lt;&gt;"F")</f>
        <v>1</v>
      </c>
      <c r="AS54" s="6" t="str">
        <f>$B54&amp;" | "&amp;$AO54&amp;" | "&amp;IF(TRIM(H54)="","uniq"&amp;ROW(),TRIM(H54))</f>
        <v>271A | 90NB0NL1-M14360 |  |  |  |  |  |  |  | 24</v>
      </c>
      <c r="AT54" s="63">
        <f>IF(NOT(AR54),IF(TRIM($H54)="","Assembly","Phantom Alt"),VLOOKUP(F54,ZPCS04!B:G,6,0))</f>
        <v>866</v>
      </c>
      <c r="AU54" s="7"/>
      <c r="AV54" s="38">
        <f ca="1">IF(TRIM($W54)="F",OFFSET($A$5,MATCH($AS54,$AS$5:$AS54,0)-1,0),$A54)</f>
        <v>55</v>
      </c>
      <c r="AW54" s="38">
        <f ca="1">IFERROR(OFFSET(ZPCS04!$A$1,MATCH(F54,ZPCS04!B:B,0)-1,0),100)</f>
        <v>2.9999999800000001</v>
      </c>
      <c r="AX54" s="7"/>
      <c r="AY54" s="6" t="b">
        <f>SUMIF(AS:AS,AS54,AP:AP)=100</f>
        <v>1</v>
      </c>
      <c r="AZ54" s="6" t="b">
        <f>SUMIF(AS:AS,AS54,AE:AE)/COUNTIF(AS:AS,AS54)=AE54</f>
        <v>1</v>
      </c>
      <c r="BA54" s="4"/>
      <c r="BB54" s="38" t="str">
        <f ca="1">IF(AT54="Phantom Alt",MATCH($AS54,$AS$5:$AS54,0),IF(OR(OFFSET($AF54,0,8-COUNTBLANK($AG54:$AN54))=$F53,$BE54=$BE53),$BB53,""))</f>
        <v/>
      </c>
      <c r="BC54" s="41">
        <v>0</v>
      </c>
      <c r="BD54" s="55" t="str">
        <f>C54&amp;" | "&amp;F54</f>
        <v>90NB0NL1-M14360 | HCEJA042010</v>
      </c>
      <c r="BE54" s="55" t="str">
        <f ca="1">C54&amp;" | "&amp;OFFSET($AF54,0,8-COUNTBLANK($AG54:$AN54))</f>
        <v>90NB0NL1-M14360 | 90NB0NL1-M14360</v>
      </c>
      <c r="BF54" s="57">
        <f ca="1">IFERROR(VLOOKUP($BE54,$BD$5:$BF53,3,0)*$AE54,VLOOKUP($C54,Demanda!$A:$B,2,0)*$AE54)*IF(AT54="Phantom Alt",$BC54,TRUE)</f>
        <v>1000</v>
      </c>
      <c r="BG54" s="57">
        <f t="shared" ca="1" si="0"/>
        <v>0</v>
      </c>
      <c r="BH54" s="57">
        <f>SUMIF(Invoice!A:A,F54,Invoice!B:B)</f>
        <v>2000</v>
      </c>
      <c r="BI54" s="57">
        <f ca="1">SUMIF(AS:AS,AS54,BG:BG)</f>
        <v>1000</v>
      </c>
      <c r="BJ54" s="57">
        <f ca="1">MIN((BI54-SUMIF($AS$5:AS53,AS54,$BJ$5:BJ53)),MAX(0,BH54-SUMIF($F$5:F53,F54,$BJ$5:BJ53)))</f>
        <v>1000</v>
      </c>
      <c r="BK54" s="57">
        <f ca="1">(-SUMIF(AS:AS,AS54,BG:BG)+SUMIF(AS:AS,AS54,BJ:BJ))*(AP54=100)*AR54</f>
        <v>0</v>
      </c>
      <c r="BL54" s="57">
        <f ca="1">MAX(0,SUMIF(Invoice!A:A,F54,Invoice!B:B)-SUMIF(F:F,F54,BJ:BJ))*(COUNTIF(F:F,F54)=COUNTIF($F$5:F54,F54))</f>
        <v>0</v>
      </c>
      <c r="BM54" s="44"/>
    </row>
    <row r="55" spans="1:65">
      <c r="A55" s="43">
        <v>54</v>
      </c>
      <c r="B55" s="35" t="s">
        <v>192</v>
      </c>
      <c r="C55" s="35" t="s">
        <v>3543</v>
      </c>
      <c r="D55" s="35">
        <v>1</v>
      </c>
      <c r="E55" s="35">
        <v>240</v>
      </c>
      <c r="F55" s="64" t="s">
        <v>1612</v>
      </c>
      <c r="G55" s="76" t="s">
        <v>3522</v>
      </c>
      <c r="H55" s="35">
        <v>24</v>
      </c>
      <c r="I55" s="35" t="s">
        <v>58</v>
      </c>
      <c r="J55" s="35">
        <v>100</v>
      </c>
      <c r="K55" s="35" t="s">
        <v>3523</v>
      </c>
      <c r="L55" s="35" t="s">
        <v>57</v>
      </c>
      <c r="M55" s="35">
        <v>1</v>
      </c>
      <c r="N55" s="35">
        <v>1</v>
      </c>
      <c r="O55" s="35">
        <v>1</v>
      </c>
      <c r="P55" s="35">
        <v>2</v>
      </c>
      <c r="Q55" s="35">
        <v>1</v>
      </c>
      <c r="R55" s="35" t="s">
        <v>130</v>
      </c>
      <c r="S55" s="35" t="s">
        <v>189</v>
      </c>
      <c r="T55" s="36">
        <v>44104</v>
      </c>
      <c r="U55" s="36">
        <v>2958465</v>
      </c>
      <c r="V55" s="35" t="s">
        <v>3783</v>
      </c>
      <c r="W55" s="35" t="s">
        <v>59</v>
      </c>
      <c r="X55" s="35"/>
      <c r="Y55" s="35" t="s">
        <v>56</v>
      </c>
      <c r="Z55" s="35">
        <v>7213300</v>
      </c>
      <c r="AA55" s="35">
        <v>98</v>
      </c>
      <c r="AB55" s="35">
        <v>49</v>
      </c>
      <c r="AC55" s="35"/>
      <c r="AE55" s="51">
        <f>M55/O55</f>
        <v>1</v>
      </c>
      <c r="AG55" s="6" t="str">
        <f>C55</f>
        <v>90NB0NL1-M14360</v>
      </c>
      <c r="AH55" s="6" t="str">
        <f>IF($D55&lt;=AH$4,"",IF(AND($D54=AH$4,$D55&gt;AH$4),$F54,AH54))</f>
        <v/>
      </c>
      <c r="AI55" s="6" t="str">
        <f>IF($D55&lt;=AI$4,"",IF(AND($D54=AI$4,$D55&gt;AI$4),$F54,AI54))</f>
        <v/>
      </c>
      <c r="AJ55" s="6" t="str">
        <f>IF($D55&lt;=AJ$4,"",IF(AND($D54=AJ$4,$D55&gt;AJ$4),$F54,AJ54))</f>
        <v/>
      </c>
      <c r="AK55" s="6" t="str">
        <f>IF($D55&lt;=AK$4,"",IF(AND($D54=AK$4,$D55&gt;AK$4),$F54,AK54))</f>
        <v/>
      </c>
      <c r="AL55" s="6" t="str">
        <f>IF($D55&lt;=AL$4,"",IF(AND($D54=AL$4,$D55&gt;AL$4),$F54,AL54))</f>
        <v/>
      </c>
      <c r="AM55" s="6" t="str">
        <f>IF($D55&lt;=AM$4,"",IF(AND($D54=AM$4,$D55&gt;AM$4),$F54,AM54))</f>
        <v/>
      </c>
      <c r="AN55" s="6" t="str">
        <f>IF($D55&lt;=AN$4,"",IF(AND($D54=AN$4,$D55&gt;AN$4),$F54,AN54))</f>
        <v/>
      </c>
      <c r="AO55" s="6" t="str">
        <f>CONCATENATE(AG55," | ",AH55," | ",AI55," | ",AJ55," | ",AK55," | ",AL55," | ",AM55," | ",AN55)</f>
        <v xml:space="preserve">90NB0NL1-M14360 |  |  |  |  |  |  | </v>
      </c>
      <c r="AP55" s="6">
        <f>IF(TRIM(H55)="",100,J55)</f>
        <v>100</v>
      </c>
      <c r="AQ55" s="4"/>
      <c r="AR55" s="6" t="b">
        <f>NOT(TRIM(W55)&lt;&gt;"F")</f>
        <v>1</v>
      </c>
      <c r="AS55" s="6" t="str">
        <f>$B55&amp;" | "&amp;$AO55&amp;" | "&amp;IF(TRIM(H55)="","uniq"&amp;ROW(),TRIM(H55))</f>
        <v>271A | 90NB0NL1-M14360 |  |  |  |  |  |  |  | 24</v>
      </c>
      <c r="AT55" s="63">
        <f>IF(NOT(AR55),IF(TRIM($H55)="","Assembly","Phantom Alt"),VLOOKUP(F55,ZPCS04!B:G,6,0))</f>
        <v>866</v>
      </c>
      <c r="AU55" s="7"/>
      <c r="AV55" s="38">
        <f ca="1">IF(TRIM($W55)="F",OFFSET($A$5,MATCH($AS55,$AS$5:$AS55,0)-1,0),$A55)</f>
        <v>55</v>
      </c>
      <c r="AW55" s="38">
        <f ca="1">IFERROR(OFFSET(ZPCS04!$A$1,MATCH(F55,ZPCS04!B:B,0)-1,0),100)</f>
        <v>3</v>
      </c>
      <c r="AX55" s="7"/>
      <c r="AY55" s="6" t="b">
        <f>SUMIF(AS:AS,AS55,AP:AP)=100</f>
        <v>1</v>
      </c>
      <c r="AZ55" s="6" t="b">
        <f>SUMIF(AS:AS,AS55,AE:AE)/COUNTIF(AS:AS,AS55)=AE55</f>
        <v>1</v>
      </c>
      <c r="BA55" s="4"/>
      <c r="BB55" s="38" t="str">
        <f ca="1">IF(AT55="Phantom Alt",MATCH($AS55,$AS$5:$AS55,0),IF(OR(OFFSET($AF55,0,8-COUNTBLANK($AG55:$AN55))=$F54,$BE55=$BE54),$BB54,""))</f>
        <v/>
      </c>
      <c r="BC55" s="41">
        <v>0</v>
      </c>
      <c r="BD55" s="55" t="str">
        <f>C55&amp;" | "&amp;F55</f>
        <v>90NB0NL1-M14360 | 15100-08290100</v>
      </c>
      <c r="BE55" s="55" t="str">
        <f ca="1">C55&amp;" | "&amp;OFFSET($AF55,0,8-COUNTBLANK($AG55:$AN55))</f>
        <v>90NB0NL1-M14360 | 90NB0NL1-M14360</v>
      </c>
      <c r="BF55" s="57">
        <f ca="1">IFERROR(VLOOKUP($BE55,$BD$5:$BF54,3,0)*$AE55,VLOOKUP($C55,Demanda!$A:$B,2,0)*$AE55)*IF(AT55="Phantom Alt",$BC55,TRUE)</f>
        <v>1000</v>
      </c>
      <c r="BG55" s="57">
        <f t="shared" ca="1" si="0"/>
        <v>1000</v>
      </c>
      <c r="BH55" s="57">
        <f>SUMIF(Invoice!A:A,F55,Invoice!B:B)</f>
        <v>0</v>
      </c>
      <c r="BI55" s="57">
        <f ca="1">SUMIF(AS:AS,AS55,BG:BG)</f>
        <v>1000</v>
      </c>
      <c r="BJ55" s="57">
        <f ca="1">MIN((BI55-SUMIF($AS$5:AS54,AS55,$BJ$5:BJ54)),MAX(0,BH55-SUMIF($F$5:F54,F55,$BJ$5:BJ54)))</f>
        <v>0</v>
      </c>
      <c r="BK55" s="57">
        <f ca="1">(-SUMIF(AS:AS,AS55,BG:BG)+SUMIF(AS:AS,AS55,BJ:BJ))*(AP55=100)*AR55</f>
        <v>0</v>
      </c>
      <c r="BL55" s="57">
        <f ca="1">MAX(0,SUMIF(Invoice!A:A,F55,Invoice!B:B)-SUMIF(F:F,F55,BJ:BJ))*(COUNTIF(F:F,F55)=COUNTIF($F$5:F55,F55))</f>
        <v>0</v>
      </c>
      <c r="BM55" s="44"/>
    </row>
    <row r="56" spans="1:65">
      <c r="A56" s="43">
        <v>57</v>
      </c>
      <c r="B56" s="35" t="s">
        <v>192</v>
      </c>
      <c r="C56" s="35" t="s">
        <v>3543</v>
      </c>
      <c r="D56" s="35">
        <v>1</v>
      </c>
      <c r="E56" s="35">
        <v>250</v>
      </c>
      <c r="F56" s="64" t="s">
        <v>3758</v>
      </c>
      <c r="G56" s="76" t="s">
        <v>3820</v>
      </c>
      <c r="H56" s="35">
        <v>25</v>
      </c>
      <c r="I56" s="35" t="s">
        <v>60</v>
      </c>
      <c r="J56" s="35">
        <v>0</v>
      </c>
      <c r="K56" s="35" t="s">
        <v>66</v>
      </c>
      <c r="L56" s="35" t="s">
        <v>57</v>
      </c>
      <c r="M56" s="35">
        <v>1</v>
      </c>
      <c r="N56" s="35"/>
      <c r="O56" s="35">
        <v>1</v>
      </c>
      <c r="P56" s="35">
        <v>2</v>
      </c>
      <c r="Q56" s="35">
        <v>2</v>
      </c>
      <c r="R56" s="35" t="s">
        <v>130</v>
      </c>
      <c r="S56" s="35" t="s">
        <v>130</v>
      </c>
      <c r="T56" s="36">
        <v>44104</v>
      </c>
      <c r="U56" s="36">
        <v>2958465</v>
      </c>
      <c r="V56" s="35" t="s">
        <v>3783</v>
      </c>
      <c r="W56" s="35" t="s">
        <v>59</v>
      </c>
      <c r="X56" s="35"/>
      <c r="Y56" s="35" t="s">
        <v>56</v>
      </c>
      <c r="Z56" s="35">
        <v>7213300</v>
      </c>
      <c r="AA56" s="35">
        <v>104</v>
      </c>
      <c r="AB56" s="35">
        <v>52</v>
      </c>
      <c r="AC56" s="35"/>
      <c r="AE56" s="51">
        <f>M56/O56</f>
        <v>1</v>
      </c>
      <c r="AG56" s="6" t="str">
        <f>C56</f>
        <v>90NB0NL1-M14360</v>
      </c>
      <c r="AH56" s="6" t="str">
        <f>IF($D56&lt;=AH$4,"",IF(AND($D55=AH$4,$D56&gt;AH$4),$F55,AH55))</f>
        <v/>
      </c>
      <c r="AI56" s="6" t="str">
        <f>IF($D56&lt;=AI$4,"",IF(AND($D55=AI$4,$D56&gt;AI$4),$F55,AI55))</f>
        <v/>
      </c>
      <c r="AJ56" s="6" t="str">
        <f>IF($D56&lt;=AJ$4,"",IF(AND($D55=AJ$4,$D56&gt;AJ$4),$F55,AJ55))</f>
        <v/>
      </c>
      <c r="AK56" s="6" t="str">
        <f>IF($D56&lt;=AK$4,"",IF(AND($D55=AK$4,$D56&gt;AK$4),$F55,AK55))</f>
        <v/>
      </c>
      <c r="AL56" s="6" t="str">
        <f>IF($D56&lt;=AL$4,"",IF(AND($D55=AL$4,$D56&gt;AL$4),$F55,AL55))</f>
        <v/>
      </c>
      <c r="AM56" s="6" t="str">
        <f>IF($D56&lt;=AM$4,"",IF(AND($D55=AM$4,$D56&gt;AM$4),$F55,AM55))</f>
        <v/>
      </c>
      <c r="AN56" s="6" t="str">
        <f>IF($D56&lt;=AN$4,"",IF(AND($D55=AN$4,$D56&gt;AN$4),$F55,AN55))</f>
        <v/>
      </c>
      <c r="AO56" s="6" t="str">
        <f>CONCATENATE(AG56," | ",AH56," | ",AI56," | ",AJ56," | ",AK56," | ",AL56," | ",AM56," | ",AN56)</f>
        <v xml:space="preserve">90NB0NL1-M14360 |  |  |  |  |  |  | </v>
      </c>
      <c r="AP56" s="6">
        <f>IF(TRIM(H56)="",100,J56)</f>
        <v>0</v>
      </c>
      <c r="AQ56" s="4"/>
      <c r="AR56" s="6" t="b">
        <f>NOT(TRIM(W56)&lt;&gt;"F")</f>
        <v>1</v>
      </c>
      <c r="AS56" s="6" t="str">
        <f>$B56&amp;" | "&amp;$AO56&amp;" | "&amp;IF(TRIM(H56)="","uniq"&amp;ROW(),TRIM(H56))</f>
        <v>271A | 90NB0NL1-M14360 |  |  |  |  |  |  |  | 25</v>
      </c>
      <c r="AT56" s="63">
        <f>IF(NOT(AR56),IF(TRIM($H56)="","Assembly","Phantom Alt"),VLOOKUP(F56,ZPCS04!B:G,6,0))</f>
        <v>2043</v>
      </c>
      <c r="AU56" s="7"/>
      <c r="AV56" s="38">
        <f ca="1">IF(TRIM($W56)="F",OFFSET($A$5,MATCH($AS56,$AS$5:$AS56,0)-1,0),$A56)</f>
        <v>57</v>
      </c>
      <c r="AW56" s="38">
        <f ca="1">IFERROR(OFFSET(ZPCS04!$A$1,MATCH(F56,ZPCS04!B:B,0)-1,0),100)</f>
        <v>2.9999999800000001</v>
      </c>
      <c r="AX56" s="7"/>
      <c r="AY56" s="6" t="b">
        <f>SUMIF(AS:AS,AS56,AP:AP)=100</f>
        <v>1</v>
      </c>
      <c r="AZ56" s="6" t="b">
        <f>SUMIF(AS:AS,AS56,AE:AE)/COUNTIF(AS:AS,AS56)=AE56</f>
        <v>1</v>
      </c>
      <c r="BA56" s="4"/>
      <c r="BB56" s="38" t="str">
        <f ca="1">IF(AT56="Phantom Alt",MATCH($AS56,$AS$5:$AS56,0),IF(OR(OFFSET($AF56,0,8-COUNTBLANK($AG56:$AN56))=$F55,$BE56=$BE55),$BB55,""))</f>
        <v/>
      </c>
      <c r="BC56" s="41">
        <v>0</v>
      </c>
      <c r="BD56" s="55" t="str">
        <f>C56&amp;" | "&amp;F56</f>
        <v>90NB0NL1-M14360 | HCXKT056010</v>
      </c>
      <c r="BE56" s="55" t="str">
        <f ca="1">C56&amp;" | "&amp;OFFSET($AF56,0,8-COUNTBLANK($AG56:$AN56))</f>
        <v>90NB0NL1-M14360 | 90NB0NL1-M14360</v>
      </c>
      <c r="BF56" s="57">
        <f ca="1">IFERROR(VLOOKUP($BE56,$BD$5:$BF55,3,0)*$AE56,VLOOKUP($C56,Demanda!$A:$B,2,0)*$AE56)*IF(AT56="Phantom Alt",$BC56,TRUE)</f>
        <v>1000</v>
      </c>
      <c r="BG56" s="57">
        <f t="shared" ca="1" si="0"/>
        <v>0</v>
      </c>
      <c r="BH56" s="57">
        <f>SUMIF(Invoice!A:A,F56,Invoice!B:B)</f>
        <v>2000</v>
      </c>
      <c r="BI56" s="57">
        <f ca="1">SUMIF(AS:AS,AS56,BG:BG)</f>
        <v>1000</v>
      </c>
      <c r="BJ56" s="57">
        <f ca="1">MIN((BI56-SUMIF($AS$5:AS55,AS56,$BJ$5:BJ55)),MAX(0,BH56-SUMIF($F$5:F55,F56,$BJ$5:BJ55)))</f>
        <v>1000</v>
      </c>
      <c r="BK56" s="57">
        <f ca="1">(-SUMIF(AS:AS,AS56,BG:BG)+SUMIF(AS:AS,AS56,BJ:BJ))*(AP56=100)*AR56</f>
        <v>0</v>
      </c>
      <c r="BL56" s="57">
        <f ca="1">MAX(0,SUMIF(Invoice!A:A,F56,Invoice!B:B)-SUMIF(F:F,F56,BJ:BJ))*(COUNTIF(F:F,F56)=COUNTIF($F$5:F56,F56))</f>
        <v>0</v>
      </c>
      <c r="BM56" s="44"/>
    </row>
    <row r="57" spans="1:65">
      <c r="A57" s="43">
        <v>56</v>
      </c>
      <c r="B57" s="35" t="s">
        <v>192</v>
      </c>
      <c r="C57" s="35" t="s">
        <v>3543</v>
      </c>
      <c r="D57" s="35">
        <v>1</v>
      </c>
      <c r="E57" s="35">
        <v>250</v>
      </c>
      <c r="F57" s="64" t="s">
        <v>3756</v>
      </c>
      <c r="G57" s="76" t="s">
        <v>3820</v>
      </c>
      <c r="H57" s="35">
        <v>25</v>
      </c>
      <c r="I57" s="35" t="s">
        <v>58</v>
      </c>
      <c r="J57" s="35">
        <v>100</v>
      </c>
      <c r="K57" s="35" t="s">
        <v>66</v>
      </c>
      <c r="L57" s="35" t="s">
        <v>57</v>
      </c>
      <c r="M57" s="35">
        <v>1</v>
      </c>
      <c r="N57" s="35">
        <v>1</v>
      </c>
      <c r="O57" s="35">
        <v>1</v>
      </c>
      <c r="P57" s="35">
        <v>2</v>
      </c>
      <c r="Q57" s="35">
        <v>1</v>
      </c>
      <c r="R57" s="35" t="s">
        <v>130</v>
      </c>
      <c r="S57" s="35" t="s">
        <v>130</v>
      </c>
      <c r="T57" s="36">
        <v>44104</v>
      </c>
      <c r="U57" s="36">
        <v>2958465</v>
      </c>
      <c r="V57" s="35" t="s">
        <v>3783</v>
      </c>
      <c r="W57" s="35" t="s">
        <v>59</v>
      </c>
      <c r="X57" s="35"/>
      <c r="Y57" s="35" t="s">
        <v>56</v>
      </c>
      <c r="Z57" s="35">
        <v>7213300</v>
      </c>
      <c r="AA57" s="35">
        <v>102</v>
      </c>
      <c r="AB57" s="35">
        <v>51</v>
      </c>
      <c r="AC57" s="35"/>
      <c r="AE57" s="51">
        <f>M57/O57</f>
        <v>1</v>
      </c>
      <c r="AG57" s="6" t="str">
        <f>C57</f>
        <v>90NB0NL1-M14360</v>
      </c>
      <c r="AH57" s="6" t="str">
        <f>IF($D57&lt;=AH$4,"",IF(AND($D56=AH$4,$D57&gt;AH$4),$F56,AH56))</f>
        <v/>
      </c>
      <c r="AI57" s="6" t="str">
        <f>IF($D57&lt;=AI$4,"",IF(AND($D56=AI$4,$D57&gt;AI$4),$F56,AI56))</f>
        <v/>
      </c>
      <c r="AJ57" s="6" t="str">
        <f>IF($D57&lt;=AJ$4,"",IF(AND($D56=AJ$4,$D57&gt;AJ$4),$F56,AJ56))</f>
        <v/>
      </c>
      <c r="AK57" s="6" t="str">
        <f>IF($D57&lt;=AK$4,"",IF(AND($D56=AK$4,$D57&gt;AK$4),$F56,AK56))</f>
        <v/>
      </c>
      <c r="AL57" s="6" t="str">
        <f>IF($D57&lt;=AL$4,"",IF(AND($D56=AL$4,$D57&gt;AL$4),$F56,AL56))</f>
        <v/>
      </c>
      <c r="AM57" s="6" t="str">
        <f>IF($D57&lt;=AM$4,"",IF(AND($D56=AM$4,$D57&gt;AM$4),$F56,AM56))</f>
        <v/>
      </c>
      <c r="AN57" s="6" t="str">
        <f>IF($D57&lt;=AN$4,"",IF(AND($D56=AN$4,$D57&gt;AN$4),$F56,AN56))</f>
        <v/>
      </c>
      <c r="AO57" s="6" t="str">
        <f>CONCATENATE(AG57," | ",AH57," | ",AI57," | ",AJ57," | ",AK57," | ",AL57," | ",AM57," | ",AN57)</f>
        <v xml:space="preserve">90NB0NL1-M14360 |  |  |  |  |  |  | </v>
      </c>
      <c r="AP57" s="6">
        <f>IF(TRIM(H57)="",100,J57)</f>
        <v>100</v>
      </c>
      <c r="AQ57" s="4"/>
      <c r="AR57" s="6" t="b">
        <f>NOT(TRIM(W57)&lt;&gt;"F")</f>
        <v>1</v>
      </c>
      <c r="AS57" s="6" t="str">
        <f>$B57&amp;" | "&amp;$AO57&amp;" | "&amp;IF(TRIM(H57)="","uniq"&amp;ROW(),TRIM(H57))</f>
        <v>271A | 90NB0NL1-M14360 |  |  |  |  |  |  |  | 25</v>
      </c>
      <c r="AT57" s="63">
        <f>IF(NOT(AR57),IF(TRIM($H57)="","Assembly","Phantom Alt"),VLOOKUP(F57,ZPCS04!B:G,6,0))</f>
        <v>2043</v>
      </c>
      <c r="AU57" s="7"/>
      <c r="AV57" s="38">
        <f ca="1">IF(TRIM($W57)="F",OFFSET($A$5,MATCH($AS57,$AS$5:$AS57,0)-1,0),$A57)</f>
        <v>57</v>
      </c>
      <c r="AW57" s="38">
        <f ca="1">IFERROR(OFFSET(ZPCS04!$A$1,MATCH(F57,ZPCS04!B:B,0)-1,0),100)</f>
        <v>3</v>
      </c>
      <c r="AX57" s="7"/>
      <c r="AY57" s="6" t="b">
        <f>SUMIF(AS:AS,AS57,AP:AP)=100</f>
        <v>1</v>
      </c>
      <c r="AZ57" s="6" t="b">
        <f>SUMIF(AS:AS,AS57,AE:AE)/COUNTIF(AS:AS,AS57)=AE57</f>
        <v>1</v>
      </c>
      <c r="BA57" s="4"/>
      <c r="BB57" s="38" t="str">
        <f ca="1">IF(AT57="Phantom Alt",MATCH($AS57,$AS$5:$AS57,0),IF(OR(OFFSET($AF57,0,8-COUNTBLANK($AG57:$AN57))=$F56,$BE57=$BE56),$BB56,""))</f>
        <v/>
      </c>
      <c r="BC57" s="41">
        <v>0</v>
      </c>
      <c r="BD57" s="55" t="str">
        <f>C57&amp;" | "&amp;F57</f>
        <v>90NB0NL1-M14360 | 15100-2009D000</v>
      </c>
      <c r="BE57" s="55" t="str">
        <f ca="1">C57&amp;" | "&amp;OFFSET($AF57,0,8-COUNTBLANK($AG57:$AN57))</f>
        <v>90NB0NL1-M14360 | 90NB0NL1-M14360</v>
      </c>
      <c r="BF57" s="57">
        <f ca="1">IFERROR(VLOOKUP($BE57,$BD$5:$BF56,3,0)*$AE57,VLOOKUP($C57,Demanda!$A:$B,2,0)*$AE57)*IF(AT57="Phantom Alt",$BC57,TRUE)</f>
        <v>1000</v>
      </c>
      <c r="BG57" s="57">
        <f t="shared" ca="1" si="0"/>
        <v>1000</v>
      </c>
      <c r="BH57" s="57">
        <f>SUMIF(Invoice!A:A,F57,Invoice!B:B)</f>
        <v>0</v>
      </c>
      <c r="BI57" s="57">
        <f ca="1">SUMIF(AS:AS,AS57,BG:BG)</f>
        <v>1000</v>
      </c>
      <c r="BJ57" s="57">
        <f ca="1">MIN((BI57-SUMIF($AS$5:AS56,AS57,$BJ$5:BJ56)),MAX(0,BH57-SUMIF($F$5:F56,F57,$BJ$5:BJ56)))</f>
        <v>0</v>
      </c>
      <c r="BK57" s="57">
        <f ca="1">(-SUMIF(AS:AS,AS57,BG:BG)+SUMIF(AS:AS,AS57,BJ:BJ))*(AP57=100)*AR57</f>
        <v>0</v>
      </c>
      <c r="BL57" s="57">
        <f ca="1">MAX(0,SUMIF(Invoice!A:A,F57,Invoice!B:B)-SUMIF(F:F,F57,BJ:BJ))*(COUNTIF(F:F,F57)=COUNTIF($F$5:F57,F57))</f>
        <v>0</v>
      </c>
      <c r="BM57" s="44"/>
    </row>
    <row r="58" spans="1:65">
      <c r="A58" s="43">
        <v>59</v>
      </c>
      <c r="B58" s="35" t="s">
        <v>192</v>
      </c>
      <c r="C58" s="35" t="s">
        <v>3543</v>
      </c>
      <c r="D58" s="35">
        <v>1</v>
      </c>
      <c r="E58" s="35">
        <v>260</v>
      </c>
      <c r="F58" s="64" t="s">
        <v>3640</v>
      </c>
      <c r="G58" s="76" t="s">
        <v>3821</v>
      </c>
      <c r="H58" s="35">
        <v>26</v>
      </c>
      <c r="I58" s="35" t="s">
        <v>60</v>
      </c>
      <c r="J58" s="35">
        <v>0</v>
      </c>
      <c r="K58" s="35" t="s">
        <v>66</v>
      </c>
      <c r="L58" s="35" t="s">
        <v>57</v>
      </c>
      <c r="M58" s="35">
        <v>1</v>
      </c>
      <c r="N58" s="35"/>
      <c r="O58" s="35">
        <v>1</v>
      </c>
      <c r="P58" s="35">
        <v>2</v>
      </c>
      <c r="Q58" s="35">
        <v>2</v>
      </c>
      <c r="R58" s="35" t="s">
        <v>130</v>
      </c>
      <c r="S58" s="35" t="s">
        <v>130</v>
      </c>
      <c r="T58" s="36">
        <v>44104</v>
      </c>
      <c r="U58" s="36">
        <v>2958465</v>
      </c>
      <c r="V58" s="35" t="s">
        <v>3783</v>
      </c>
      <c r="W58" s="35" t="s">
        <v>59</v>
      </c>
      <c r="X58" s="35"/>
      <c r="Y58" s="35" t="s">
        <v>56</v>
      </c>
      <c r="Z58" s="35">
        <v>7213300</v>
      </c>
      <c r="AA58" s="35">
        <v>108</v>
      </c>
      <c r="AB58" s="35">
        <v>54</v>
      </c>
      <c r="AC58" s="35"/>
      <c r="AE58" s="51">
        <f>M58/O58</f>
        <v>1</v>
      </c>
      <c r="AG58" s="6" t="str">
        <f>C58</f>
        <v>90NB0NL1-M14360</v>
      </c>
      <c r="AH58" s="6" t="str">
        <f>IF($D58&lt;=AH$4,"",IF(AND($D57=AH$4,$D58&gt;AH$4),$F57,AH57))</f>
        <v/>
      </c>
      <c r="AI58" s="6" t="str">
        <f>IF($D58&lt;=AI$4,"",IF(AND($D57=AI$4,$D58&gt;AI$4),$F57,AI57))</f>
        <v/>
      </c>
      <c r="AJ58" s="6" t="str">
        <f>IF($D58&lt;=AJ$4,"",IF(AND($D57=AJ$4,$D58&gt;AJ$4),$F57,AJ57))</f>
        <v/>
      </c>
      <c r="AK58" s="6" t="str">
        <f>IF($D58&lt;=AK$4,"",IF(AND($D57=AK$4,$D58&gt;AK$4),$F57,AK57))</f>
        <v/>
      </c>
      <c r="AL58" s="6" t="str">
        <f>IF($D58&lt;=AL$4,"",IF(AND($D57=AL$4,$D58&gt;AL$4),$F57,AL57))</f>
        <v/>
      </c>
      <c r="AM58" s="6" t="str">
        <f>IF($D58&lt;=AM$4,"",IF(AND($D57=AM$4,$D58&gt;AM$4),$F57,AM57))</f>
        <v/>
      </c>
      <c r="AN58" s="6" t="str">
        <f>IF($D58&lt;=AN$4,"",IF(AND($D57=AN$4,$D58&gt;AN$4),$F57,AN57))</f>
        <v/>
      </c>
      <c r="AO58" s="6" t="str">
        <f>CONCATENATE(AG58," | ",AH58," | ",AI58," | ",AJ58," | ",AK58," | ",AL58," | ",AM58," | ",AN58)</f>
        <v xml:space="preserve">90NB0NL1-M14360 |  |  |  |  |  |  | </v>
      </c>
      <c r="AP58" s="6">
        <f>IF(TRIM(H58)="",100,J58)</f>
        <v>0</v>
      </c>
      <c r="AQ58" s="4"/>
      <c r="AR58" s="6" t="b">
        <f>NOT(TRIM(W58)&lt;&gt;"F")</f>
        <v>1</v>
      </c>
      <c r="AS58" s="6" t="str">
        <f>$B58&amp;" | "&amp;$AO58&amp;" | "&amp;IF(TRIM(H58)="","uniq"&amp;ROW(),TRIM(H58))</f>
        <v>271A | 90NB0NL1-M14360 |  |  |  |  |  |  |  | 26</v>
      </c>
      <c r="AT58" s="63">
        <f>IF(NOT(AR58),IF(TRIM($H58)="","Assembly","Phantom Alt"),VLOOKUP(F58,ZPCS04!B:G,6,0))</f>
        <v>862</v>
      </c>
      <c r="AU58" s="7"/>
      <c r="AV58" s="38">
        <f ca="1">IF(TRIM($W58)="F",OFFSET($A$5,MATCH($AS58,$AS$5:$AS58,0)-1,0),$A58)</f>
        <v>59</v>
      </c>
      <c r="AW58" s="38">
        <f ca="1">IFERROR(OFFSET(ZPCS04!$A$1,MATCH(F58,ZPCS04!B:B,0)-1,0),100)</f>
        <v>2.99999993</v>
      </c>
      <c r="AX58" s="7"/>
      <c r="AY58" s="6" t="b">
        <f>SUMIF(AS:AS,AS58,AP:AP)=100</f>
        <v>1</v>
      </c>
      <c r="AZ58" s="6" t="b">
        <f>SUMIF(AS:AS,AS58,AE:AE)/COUNTIF(AS:AS,AS58)=AE58</f>
        <v>1</v>
      </c>
      <c r="BA58" s="4"/>
      <c r="BB58" s="38" t="str">
        <f ca="1">IF(AT58="Phantom Alt",MATCH($AS58,$AS$5:$AS58,0),IF(OR(OFFSET($AF58,0,8-COUNTBLANK($AG58:$AN58))=$F57,$BE58=$BE57),$BB57,""))</f>
        <v/>
      </c>
      <c r="BC58" s="41">
        <v>0</v>
      </c>
      <c r="BD58" s="55" t="str">
        <f>C58&amp;" | "&amp;F58</f>
        <v>90NB0NL1-M14360 | HC0C8012010</v>
      </c>
      <c r="BE58" s="55" t="str">
        <f ca="1">C58&amp;" | "&amp;OFFSET($AF58,0,8-COUNTBLANK($AG58:$AN58))</f>
        <v>90NB0NL1-M14360 | 90NB0NL1-M14360</v>
      </c>
      <c r="BF58" s="57">
        <f ca="1">IFERROR(VLOOKUP($BE58,$BD$5:$BF57,3,0)*$AE58,VLOOKUP($C58,Demanda!$A:$B,2,0)*$AE58)*IF(AT58="Phantom Alt",$BC58,TRUE)</f>
        <v>1000</v>
      </c>
      <c r="BG58" s="57">
        <f t="shared" ca="1" si="0"/>
        <v>0</v>
      </c>
      <c r="BH58" s="57">
        <f>SUMIF(Invoice!A:A,F58,Invoice!B:B)</f>
        <v>7000</v>
      </c>
      <c r="BI58" s="57">
        <f ca="1">SUMIF(AS:AS,AS58,BG:BG)</f>
        <v>1000</v>
      </c>
      <c r="BJ58" s="57">
        <f ca="1">MIN((BI58-SUMIF($AS$5:AS57,AS58,$BJ$5:BJ57)),MAX(0,BH58-SUMIF($F$5:F57,F58,$BJ$5:BJ57)))</f>
        <v>1000</v>
      </c>
      <c r="BK58" s="57">
        <f ca="1">(-SUMIF(AS:AS,AS58,BG:BG)+SUMIF(AS:AS,AS58,BJ:BJ))*(AP58=100)*AR58</f>
        <v>0</v>
      </c>
      <c r="BL58" s="57">
        <f ca="1">MAX(0,SUMIF(Invoice!A:A,F58,Invoice!B:B)-SUMIF(F:F,F58,BJ:BJ))*(COUNTIF(F:F,F58)=COUNTIF($F$5:F58,F58))</f>
        <v>0</v>
      </c>
      <c r="BM58" s="44"/>
    </row>
    <row r="59" spans="1:65">
      <c r="A59" s="43">
        <v>58</v>
      </c>
      <c r="B59" s="35" t="s">
        <v>192</v>
      </c>
      <c r="C59" s="35" t="s">
        <v>3543</v>
      </c>
      <c r="D59" s="35">
        <v>1</v>
      </c>
      <c r="E59" s="35">
        <v>260</v>
      </c>
      <c r="F59" s="64" t="s">
        <v>1600</v>
      </c>
      <c r="G59" s="76" t="s">
        <v>1601</v>
      </c>
      <c r="H59" s="35">
        <v>26</v>
      </c>
      <c r="I59" s="35" t="s">
        <v>58</v>
      </c>
      <c r="J59" s="35">
        <v>100</v>
      </c>
      <c r="K59" s="35" t="s">
        <v>66</v>
      </c>
      <c r="L59" s="35" t="s">
        <v>57</v>
      </c>
      <c r="M59" s="35">
        <v>1</v>
      </c>
      <c r="N59" s="35">
        <v>1</v>
      </c>
      <c r="O59" s="35">
        <v>1</v>
      </c>
      <c r="P59" s="35">
        <v>2</v>
      </c>
      <c r="Q59" s="35">
        <v>1</v>
      </c>
      <c r="R59" s="35" t="s">
        <v>130</v>
      </c>
      <c r="S59" s="35" t="s">
        <v>189</v>
      </c>
      <c r="T59" s="36">
        <v>44104</v>
      </c>
      <c r="U59" s="36">
        <v>2958465</v>
      </c>
      <c r="V59" s="35" t="s">
        <v>3783</v>
      </c>
      <c r="W59" s="35" t="s">
        <v>59</v>
      </c>
      <c r="X59" s="35"/>
      <c r="Y59" s="35" t="s">
        <v>56</v>
      </c>
      <c r="Z59" s="35">
        <v>7213300</v>
      </c>
      <c r="AA59" s="35">
        <v>106</v>
      </c>
      <c r="AB59" s="35">
        <v>53</v>
      </c>
      <c r="AC59" s="35"/>
      <c r="AE59" s="51">
        <f>M59/O59</f>
        <v>1</v>
      </c>
      <c r="AG59" s="6" t="str">
        <f>C59</f>
        <v>90NB0NL1-M14360</v>
      </c>
      <c r="AH59" s="6" t="str">
        <f>IF($D59&lt;=AH$4,"",IF(AND($D58=AH$4,$D59&gt;AH$4),$F58,AH58))</f>
        <v/>
      </c>
      <c r="AI59" s="6" t="str">
        <f>IF($D59&lt;=AI$4,"",IF(AND($D58=AI$4,$D59&gt;AI$4),$F58,AI58))</f>
        <v/>
      </c>
      <c r="AJ59" s="6" t="str">
        <f>IF($D59&lt;=AJ$4,"",IF(AND($D58=AJ$4,$D59&gt;AJ$4),$F58,AJ58))</f>
        <v/>
      </c>
      <c r="AK59" s="6" t="str">
        <f>IF($D59&lt;=AK$4,"",IF(AND($D58=AK$4,$D59&gt;AK$4),$F58,AK58))</f>
        <v/>
      </c>
      <c r="AL59" s="6" t="str">
        <f>IF($D59&lt;=AL$4,"",IF(AND($D58=AL$4,$D59&gt;AL$4),$F58,AL58))</f>
        <v/>
      </c>
      <c r="AM59" s="6" t="str">
        <f>IF($D59&lt;=AM$4,"",IF(AND($D58=AM$4,$D59&gt;AM$4),$F58,AM58))</f>
        <v/>
      </c>
      <c r="AN59" s="6" t="str">
        <f>IF($D59&lt;=AN$4,"",IF(AND($D58=AN$4,$D59&gt;AN$4),$F58,AN58))</f>
        <v/>
      </c>
      <c r="AO59" s="6" t="str">
        <f>CONCATENATE(AG59," | ",AH59," | ",AI59," | ",AJ59," | ",AK59," | ",AL59," | ",AM59," | ",AN59)</f>
        <v xml:space="preserve">90NB0NL1-M14360 |  |  |  |  |  |  | </v>
      </c>
      <c r="AP59" s="6">
        <f>IF(TRIM(H59)="",100,J59)</f>
        <v>100</v>
      </c>
      <c r="AQ59" s="4"/>
      <c r="AR59" s="6" t="b">
        <f>NOT(TRIM(W59)&lt;&gt;"F")</f>
        <v>1</v>
      </c>
      <c r="AS59" s="6" t="str">
        <f>$B59&amp;" | "&amp;$AO59&amp;" | "&amp;IF(TRIM(H59)="","uniq"&amp;ROW(),TRIM(H59))</f>
        <v>271A | 90NB0NL1-M14360 |  |  |  |  |  |  |  | 26</v>
      </c>
      <c r="AT59" s="63">
        <f>IF(NOT(AR59),IF(TRIM($H59)="","Assembly","Phantom Alt"),VLOOKUP(F59,ZPCS04!B:G,6,0))</f>
        <v>862</v>
      </c>
      <c r="AU59" s="7"/>
      <c r="AV59" s="38">
        <f ca="1">IF(TRIM($W59)="F",OFFSET($A$5,MATCH($AS59,$AS$5:$AS59,0)-1,0),$A59)</f>
        <v>59</v>
      </c>
      <c r="AW59" s="38">
        <f ca="1">IFERROR(OFFSET(ZPCS04!$A$1,MATCH(F59,ZPCS04!B:B,0)-1,0),100)</f>
        <v>3</v>
      </c>
      <c r="AX59" s="7"/>
      <c r="AY59" s="6" t="b">
        <f>SUMIF(AS:AS,AS59,AP:AP)=100</f>
        <v>1</v>
      </c>
      <c r="AZ59" s="6" t="b">
        <f>SUMIF(AS:AS,AS59,AE:AE)/COUNTIF(AS:AS,AS59)=AE59</f>
        <v>1</v>
      </c>
      <c r="BA59" s="4"/>
      <c r="BB59" s="38" t="str">
        <f ca="1">IF(AT59="Phantom Alt",MATCH($AS59,$AS$5:$AS59,0),IF(OR(OFFSET($AF59,0,8-COUNTBLANK($AG59:$AN59))=$F58,$BE59=$BE58),$BB58,""))</f>
        <v/>
      </c>
      <c r="BC59" s="41">
        <v>0</v>
      </c>
      <c r="BD59" s="55" t="str">
        <f>C59&amp;" | "&amp;F59</f>
        <v>90NB0NL1-M14360 | 15100-0155A000</v>
      </c>
      <c r="BE59" s="55" t="str">
        <f ca="1">C59&amp;" | "&amp;OFFSET($AF59,0,8-COUNTBLANK($AG59:$AN59))</f>
        <v>90NB0NL1-M14360 | 90NB0NL1-M14360</v>
      </c>
      <c r="BF59" s="57">
        <f ca="1">IFERROR(VLOOKUP($BE59,$BD$5:$BF58,3,0)*$AE59,VLOOKUP($C59,Demanda!$A:$B,2,0)*$AE59)*IF(AT59="Phantom Alt",$BC59,TRUE)</f>
        <v>1000</v>
      </c>
      <c r="BG59" s="57">
        <f t="shared" ca="1" si="0"/>
        <v>1000</v>
      </c>
      <c r="BH59" s="57">
        <f>SUMIF(Invoice!A:A,F59,Invoice!B:B)</f>
        <v>0</v>
      </c>
      <c r="BI59" s="57">
        <f ca="1">SUMIF(AS:AS,AS59,BG:BG)</f>
        <v>1000</v>
      </c>
      <c r="BJ59" s="57">
        <f ca="1">MIN((BI59-SUMIF($AS$5:AS58,AS59,$BJ$5:BJ58)),MAX(0,BH59-SUMIF($F$5:F58,F59,$BJ$5:BJ58)))</f>
        <v>0</v>
      </c>
      <c r="BK59" s="57">
        <f ca="1">(-SUMIF(AS:AS,AS59,BG:BG)+SUMIF(AS:AS,AS59,BJ:BJ))*(AP59=100)*AR59</f>
        <v>0</v>
      </c>
      <c r="BL59" s="57">
        <f ca="1">MAX(0,SUMIF(Invoice!A:A,F59,Invoice!B:B)-SUMIF(F:F,F59,BJ:BJ))*(COUNTIF(F:F,F59)=COUNTIF($F$5:F59,F59))</f>
        <v>0</v>
      </c>
      <c r="BM59" s="44"/>
    </row>
    <row r="60" spans="1:65">
      <c r="A60" s="43">
        <v>61</v>
      </c>
      <c r="B60" s="35" t="s">
        <v>192</v>
      </c>
      <c r="C60" s="35" t="s">
        <v>3543</v>
      </c>
      <c r="D60" s="35">
        <v>1</v>
      </c>
      <c r="E60" s="35">
        <v>270</v>
      </c>
      <c r="F60" s="64" t="s">
        <v>3761</v>
      </c>
      <c r="G60" s="76" t="s">
        <v>3822</v>
      </c>
      <c r="H60" s="35">
        <v>27</v>
      </c>
      <c r="I60" s="35" t="s">
        <v>60</v>
      </c>
      <c r="J60" s="35">
        <v>0</v>
      </c>
      <c r="K60" s="35" t="s">
        <v>66</v>
      </c>
      <c r="L60" s="35" t="s">
        <v>57</v>
      </c>
      <c r="M60" s="35">
        <v>1</v>
      </c>
      <c r="N60" s="35"/>
      <c r="O60" s="35">
        <v>1</v>
      </c>
      <c r="P60" s="35">
        <v>2</v>
      </c>
      <c r="Q60" s="35">
        <v>2</v>
      </c>
      <c r="R60" s="35" t="s">
        <v>130</v>
      </c>
      <c r="S60" s="35" t="s">
        <v>130</v>
      </c>
      <c r="T60" s="36">
        <v>44104</v>
      </c>
      <c r="U60" s="36">
        <v>2958465</v>
      </c>
      <c r="V60" s="35" t="s">
        <v>3783</v>
      </c>
      <c r="W60" s="35" t="s">
        <v>59</v>
      </c>
      <c r="X60" s="35"/>
      <c r="Y60" s="35" t="s">
        <v>56</v>
      </c>
      <c r="Z60" s="35">
        <v>7213300</v>
      </c>
      <c r="AA60" s="35">
        <v>112</v>
      </c>
      <c r="AB60" s="35">
        <v>56</v>
      </c>
      <c r="AC60" s="35"/>
      <c r="AE60" s="51">
        <f>M60/O60</f>
        <v>1</v>
      </c>
      <c r="AG60" s="6" t="str">
        <f>C60</f>
        <v>90NB0NL1-M14360</v>
      </c>
      <c r="AH60" s="6" t="str">
        <f>IF($D60&lt;=AH$4,"",IF(AND($D59=AH$4,$D60&gt;AH$4),$F59,AH59))</f>
        <v/>
      </c>
      <c r="AI60" s="6" t="str">
        <f>IF($D60&lt;=AI$4,"",IF(AND($D59=AI$4,$D60&gt;AI$4),$F59,AI59))</f>
        <v/>
      </c>
      <c r="AJ60" s="6" t="str">
        <f>IF($D60&lt;=AJ$4,"",IF(AND($D59=AJ$4,$D60&gt;AJ$4),$F59,AJ59))</f>
        <v/>
      </c>
      <c r="AK60" s="6" t="str">
        <f>IF($D60&lt;=AK$4,"",IF(AND($D59=AK$4,$D60&gt;AK$4),$F59,AK59))</f>
        <v/>
      </c>
      <c r="AL60" s="6" t="str">
        <f>IF($D60&lt;=AL$4,"",IF(AND($D59=AL$4,$D60&gt;AL$4),$F59,AL59))</f>
        <v/>
      </c>
      <c r="AM60" s="6" t="str">
        <f>IF($D60&lt;=AM$4,"",IF(AND($D59=AM$4,$D60&gt;AM$4),$F59,AM59))</f>
        <v/>
      </c>
      <c r="AN60" s="6" t="str">
        <f>IF($D60&lt;=AN$4,"",IF(AND($D59=AN$4,$D60&gt;AN$4),$F59,AN59))</f>
        <v/>
      </c>
      <c r="AO60" s="6" t="str">
        <f>CONCATENATE(AG60," | ",AH60," | ",AI60," | ",AJ60," | ",AK60," | ",AL60," | ",AM60," | ",AN60)</f>
        <v xml:space="preserve">90NB0NL1-M14360 |  |  |  |  |  |  | </v>
      </c>
      <c r="AP60" s="6">
        <f>IF(TRIM(H60)="",100,J60)</f>
        <v>0</v>
      </c>
      <c r="AQ60" s="4"/>
      <c r="AR60" s="6" t="b">
        <f>NOT(TRIM(W60)&lt;&gt;"F")</f>
        <v>1</v>
      </c>
      <c r="AS60" s="6" t="str">
        <f>$B60&amp;" | "&amp;$AO60&amp;" | "&amp;IF(TRIM(H60)="","uniq"&amp;ROW(),TRIM(H60))</f>
        <v>271A | 90NB0NL1-M14360 |  |  |  |  |  |  |  | 27</v>
      </c>
      <c r="AT60" s="63">
        <f>IF(NOT(AR60),IF(TRIM($H60)="","Assembly","Phantom Alt"),VLOOKUP(F60,ZPCS04!B:G,6,0))</f>
        <v>2045</v>
      </c>
      <c r="AU60" s="7"/>
      <c r="AV60" s="38">
        <f ca="1">IF(TRIM($W60)="F",OFFSET($A$5,MATCH($AS60,$AS$5:$AS60,0)-1,0),$A60)</f>
        <v>61</v>
      </c>
      <c r="AW60" s="38">
        <f ca="1">IFERROR(OFFSET(ZPCS04!$A$1,MATCH(F60,ZPCS04!B:B,0)-1,0),100)</f>
        <v>2.9999999800000001</v>
      </c>
      <c r="AX60" s="7"/>
      <c r="AY60" s="6" t="b">
        <f>SUMIF(AS:AS,AS60,AP:AP)=100</f>
        <v>1</v>
      </c>
      <c r="AZ60" s="6" t="b">
        <f>SUMIF(AS:AS,AS60,AE:AE)/COUNTIF(AS:AS,AS60)=AE60</f>
        <v>1</v>
      </c>
      <c r="BA60" s="4"/>
      <c r="BB60" s="38" t="str">
        <f ca="1">IF(AT60="Phantom Alt",MATCH($AS60,$AS$5:$AS60,0),IF(OR(OFFSET($AF60,0,8-COUNTBLANK($AG60:$AN60))=$F59,$BE60=$BE59),$BB59,""))</f>
        <v/>
      </c>
      <c r="BC60" s="41">
        <v>1</v>
      </c>
      <c r="BD60" s="55" t="str">
        <f>C60&amp;" | "&amp;F60</f>
        <v>90NB0NL1-M14360 | HCXKT101010</v>
      </c>
      <c r="BE60" s="55" t="str">
        <f ca="1">C60&amp;" | "&amp;OFFSET($AF60,0,8-COUNTBLANK($AG60:$AN60))</f>
        <v>90NB0NL1-M14360 | 90NB0NL1-M14360</v>
      </c>
      <c r="BF60" s="57">
        <f ca="1">IFERROR(VLOOKUP($BE60,$BD$5:$BF59,3,0)*$AE60,VLOOKUP($C60,Demanda!$A:$B,2,0)*$AE60)*IF(AT60="Phantom Alt",$BC60,TRUE)</f>
        <v>1000</v>
      </c>
      <c r="BG60" s="57">
        <f t="shared" ca="1" si="0"/>
        <v>0</v>
      </c>
      <c r="BH60" s="57">
        <f>SUMIF(Invoice!A:A,F60,Invoice!B:B)</f>
        <v>2000</v>
      </c>
      <c r="BI60" s="57">
        <f ca="1">SUMIF(AS:AS,AS60,BG:BG)</f>
        <v>1000</v>
      </c>
      <c r="BJ60" s="57">
        <f ca="1">MIN((BI60-SUMIF($AS$5:AS59,AS60,$BJ$5:BJ59)),MAX(0,BH60-SUMIF($F$5:F59,F60,$BJ$5:BJ59)))</f>
        <v>1000</v>
      </c>
      <c r="BK60" s="57">
        <f ca="1">(-SUMIF(AS:AS,AS60,BG:BG)+SUMIF(AS:AS,AS60,BJ:BJ))*(AP60=100)*AR60</f>
        <v>0</v>
      </c>
      <c r="BL60" s="57">
        <f ca="1">MAX(0,SUMIF(Invoice!A:A,F60,Invoice!B:B)-SUMIF(F:F,F60,BJ:BJ))*(COUNTIF(F:F,F60)=COUNTIF($F$5:F60,F60))</f>
        <v>0</v>
      </c>
      <c r="BM60" s="44"/>
    </row>
    <row r="61" spans="1:65">
      <c r="A61" s="43">
        <v>60</v>
      </c>
      <c r="B61" s="35" t="s">
        <v>192</v>
      </c>
      <c r="C61" s="35" t="s">
        <v>3543</v>
      </c>
      <c r="D61" s="35">
        <v>1</v>
      </c>
      <c r="E61" s="35">
        <v>270</v>
      </c>
      <c r="F61" s="64" t="s">
        <v>3759</v>
      </c>
      <c r="G61" s="76" t="s">
        <v>3822</v>
      </c>
      <c r="H61" s="35">
        <v>27</v>
      </c>
      <c r="I61" s="35" t="s">
        <v>58</v>
      </c>
      <c r="J61" s="35">
        <v>100</v>
      </c>
      <c r="K61" s="35" t="s">
        <v>66</v>
      </c>
      <c r="L61" s="35" t="s">
        <v>57</v>
      </c>
      <c r="M61" s="35">
        <v>1</v>
      </c>
      <c r="N61" s="35">
        <v>1</v>
      </c>
      <c r="O61" s="35">
        <v>1</v>
      </c>
      <c r="P61" s="35">
        <v>2</v>
      </c>
      <c r="Q61" s="35">
        <v>1</v>
      </c>
      <c r="R61" s="35" t="s">
        <v>130</v>
      </c>
      <c r="S61" s="35" t="s">
        <v>130</v>
      </c>
      <c r="T61" s="36">
        <v>44104</v>
      </c>
      <c r="U61" s="36">
        <v>2958465</v>
      </c>
      <c r="V61" s="35" t="s">
        <v>3783</v>
      </c>
      <c r="W61" s="35" t="s">
        <v>59</v>
      </c>
      <c r="X61" s="35"/>
      <c r="Y61" s="35" t="s">
        <v>56</v>
      </c>
      <c r="Z61" s="35">
        <v>7213300</v>
      </c>
      <c r="AA61" s="35">
        <v>110</v>
      </c>
      <c r="AB61" s="35">
        <v>55</v>
      </c>
      <c r="AC61" s="35"/>
      <c r="AE61" s="51">
        <f>M61/O61</f>
        <v>1</v>
      </c>
      <c r="AG61" s="6" t="str">
        <f>C61</f>
        <v>90NB0NL1-M14360</v>
      </c>
      <c r="AH61" s="6" t="str">
        <f>IF($D61&lt;=AH$4,"",IF(AND($D60=AH$4,$D61&gt;AH$4),$F60,AH60))</f>
        <v/>
      </c>
      <c r="AI61" s="6" t="str">
        <f>IF($D61&lt;=AI$4,"",IF(AND($D60=AI$4,$D61&gt;AI$4),$F60,AI60))</f>
        <v/>
      </c>
      <c r="AJ61" s="6" t="str">
        <f>IF($D61&lt;=AJ$4,"",IF(AND($D60=AJ$4,$D61&gt;AJ$4),$F60,AJ60))</f>
        <v/>
      </c>
      <c r="AK61" s="6" t="str">
        <f>IF($D61&lt;=AK$4,"",IF(AND($D60=AK$4,$D61&gt;AK$4),$F60,AK60))</f>
        <v/>
      </c>
      <c r="AL61" s="6" t="str">
        <f>IF($D61&lt;=AL$4,"",IF(AND($D60=AL$4,$D61&gt;AL$4),$F60,AL60))</f>
        <v/>
      </c>
      <c r="AM61" s="6" t="str">
        <f>IF($D61&lt;=AM$4,"",IF(AND($D60=AM$4,$D61&gt;AM$4),$F60,AM60))</f>
        <v/>
      </c>
      <c r="AN61" s="6" t="str">
        <f>IF($D61&lt;=AN$4,"",IF(AND($D60=AN$4,$D61&gt;AN$4),$F60,AN60))</f>
        <v/>
      </c>
      <c r="AO61" s="6" t="str">
        <f>CONCATENATE(AG61," | ",AH61," | ",AI61," | ",AJ61," | ",AK61," | ",AL61," | ",AM61," | ",AN61)</f>
        <v xml:space="preserve">90NB0NL1-M14360 |  |  |  |  |  |  | </v>
      </c>
      <c r="AP61" s="6">
        <f>IF(TRIM(H61)="",100,J61)</f>
        <v>100</v>
      </c>
      <c r="AQ61" s="4"/>
      <c r="AR61" s="6" t="b">
        <f>NOT(TRIM(W61)&lt;&gt;"F")</f>
        <v>1</v>
      </c>
      <c r="AS61" s="6" t="str">
        <f>$B61&amp;" | "&amp;$AO61&amp;" | "&amp;IF(TRIM(H61)="","uniq"&amp;ROW(),TRIM(H61))</f>
        <v>271A | 90NB0NL1-M14360 |  |  |  |  |  |  |  | 27</v>
      </c>
      <c r="AT61" s="63">
        <f>IF(NOT(AR61),IF(TRIM($H61)="","Assembly","Phantom Alt"),VLOOKUP(F61,ZPCS04!B:G,6,0))</f>
        <v>2045</v>
      </c>
      <c r="AU61" s="7"/>
      <c r="AV61" s="38">
        <f ca="1">IF(TRIM($W61)="F",OFFSET($A$5,MATCH($AS61,$AS$5:$AS61,0)-1,0),$A61)</f>
        <v>61</v>
      </c>
      <c r="AW61" s="38">
        <f ca="1">IFERROR(OFFSET(ZPCS04!$A$1,MATCH(F61,ZPCS04!B:B,0)-1,0),100)</f>
        <v>3</v>
      </c>
      <c r="AX61" s="7"/>
      <c r="AY61" s="6" t="b">
        <f>SUMIF(AS:AS,AS61,AP:AP)=100</f>
        <v>1</v>
      </c>
      <c r="AZ61" s="6" t="b">
        <f>SUMIF(AS:AS,AS61,AE:AE)/COUNTIF(AS:AS,AS61)=AE61</f>
        <v>1</v>
      </c>
      <c r="BA61" s="4"/>
      <c r="BB61" s="38" t="str">
        <f ca="1">IF(AT61="Phantom Alt",MATCH($AS61,$AS$5:$AS61,0),IF(OR(OFFSET($AF61,0,8-COUNTBLANK($AG61:$AN61))=$F60,$BE61=$BE60),$BB60,""))</f>
        <v/>
      </c>
      <c r="BC61" s="41">
        <v>0</v>
      </c>
      <c r="BD61" s="55" t="str">
        <f>C61&amp;" | "&amp;F61</f>
        <v>90NB0NL1-M14360 | 15105-0745S000</v>
      </c>
      <c r="BE61" s="55" t="str">
        <f ca="1">C61&amp;" | "&amp;OFFSET($AF61,0,8-COUNTBLANK($AG61:$AN61))</f>
        <v>90NB0NL1-M14360 | 90NB0NL1-M14360</v>
      </c>
      <c r="BF61" s="57">
        <f ca="1">IFERROR(VLOOKUP($BE61,$BD$5:$BF60,3,0)*$AE61,VLOOKUP($C61,Demanda!$A:$B,2,0)*$AE61)*IF(AT61="Phantom Alt",$BC61,TRUE)</f>
        <v>1000</v>
      </c>
      <c r="BG61" s="57">
        <f t="shared" ca="1" si="0"/>
        <v>1000</v>
      </c>
      <c r="BH61" s="57">
        <f>SUMIF(Invoice!A:A,F61,Invoice!B:B)</f>
        <v>0</v>
      </c>
      <c r="BI61" s="57">
        <f ca="1">SUMIF(AS:AS,AS61,BG:BG)</f>
        <v>1000</v>
      </c>
      <c r="BJ61" s="57">
        <f ca="1">MIN((BI61-SUMIF($AS$5:AS60,AS61,$BJ$5:BJ60)),MAX(0,BH61-SUMIF($F$5:F60,F61,$BJ$5:BJ60)))</f>
        <v>0</v>
      </c>
      <c r="BK61" s="57">
        <f ca="1">(-SUMIF(AS:AS,AS61,BG:BG)+SUMIF(AS:AS,AS61,BJ:BJ))*(AP61=100)*AR61</f>
        <v>0</v>
      </c>
      <c r="BL61" s="57">
        <f ca="1">MAX(0,SUMIF(Invoice!A:A,F61,Invoice!B:B)-SUMIF(F:F,F61,BJ:BJ))*(COUNTIF(F:F,F61)=COUNTIF($F$5:F61,F61))</f>
        <v>0</v>
      </c>
      <c r="BM61" s="44"/>
    </row>
    <row r="62" spans="1:65">
      <c r="A62" s="43">
        <v>62</v>
      </c>
      <c r="B62" s="35" t="s">
        <v>192</v>
      </c>
      <c r="C62" s="35" t="s">
        <v>3543</v>
      </c>
      <c r="D62" s="35">
        <v>1</v>
      </c>
      <c r="E62" s="35">
        <v>280</v>
      </c>
      <c r="F62" s="64" t="s">
        <v>1757</v>
      </c>
      <c r="G62" s="76" t="s">
        <v>1758</v>
      </c>
      <c r="H62" s="35"/>
      <c r="I62" s="35"/>
      <c r="J62" s="35">
        <v>0</v>
      </c>
      <c r="K62" s="35" t="s">
        <v>3523</v>
      </c>
      <c r="L62" s="35" t="s">
        <v>57</v>
      </c>
      <c r="M62" s="35">
        <v>1</v>
      </c>
      <c r="N62" s="35">
        <v>1</v>
      </c>
      <c r="O62" s="35">
        <v>1</v>
      </c>
      <c r="P62" s="35"/>
      <c r="Q62" s="35"/>
      <c r="R62" s="35" t="s">
        <v>130</v>
      </c>
      <c r="S62" s="35" t="s">
        <v>130</v>
      </c>
      <c r="T62" s="36">
        <v>44104</v>
      </c>
      <c r="U62" s="36">
        <v>2958465</v>
      </c>
      <c r="V62" s="35" t="s">
        <v>3783</v>
      </c>
      <c r="W62" s="35" t="s">
        <v>59</v>
      </c>
      <c r="X62" s="35"/>
      <c r="Y62" s="35" t="s">
        <v>56</v>
      </c>
      <c r="Z62" s="35">
        <v>7213300</v>
      </c>
      <c r="AA62" s="35">
        <v>114</v>
      </c>
      <c r="AB62" s="35">
        <v>57</v>
      </c>
      <c r="AC62" s="35"/>
      <c r="AE62" s="51">
        <f>M62/O62</f>
        <v>1</v>
      </c>
      <c r="AG62" s="6" t="str">
        <f>C62</f>
        <v>90NB0NL1-M14360</v>
      </c>
      <c r="AH62" s="6" t="str">
        <f>IF($D62&lt;=AH$4,"",IF(AND($D61=AH$4,$D62&gt;AH$4),$F61,AH61))</f>
        <v/>
      </c>
      <c r="AI62" s="6" t="str">
        <f>IF($D62&lt;=AI$4,"",IF(AND($D61=AI$4,$D62&gt;AI$4),$F61,AI61))</f>
        <v/>
      </c>
      <c r="AJ62" s="6" t="str">
        <f>IF($D62&lt;=AJ$4,"",IF(AND($D61=AJ$4,$D62&gt;AJ$4),$F61,AJ61))</f>
        <v/>
      </c>
      <c r="AK62" s="6" t="str">
        <f>IF($D62&lt;=AK$4,"",IF(AND($D61=AK$4,$D62&gt;AK$4),$F61,AK61))</f>
        <v/>
      </c>
      <c r="AL62" s="6" t="str">
        <f>IF($D62&lt;=AL$4,"",IF(AND($D61=AL$4,$D62&gt;AL$4),$F61,AL61))</f>
        <v/>
      </c>
      <c r="AM62" s="6" t="str">
        <f>IF($D62&lt;=AM$4,"",IF(AND($D61=AM$4,$D62&gt;AM$4),$F61,AM61))</f>
        <v/>
      </c>
      <c r="AN62" s="6" t="str">
        <f>IF($D62&lt;=AN$4,"",IF(AND($D61=AN$4,$D62&gt;AN$4),$F61,AN61))</f>
        <v/>
      </c>
      <c r="AO62" s="6" t="str">
        <f>CONCATENATE(AG62," | ",AH62," | ",AI62," | ",AJ62," | ",AK62," | ",AL62," | ",AM62," | ",AN62)</f>
        <v xml:space="preserve">90NB0NL1-M14360 |  |  |  |  |  |  | </v>
      </c>
      <c r="AP62" s="6">
        <f>IF(TRIM(H62)="",100,J62)</f>
        <v>100</v>
      </c>
      <c r="AQ62" s="4"/>
      <c r="AR62" s="6" t="b">
        <f>NOT(TRIM(W62)&lt;&gt;"F")</f>
        <v>1</v>
      </c>
      <c r="AS62" s="6" t="str">
        <f>$B62&amp;" | "&amp;$AO62&amp;" | "&amp;IF(TRIM(H62)="","uniq"&amp;ROW(),TRIM(H62))</f>
        <v>271A | 90NB0NL1-M14360 |  |  |  |  |  |  |  | uniq62</v>
      </c>
      <c r="AT62" s="63">
        <f>IF(NOT(AR62),IF(TRIM($H62)="","Assembly","Phantom Alt"),VLOOKUP(F62,ZPCS04!B:G,6,0))</f>
        <v>908</v>
      </c>
      <c r="AU62" s="7"/>
      <c r="AV62" s="38">
        <f ca="1">IF(TRIM($W62)="F",OFFSET($A$5,MATCH($AS62,$AS$5:$AS62,0)-1,0),$A62)</f>
        <v>62</v>
      </c>
      <c r="AW62" s="38">
        <f ca="1">IFERROR(OFFSET(ZPCS04!$A$1,MATCH(F62,ZPCS04!B:B,0)-1,0),100)</f>
        <v>2.9999999600000002</v>
      </c>
      <c r="AX62" s="7"/>
      <c r="AY62" s="6" t="b">
        <f>SUMIF(AS:AS,AS62,AP:AP)=100</f>
        <v>1</v>
      </c>
      <c r="AZ62" s="6" t="b">
        <f>SUMIF(AS:AS,AS62,AE:AE)/COUNTIF(AS:AS,AS62)=AE62</f>
        <v>1</v>
      </c>
      <c r="BA62" s="4"/>
      <c r="BB62" s="38" t="str">
        <f ca="1">IF(AT62="Phantom Alt",MATCH($AS62,$AS$5:$AS62,0),IF(OR(OFFSET($AF62,0,8-COUNTBLANK($AG62:$AN62))=$F61,$BE62=$BE61),$BB61,""))</f>
        <v/>
      </c>
      <c r="BC62" s="41">
        <v>2</v>
      </c>
      <c r="BD62" s="55" t="str">
        <f>C62&amp;" | "&amp;F62</f>
        <v>90NB0NL1-M14360 | 15100-1264D000</v>
      </c>
      <c r="BE62" s="55" t="str">
        <f ca="1">C62&amp;" | "&amp;OFFSET($AF62,0,8-COUNTBLANK($AG62:$AN62))</f>
        <v>90NB0NL1-M14360 | 90NB0NL1-M14360</v>
      </c>
      <c r="BF62" s="57">
        <f ca="1">IFERROR(VLOOKUP($BE62,$BD$5:$BF61,3,0)*$AE62,VLOOKUP($C62,Demanda!$A:$B,2,0)*$AE62)*IF(AT62="Phantom Alt",$BC62,TRUE)</f>
        <v>1000</v>
      </c>
      <c r="BG62" s="57">
        <f t="shared" ca="1" si="0"/>
        <v>1000</v>
      </c>
      <c r="BH62" s="57">
        <f>SUMIF(Invoice!A:A,F62,Invoice!B:B)</f>
        <v>4000</v>
      </c>
      <c r="BI62" s="57">
        <f ca="1">SUMIF(AS:AS,AS62,BG:BG)</f>
        <v>1000</v>
      </c>
      <c r="BJ62" s="57">
        <f ca="1">MIN((BI62-SUMIF($AS$5:AS61,AS62,$BJ$5:BJ61)),MAX(0,BH62-SUMIF($F$5:F61,F62,$BJ$5:BJ61)))</f>
        <v>1000</v>
      </c>
      <c r="BK62" s="57">
        <f ca="1">(-SUMIF(AS:AS,AS62,BG:BG)+SUMIF(AS:AS,AS62,BJ:BJ))*(AP62=100)*AR62</f>
        <v>0</v>
      </c>
      <c r="BL62" s="57">
        <f ca="1">MAX(0,SUMIF(Invoice!A:A,F62,Invoice!B:B)-SUMIF(F:F,F62,BJ:BJ))*(COUNTIF(F:F,F62)=COUNTIF($F$5:F62,F62))</f>
        <v>0</v>
      </c>
      <c r="BM62" s="44"/>
    </row>
    <row r="63" spans="1:65">
      <c r="A63" s="43">
        <v>64</v>
      </c>
      <c r="B63" s="35" t="s">
        <v>192</v>
      </c>
      <c r="C63" s="35" t="s">
        <v>3543</v>
      </c>
      <c r="D63" s="35">
        <v>1</v>
      </c>
      <c r="E63" s="35">
        <v>290</v>
      </c>
      <c r="F63" s="64" t="s">
        <v>3764</v>
      </c>
      <c r="G63" s="76" t="s">
        <v>3825</v>
      </c>
      <c r="H63" s="35">
        <v>29</v>
      </c>
      <c r="I63" s="35" t="s">
        <v>60</v>
      </c>
      <c r="J63" s="35">
        <v>0</v>
      </c>
      <c r="K63" s="35" t="s">
        <v>3824</v>
      </c>
      <c r="L63" s="35" t="s">
        <v>57</v>
      </c>
      <c r="M63" s="35">
        <v>1</v>
      </c>
      <c r="N63" s="35"/>
      <c r="O63" s="35">
        <v>1</v>
      </c>
      <c r="P63" s="35">
        <v>2</v>
      </c>
      <c r="Q63" s="35">
        <v>2</v>
      </c>
      <c r="R63" s="35" t="s">
        <v>130</v>
      </c>
      <c r="S63" s="35" t="s">
        <v>130</v>
      </c>
      <c r="T63" s="36">
        <v>44104</v>
      </c>
      <c r="U63" s="36">
        <v>2958465</v>
      </c>
      <c r="V63" s="35" t="s">
        <v>3783</v>
      </c>
      <c r="W63" s="35" t="s">
        <v>59</v>
      </c>
      <c r="X63" s="35"/>
      <c r="Y63" s="35" t="s">
        <v>56</v>
      </c>
      <c r="Z63" s="35">
        <v>7213300</v>
      </c>
      <c r="AA63" s="35">
        <v>118</v>
      </c>
      <c r="AB63" s="35">
        <v>59</v>
      </c>
      <c r="AC63" s="35"/>
      <c r="AE63" s="51">
        <f>M63/O63</f>
        <v>1</v>
      </c>
      <c r="AG63" s="6" t="str">
        <f>C63</f>
        <v>90NB0NL1-M14360</v>
      </c>
      <c r="AH63" s="6" t="str">
        <f>IF($D63&lt;=AH$4,"",IF(AND($D62=AH$4,$D63&gt;AH$4),$F62,AH62))</f>
        <v/>
      </c>
      <c r="AI63" s="6" t="str">
        <f>IF($D63&lt;=AI$4,"",IF(AND($D62=AI$4,$D63&gt;AI$4),$F62,AI62))</f>
        <v/>
      </c>
      <c r="AJ63" s="6" t="str">
        <f>IF($D63&lt;=AJ$4,"",IF(AND($D62=AJ$4,$D63&gt;AJ$4),$F62,AJ62))</f>
        <v/>
      </c>
      <c r="AK63" s="6" t="str">
        <f>IF($D63&lt;=AK$4,"",IF(AND($D62=AK$4,$D63&gt;AK$4),$F62,AK62))</f>
        <v/>
      </c>
      <c r="AL63" s="6" t="str">
        <f>IF($D63&lt;=AL$4,"",IF(AND($D62=AL$4,$D63&gt;AL$4),$F62,AL62))</f>
        <v/>
      </c>
      <c r="AM63" s="6" t="str">
        <f>IF($D63&lt;=AM$4,"",IF(AND($D62=AM$4,$D63&gt;AM$4),$F62,AM62))</f>
        <v/>
      </c>
      <c r="AN63" s="6" t="str">
        <f>IF($D63&lt;=AN$4,"",IF(AND($D62=AN$4,$D63&gt;AN$4),$F62,AN62))</f>
        <v/>
      </c>
      <c r="AO63" s="6" t="str">
        <f>CONCATENATE(AG63," | ",AH63," | ",AI63," | ",AJ63," | ",AK63," | ",AL63," | ",AM63," | ",AN63)</f>
        <v xml:space="preserve">90NB0NL1-M14360 |  |  |  |  |  |  | </v>
      </c>
      <c r="AP63" s="6">
        <f>IF(TRIM(H63)="",100,J63)</f>
        <v>0</v>
      </c>
      <c r="AQ63" s="4"/>
      <c r="AR63" s="6" t="b">
        <f>NOT(TRIM(W63)&lt;&gt;"F")</f>
        <v>1</v>
      </c>
      <c r="AS63" s="6" t="str">
        <f>$B63&amp;" | "&amp;$AO63&amp;" | "&amp;IF(TRIM(H63)="","uniq"&amp;ROW(),TRIM(H63))</f>
        <v>271A | 90NB0NL1-M14360 |  |  |  |  |  |  |  | 29</v>
      </c>
      <c r="AT63" s="63">
        <f>IF(NOT(AR63),IF(TRIM($H63)="","Assembly","Phantom Alt"),VLOOKUP(F63,ZPCS04!B:G,6,0))</f>
        <v>2046</v>
      </c>
      <c r="AU63" s="7"/>
      <c r="AV63" s="38">
        <f ca="1">IF(TRIM($W63)="F",OFFSET($A$5,MATCH($AS63,$AS$5:$AS63,0)-1,0),$A63)</f>
        <v>64</v>
      </c>
      <c r="AW63" s="38">
        <f ca="1">IFERROR(OFFSET(ZPCS04!$A$1,MATCH(F63,ZPCS04!B:B,0)-1,0),100)</f>
        <v>2.9999999859999997</v>
      </c>
      <c r="AX63" s="7"/>
      <c r="AY63" s="6" t="b">
        <f>SUMIF(AS:AS,AS63,AP:AP)=100</f>
        <v>1</v>
      </c>
      <c r="AZ63" s="6" t="b">
        <f>SUMIF(AS:AS,AS63,AE:AE)/COUNTIF(AS:AS,AS63)=AE63</f>
        <v>1</v>
      </c>
      <c r="BA63" s="4"/>
      <c r="BB63" s="38" t="str">
        <f ca="1">IF(AT63="Phantom Alt",MATCH($AS63,$AS$5:$AS63,0),IF(OR(OFFSET($AF63,0,8-COUNTBLANK($AG63:$AN63))=$F62,$BE63=$BE62),$BB62,""))</f>
        <v/>
      </c>
      <c r="BC63" s="41">
        <v>4</v>
      </c>
      <c r="BD63" s="55" t="str">
        <f>C63&amp;" | "&amp;F63</f>
        <v>90NB0NL1-M14360 | EAXKT00501A</v>
      </c>
      <c r="BE63" s="55" t="str">
        <f ca="1">C63&amp;" | "&amp;OFFSET($AF63,0,8-COUNTBLANK($AG63:$AN63))</f>
        <v>90NB0NL1-M14360 | 90NB0NL1-M14360</v>
      </c>
      <c r="BF63" s="57">
        <f ca="1">IFERROR(VLOOKUP($BE63,$BD$5:$BF62,3,0)*$AE63,VLOOKUP($C63,Demanda!$A:$B,2,0)*$AE63)*IF(AT63="Phantom Alt",$BC63,TRUE)</f>
        <v>1000</v>
      </c>
      <c r="BG63" s="57">
        <f t="shared" ca="1" si="0"/>
        <v>0</v>
      </c>
      <c r="BH63" s="57">
        <f>SUMIF(Invoice!A:A,F63,Invoice!B:B)</f>
        <v>1400</v>
      </c>
      <c r="BI63" s="57">
        <f ca="1">SUMIF(AS:AS,AS63,BG:BG)</f>
        <v>1000</v>
      </c>
      <c r="BJ63" s="57">
        <f ca="1">MIN((BI63-SUMIF($AS$5:AS62,AS63,$BJ$5:BJ62)),MAX(0,BH63-SUMIF($F$5:F62,F63,$BJ$5:BJ62)))</f>
        <v>1000</v>
      </c>
      <c r="BK63" s="57">
        <f ca="1">(-SUMIF(AS:AS,AS63,BG:BG)+SUMIF(AS:AS,AS63,BJ:BJ))*(AP63=100)*AR63</f>
        <v>0</v>
      </c>
      <c r="BL63" s="57">
        <f ca="1">MAX(0,SUMIF(Invoice!A:A,F63,Invoice!B:B)-SUMIF(F:F,F63,BJ:BJ))*(COUNTIF(F:F,F63)=COUNTIF($F$5:F63,F63))</f>
        <v>0</v>
      </c>
      <c r="BM63" s="44"/>
    </row>
    <row r="64" spans="1:65">
      <c r="A64" s="43">
        <v>63</v>
      </c>
      <c r="B64" s="35" t="s">
        <v>192</v>
      </c>
      <c r="C64" s="35" t="s">
        <v>3543</v>
      </c>
      <c r="D64" s="35">
        <v>1</v>
      </c>
      <c r="E64" s="35">
        <v>290</v>
      </c>
      <c r="F64" s="64" t="s">
        <v>3762</v>
      </c>
      <c r="G64" s="76" t="s">
        <v>3823</v>
      </c>
      <c r="H64" s="35">
        <v>29</v>
      </c>
      <c r="I64" s="35" t="s">
        <v>58</v>
      </c>
      <c r="J64" s="35">
        <v>100</v>
      </c>
      <c r="K64" s="35" t="s">
        <v>3824</v>
      </c>
      <c r="L64" s="35" t="s">
        <v>57</v>
      </c>
      <c r="M64" s="35">
        <v>1</v>
      </c>
      <c r="N64" s="35">
        <v>1</v>
      </c>
      <c r="O64" s="35">
        <v>1</v>
      </c>
      <c r="P64" s="35">
        <v>2</v>
      </c>
      <c r="Q64" s="35">
        <v>1</v>
      </c>
      <c r="R64" s="35" t="s">
        <v>130</v>
      </c>
      <c r="S64" s="35" t="s">
        <v>130</v>
      </c>
      <c r="T64" s="36">
        <v>44104</v>
      </c>
      <c r="U64" s="36">
        <v>2958465</v>
      </c>
      <c r="V64" s="35" t="s">
        <v>3783</v>
      </c>
      <c r="W64" s="35" t="s">
        <v>59</v>
      </c>
      <c r="X64" s="35"/>
      <c r="Y64" s="35" t="s">
        <v>56</v>
      </c>
      <c r="Z64" s="35">
        <v>7213300</v>
      </c>
      <c r="AA64" s="35">
        <v>116</v>
      </c>
      <c r="AB64" s="35">
        <v>58</v>
      </c>
      <c r="AC64" s="35"/>
      <c r="AE64" s="51">
        <f>M64/O64</f>
        <v>1</v>
      </c>
      <c r="AG64" s="6" t="str">
        <f>C64</f>
        <v>90NB0NL1-M14360</v>
      </c>
      <c r="AH64" s="6" t="str">
        <f>IF($D64&lt;=AH$4,"",IF(AND($D63=AH$4,$D64&gt;AH$4),$F63,AH63))</f>
        <v/>
      </c>
      <c r="AI64" s="6" t="str">
        <f>IF($D64&lt;=AI$4,"",IF(AND($D63=AI$4,$D64&gt;AI$4),$F63,AI63))</f>
        <v/>
      </c>
      <c r="AJ64" s="6" t="str">
        <f>IF($D64&lt;=AJ$4,"",IF(AND($D63=AJ$4,$D64&gt;AJ$4),$F63,AJ63))</f>
        <v/>
      </c>
      <c r="AK64" s="6" t="str">
        <f>IF($D64&lt;=AK$4,"",IF(AND($D63=AK$4,$D64&gt;AK$4),$F63,AK63))</f>
        <v/>
      </c>
      <c r="AL64" s="6" t="str">
        <f>IF($D64&lt;=AL$4,"",IF(AND($D63=AL$4,$D64&gt;AL$4),$F63,AL63))</f>
        <v/>
      </c>
      <c r="AM64" s="6" t="str">
        <f>IF($D64&lt;=AM$4,"",IF(AND($D63=AM$4,$D64&gt;AM$4),$F63,AM63))</f>
        <v/>
      </c>
      <c r="AN64" s="6" t="str">
        <f>IF($D64&lt;=AN$4,"",IF(AND($D63=AN$4,$D64&gt;AN$4),$F63,AN63))</f>
        <v/>
      </c>
      <c r="AO64" s="6" t="str">
        <f>CONCATENATE(AG64," | ",AH64," | ",AI64," | ",AJ64," | ",AK64," | ",AL64," | ",AM64," | ",AN64)</f>
        <v xml:space="preserve">90NB0NL1-M14360 |  |  |  |  |  |  | </v>
      </c>
      <c r="AP64" s="6">
        <f>IF(TRIM(H64)="",100,J64)</f>
        <v>100</v>
      </c>
      <c r="AQ64" s="4"/>
      <c r="AR64" s="6" t="b">
        <f>NOT(TRIM(W64)&lt;&gt;"F")</f>
        <v>1</v>
      </c>
      <c r="AS64" s="6" t="str">
        <f>$B64&amp;" | "&amp;$AO64&amp;" | "&amp;IF(TRIM(H64)="","uniq"&amp;ROW(),TRIM(H64))</f>
        <v>271A | 90NB0NL1-M14360 |  |  |  |  |  |  |  | 29</v>
      </c>
      <c r="AT64" s="63">
        <f>IF(NOT(AR64),IF(TRIM($H64)="","Assembly","Phantom Alt"),VLOOKUP(F64,ZPCS04!B:G,6,0))</f>
        <v>2046</v>
      </c>
      <c r="AU64" s="7"/>
      <c r="AV64" s="38">
        <f ca="1">IF(TRIM($W64)="F",OFFSET($A$5,MATCH($AS64,$AS$5:$AS64,0)-1,0),$A64)</f>
        <v>64</v>
      </c>
      <c r="AW64" s="38">
        <f ca="1">IFERROR(OFFSET(ZPCS04!$A$1,MATCH(F64,ZPCS04!B:B,0)-1,0),100)</f>
        <v>3</v>
      </c>
      <c r="AX64" s="7"/>
      <c r="AY64" s="6" t="b">
        <f>SUMIF(AS:AS,AS64,AP:AP)=100</f>
        <v>1</v>
      </c>
      <c r="AZ64" s="6" t="b">
        <f>SUMIF(AS:AS,AS64,AE:AE)/COUNTIF(AS:AS,AS64)=AE64</f>
        <v>1</v>
      </c>
      <c r="BA64" s="4"/>
      <c r="BB64" s="38" t="str">
        <f ca="1">IF(AT64="Phantom Alt",MATCH($AS64,$AS$5:$AS64,0),IF(OR(OFFSET($AF64,0,8-COUNTBLANK($AG64:$AN64))=$F63,$BE64=$BE63),$BB63,""))</f>
        <v/>
      </c>
      <c r="BC64" s="41">
        <v>3</v>
      </c>
      <c r="BD64" s="55" t="str">
        <f>C64&amp;" | "&amp;F64</f>
        <v>90NB0NL1-M14360 | EAXKT005010</v>
      </c>
      <c r="BE64" s="55" t="str">
        <f ca="1">C64&amp;" | "&amp;OFFSET($AF64,0,8-COUNTBLANK($AG64:$AN64))</f>
        <v>90NB0NL1-M14360 | 90NB0NL1-M14360</v>
      </c>
      <c r="BF64" s="57">
        <f ca="1">IFERROR(VLOOKUP($BE64,$BD$5:$BF63,3,0)*$AE64,VLOOKUP($C64,Demanda!$A:$B,2,0)*$AE64)*IF(AT64="Phantom Alt",$BC64,TRUE)</f>
        <v>1000</v>
      </c>
      <c r="BG64" s="57">
        <f t="shared" ca="1" si="0"/>
        <v>1000</v>
      </c>
      <c r="BH64" s="57">
        <f>SUMIF(Invoice!A:A,F64,Invoice!B:B)</f>
        <v>0</v>
      </c>
      <c r="BI64" s="57">
        <f ca="1">SUMIF(AS:AS,AS64,BG:BG)</f>
        <v>1000</v>
      </c>
      <c r="BJ64" s="57">
        <f ca="1">MIN((BI64-SUMIF($AS$5:AS63,AS64,$BJ$5:BJ63)),MAX(0,BH64-SUMIF($F$5:F63,F64,$BJ$5:BJ63)))</f>
        <v>0</v>
      </c>
      <c r="BK64" s="57">
        <f ca="1">(-SUMIF(AS:AS,AS64,BG:BG)+SUMIF(AS:AS,AS64,BJ:BJ))*(AP64=100)*AR64</f>
        <v>0</v>
      </c>
      <c r="BL64" s="57">
        <f ca="1">MAX(0,SUMIF(Invoice!A:A,F64,Invoice!B:B)-SUMIF(F:F,F64,BJ:BJ))*(COUNTIF(F:F,F64)=COUNTIF($F$5:F64,F64))</f>
        <v>0</v>
      </c>
      <c r="BM64" s="44"/>
    </row>
    <row r="65" spans="1:65">
      <c r="A65" s="43">
        <v>66</v>
      </c>
      <c r="B65" s="35" t="s">
        <v>192</v>
      </c>
      <c r="C65" s="35" t="s">
        <v>3543</v>
      </c>
      <c r="D65" s="35">
        <v>1</v>
      </c>
      <c r="E65" s="35">
        <v>300</v>
      </c>
      <c r="F65" s="64" t="s">
        <v>3768</v>
      </c>
      <c r="G65" s="76" t="s">
        <v>3827</v>
      </c>
      <c r="H65" s="35">
        <v>30</v>
      </c>
      <c r="I65" s="35" t="s">
        <v>60</v>
      </c>
      <c r="J65" s="35">
        <v>0</v>
      </c>
      <c r="K65" s="35" t="s">
        <v>118</v>
      </c>
      <c r="L65" s="35" t="s">
        <v>57</v>
      </c>
      <c r="M65" s="35">
        <v>1</v>
      </c>
      <c r="N65" s="35"/>
      <c r="O65" s="35">
        <v>1</v>
      </c>
      <c r="P65" s="35">
        <v>2</v>
      </c>
      <c r="Q65" s="35">
        <v>2</v>
      </c>
      <c r="R65" s="35" t="s">
        <v>130</v>
      </c>
      <c r="S65" s="35" t="s">
        <v>130</v>
      </c>
      <c r="T65" s="36">
        <v>44104</v>
      </c>
      <c r="U65" s="36">
        <v>2958465</v>
      </c>
      <c r="V65" s="35" t="s">
        <v>3783</v>
      </c>
      <c r="W65" s="35" t="s">
        <v>59</v>
      </c>
      <c r="X65" s="35"/>
      <c r="Y65" s="35" t="s">
        <v>56</v>
      </c>
      <c r="Z65" s="35">
        <v>7213300</v>
      </c>
      <c r="AA65" s="35">
        <v>122</v>
      </c>
      <c r="AB65" s="35">
        <v>61</v>
      </c>
      <c r="AC65" s="35"/>
      <c r="AE65" s="51">
        <f>M65/O65</f>
        <v>1</v>
      </c>
      <c r="AG65" s="6" t="str">
        <f>C65</f>
        <v>90NB0NL1-M14360</v>
      </c>
      <c r="AH65" s="6" t="str">
        <f>IF($D65&lt;=AH$4,"",IF(AND($D64=AH$4,$D65&gt;AH$4),$F64,AH64))</f>
        <v/>
      </c>
      <c r="AI65" s="6" t="str">
        <f>IF($D65&lt;=AI$4,"",IF(AND($D64=AI$4,$D65&gt;AI$4),$F64,AI64))</f>
        <v/>
      </c>
      <c r="AJ65" s="6" t="str">
        <f>IF($D65&lt;=AJ$4,"",IF(AND($D64=AJ$4,$D65&gt;AJ$4),$F64,AJ64))</f>
        <v/>
      </c>
      <c r="AK65" s="6" t="str">
        <f>IF($D65&lt;=AK$4,"",IF(AND($D64=AK$4,$D65&gt;AK$4),$F64,AK64))</f>
        <v/>
      </c>
      <c r="AL65" s="6" t="str">
        <f>IF($D65&lt;=AL$4,"",IF(AND($D64=AL$4,$D65&gt;AL$4),$F64,AL64))</f>
        <v/>
      </c>
      <c r="AM65" s="6" t="str">
        <f>IF($D65&lt;=AM$4,"",IF(AND($D64=AM$4,$D65&gt;AM$4),$F64,AM64))</f>
        <v/>
      </c>
      <c r="AN65" s="6" t="str">
        <f>IF($D65&lt;=AN$4,"",IF(AND($D64=AN$4,$D65&gt;AN$4),$F64,AN64))</f>
        <v/>
      </c>
      <c r="AO65" s="6" t="str">
        <f>CONCATENATE(AG65," | ",AH65," | ",AI65," | ",AJ65," | ",AK65," | ",AL65," | ",AM65," | ",AN65)</f>
        <v xml:space="preserve">90NB0NL1-M14360 |  |  |  |  |  |  | </v>
      </c>
      <c r="AP65" s="6">
        <f>IF(TRIM(H65)="",100,J65)</f>
        <v>0</v>
      </c>
      <c r="AQ65" s="4"/>
      <c r="AR65" s="6" t="b">
        <f>NOT(TRIM(W65)&lt;&gt;"F")</f>
        <v>1</v>
      </c>
      <c r="AS65" s="6" t="str">
        <f>$B65&amp;" | "&amp;$AO65&amp;" | "&amp;IF(TRIM(H65)="","uniq"&amp;ROW(),TRIM(H65))</f>
        <v>271A | 90NB0NL1-M14360 |  |  |  |  |  |  |  | 30</v>
      </c>
      <c r="AT65" s="63">
        <f>IF(NOT(AR65),IF(TRIM($H65)="","Assembly","Phantom Alt"),VLOOKUP(F65,ZPCS04!B:G,6,0))</f>
        <v>2047</v>
      </c>
      <c r="AU65" s="7"/>
      <c r="AV65" s="38">
        <f ca="1">IF(TRIM($W65)="F",OFFSET($A$5,MATCH($AS65,$AS$5:$AS65,0)-1,0),$A65)</f>
        <v>66</v>
      </c>
      <c r="AW65" s="38">
        <f ca="1">IFERROR(OFFSET(ZPCS04!$A$1,MATCH(F65,ZPCS04!B:B,0)-1,0),100)</f>
        <v>2.9999999859999997</v>
      </c>
      <c r="AX65" s="7"/>
      <c r="AY65" s="6" t="b">
        <f>SUMIF(AS:AS,AS65,AP:AP)=100</f>
        <v>1</v>
      </c>
      <c r="AZ65" s="6" t="b">
        <f>SUMIF(AS:AS,AS65,AE:AE)/COUNTIF(AS:AS,AS65)=AE65</f>
        <v>1</v>
      </c>
      <c r="BA65" s="4"/>
      <c r="BB65" s="38" t="str">
        <f ca="1">IF(AT65="Phantom Alt",MATCH($AS65,$AS$5:$AS65,0),IF(OR(OFFSET($AF65,0,8-COUNTBLANK($AG65:$AN65))=$F64,$BE65=$BE64),$BB64,""))</f>
        <v/>
      </c>
      <c r="BC65" s="41">
        <v>6</v>
      </c>
      <c r="BD65" s="55" t="str">
        <f>C65&amp;" | "&amp;F65</f>
        <v>90NB0NL1-M14360 | EBXKT00601A</v>
      </c>
      <c r="BE65" s="55" t="str">
        <f ca="1">C65&amp;" | "&amp;OFFSET($AF65,0,8-COUNTBLANK($AG65:$AN65))</f>
        <v>90NB0NL1-M14360 | 90NB0NL1-M14360</v>
      </c>
      <c r="BF65" s="57">
        <f ca="1">IFERROR(VLOOKUP($BE65,$BD$5:$BF64,3,0)*$AE65,VLOOKUP($C65,Demanda!$A:$B,2,0)*$AE65)*IF(AT65="Phantom Alt",$BC65,TRUE)</f>
        <v>1000</v>
      </c>
      <c r="BG65" s="57">
        <f t="shared" ca="1" si="0"/>
        <v>0</v>
      </c>
      <c r="BH65" s="57">
        <f>SUMIF(Invoice!A:A,F65,Invoice!B:B)</f>
        <v>1400</v>
      </c>
      <c r="BI65" s="57">
        <f ca="1">SUMIF(AS:AS,AS65,BG:BG)</f>
        <v>1000</v>
      </c>
      <c r="BJ65" s="57">
        <f ca="1">MIN((BI65-SUMIF($AS$5:AS64,AS65,$BJ$5:BJ64)),MAX(0,BH65-SUMIF($F$5:F64,F65,$BJ$5:BJ64)))</f>
        <v>1000</v>
      </c>
      <c r="BK65" s="57">
        <f ca="1">(-SUMIF(AS:AS,AS65,BG:BG)+SUMIF(AS:AS,AS65,BJ:BJ))*(AP65=100)*AR65</f>
        <v>0</v>
      </c>
      <c r="BL65" s="57">
        <f ca="1">MAX(0,SUMIF(Invoice!A:A,F65,Invoice!B:B)-SUMIF(F:F,F65,BJ:BJ))*(COUNTIF(F:F,F65)=COUNTIF($F$5:F65,F65))</f>
        <v>0</v>
      </c>
      <c r="BM65" s="44"/>
    </row>
    <row r="66" spans="1:65">
      <c r="A66" s="43">
        <v>65</v>
      </c>
      <c r="B66" s="35" t="s">
        <v>192</v>
      </c>
      <c r="C66" s="35" t="s">
        <v>3543</v>
      </c>
      <c r="D66" s="35">
        <v>1</v>
      </c>
      <c r="E66" s="35">
        <v>300</v>
      </c>
      <c r="F66" s="64" t="s">
        <v>3766</v>
      </c>
      <c r="G66" s="76" t="s">
        <v>3826</v>
      </c>
      <c r="H66" s="35">
        <v>30</v>
      </c>
      <c r="I66" s="35" t="s">
        <v>58</v>
      </c>
      <c r="J66" s="35">
        <v>100</v>
      </c>
      <c r="K66" s="35" t="s">
        <v>118</v>
      </c>
      <c r="L66" s="35" t="s">
        <v>57</v>
      </c>
      <c r="M66" s="35">
        <v>1</v>
      </c>
      <c r="N66" s="35">
        <v>1</v>
      </c>
      <c r="O66" s="35">
        <v>1</v>
      </c>
      <c r="P66" s="35">
        <v>2</v>
      </c>
      <c r="Q66" s="35">
        <v>1</v>
      </c>
      <c r="R66" s="35" t="s">
        <v>130</v>
      </c>
      <c r="S66" s="35" t="s">
        <v>130</v>
      </c>
      <c r="T66" s="36">
        <v>44104</v>
      </c>
      <c r="U66" s="36">
        <v>2958465</v>
      </c>
      <c r="V66" s="35" t="s">
        <v>3783</v>
      </c>
      <c r="W66" s="35" t="s">
        <v>59</v>
      </c>
      <c r="X66" s="35"/>
      <c r="Y66" s="35" t="s">
        <v>56</v>
      </c>
      <c r="Z66" s="35">
        <v>7213300</v>
      </c>
      <c r="AA66" s="35">
        <v>120</v>
      </c>
      <c r="AB66" s="35">
        <v>60</v>
      </c>
      <c r="AC66" s="35"/>
      <c r="AE66" s="51">
        <f>M66/O66</f>
        <v>1</v>
      </c>
      <c r="AG66" s="6" t="str">
        <f>C66</f>
        <v>90NB0NL1-M14360</v>
      </c>
      <c r="AH66" s="6" t="str">
        <f>IF($D66&lt;=AH$4,"",IF(AND($D65=AH$4,$D66&gt;AH$4),$F65,AH65))</f>
        <v/>
      </c>
      <c r="AI66" s="6" t="str">
        <f>IF($D66&lt;=AI$4,"",IF(AND($D65=AI$4,$D66&gt;AI$4),$F65,AI65))</f>
        <v/>
      </c>
      <c r="AJ66" s="6" t="str">
        <f>IF($D66&lt;=AJ$4,"",IF(AND($D65=AJ$4,$D66&gt;AJ$4),$F65,AJ65))</f>
        <v/>
      </c>
      <c r="AK66" s="6" t="str">
        <f>IF($D66&lt;=AK$4,"",IF(AND($D65=AK$4,$D66&gt;AK$4),$F65,AK65))</f>
        <v/>
      </c>
      <c r="AL66" s="6" t="str">
        <f>IF($D66&lt;=AL$4,"",IF(AND($D65=AL$4,$D66&gt;AL$4),$F65,AL65))</f>
        <v/>
      </c>
      <c r="AM66" s="6" t="str">
        <f>IF($D66&lt;=AM$4,"",IF(AND($D65=AM$4,$D66&gt;AM$4),$F65,AM65))</f>
        <v/>
      </c>
      <c r="AN66" s="6" t="str">
        <f>IF($D66&lt;=AN$4,"",IF(AND($D65=AN$4,$D66&gt;AN$4),$F65,AN65))</f>
        <v/>
      </c>
      <c r="AO66" s="6" t="str">
        <f>CONCATENATE(AG66," | ",AH66," | ",AI66," | ",AJ66," | ",AK66," | ",AL66," | ",AM66," | ",AN66)</f>
        <v xml:space="preserve">90NB0NL1-M14360 |  |  |  |  |  |  | </v>
      </c>
      <c r="AP66" s="6">
        <f>IF(TRIM(H66)="",100,J66)</f>
        <v>100</v>
      </c>
      <c r="AQ66" s="4"/>
      <c r="AR66" s="6" t="b">
        <f>NOT(TRIM(W66)&lt;&gt;"F")</f>
        <v>1</v>
      </c>
      <c r="AS66" s="6" t="str">
        <f>$B66&amp;" | "&amp;$AO66&amp;" | "&amp;IF(TRIM(H66)="","uniq"&amp;ROW(),TRIM(H66))</f>
        <v>271A | 90NB0NL1-M14360 |  |  |  |  |  |  |  | 30</v>
      </c>
      <c r="AT66" s="63">
        <f>IF(NOT(AR66),IF(TRIM($H66)="","Assembly","Phantom Alt"),VLOOKUP(F66,ZPCS04!B:G,6,0))</f>
        <v>2047</v>
      </c>
      <c r="AU66" s="7"/>
      <c r="AV66" s="38">
        <f ca="1">IF(TRIM($W66)="F",OFFSET($A$5,MATCH($AS66,$AS$5:$AS66,0)-1,0),$A66)</f>
        <v>66</v>
      </c>
      <c r="AW66" s="38">
        <f ca="1">IFERROR(OFFSET(ZPCS04!$A$1,MATCH(F66,ZPCS04!B:B,0)-1,0),100)</f>
        <v>3</v>
      </c>
      <c r="AX66" s="7"/>
      <c r="AY66" s="6" t="b">
        <f>SUMIF(AS:AS,AS66,AP:AP)=100</f>
        <v>1</v>
      </c>
      <c r="AZ66" s="6" t="b">
        <f>SUMIF(AS:AS,AS66,AE:AE)/COUNTIF(AS:AS,AS66)=AE66</f>
        <v>1</v>
      </c>
      <c r="BA66" s="4"/>
      <c r="BB66" s="38" t="str">
        <f ca="1">IF(AT66="Phantom Alt",MATCH($AS66,$AS$5:$AS66,0),IF(OR(OFFSET($AF66,0,8-COUNTBLANK($AG66:$AN66))=$F65,$BE66=$BE65),$BB65,""))</f>
        <v/>
      </c>
      <c r="BC66" s="41">
        <v>5</v>
      </c>
      <c r="BD66" s="55" t="str">
        <f>C66&amp;" | "&amp;F66</f>
        <v>90NB0NL1-M14360 | EBXKT006010</v>
      </c>
      <c r="BE66" s="55" t="str">
        <f ca="1">C66&amp;" | "&amp;OFFSET($AF66,0,8-COUNTBLANK($AG66:$AN66))</f>
        <v>90NB0NL1-M14360 | 90NB0NL1-M14360</v>
      </c>
      <c r="BF66" s="57">
        <f ca="1">IFERROR(VLOOKUP($BE66,$BD$5:$BF65,3,0)*$AE66,VLOOKUP($C66,Demanda!$A:$B,2,0)*$AE66)*IF(AT66="Phantom Alt",$BC66,TRUE)</f>
        <v>1000</v>
      </c>
      <c r="BG66" s="57">
        <f t="shared" ca="1" si="0"/>
        <v>1000</v>
      </c>
      <c r="BH66" s="57">
        <f>SUMIF(Invoice!A:A,F66,Invoice!B:B)</f>
        <v>0</v>
      </c>
      <c r="BI66" s="57">
        <f ca="1">SUMIF(AS:AS,AS66,BG:BG)</f>
        <v>1000</v>
      </c>
      <c r="BJ66" s="57">
        <f ca="1">MIN((BI66-SUMIF($AS$5:AS65,AS66,$BJ$5:BJ65)),MAX(0,BH66-SUMIF($F$5:F65,F66,$BJ$5:BJ65)))</f>
        <v>0</v>
      </c>
      <c r="BK66" s="57">
        <f ca="1">(-SUMIF(AS:AS,AS66,BG:BG)+SUMIF(AS:AS,AS66,BJ:BJ))*(AP66=100)*AR66</f>
        <v>0</v>
      </c>
      <c r="BL66" s="57">
        <f ca="1">MAX(0,SUMIF(Invoice!A:A,F66,Invoice!B:B)-SUMIF(F:F,F66,BJ:BJ))*(COUNTIF(F:F,F66)=COUNTIF($F$5:F66,F66))</f>
        <v>0</v>
      </c>
      <c r="BM66" s="44"/>
    </row>
    <row r="67" spans="1:65">
      <c r="A67" s="43">
        <v>67</v>
      </c>
      <c r="B67" s="35" t="s">
        <v>192</v>
      </c>
      <c r="C67" s="35" t="s">
        <v>3543</v>
      </c>
      <c r="D67" s="35">
        <v>1</v>
      </c>
      <c r="E67" s="35">
        <v>310</v>
      </c>
      <c r="F67" s="64" t="s">
        <v>3591</v>
      </c>
      <c r="G67" s="76" t="s">
        <v>3828</v>
      </c>
      <c r="H67" s="35"/>
      <c r="I67" s="35"/>
      <c r="J67" s="35">
        <v>0</v>
      </c>
      <c r="K67" s="35" t="s">
        <v>118</v>
      </c>
      <c r="L67" s="35" t="s">
        <v>57</v>
      </c>
      <c r="M67" s="35">
        <v>1</v>
      </c>
      <c r="N67" s="35">
        <v>1</v>
      </c>
      <c r="O67" s="35">
        <v>1</v>
      </c>
      <c r="P67" s="35"/>
      <c r="Q67" s="35"/>
      <c r="R67" s="35" t="s">
        <v>130</v>
      </c>
      <c r="S67" s="35" t="s">
        <v>130</v>
      </c>
      <c r="T67" s="36">
        <v>44104</v>
      </c>
      <c r="U67" s="36">
        <v>2958465</v>
      </c>
      <c r="V67" s="35" t="s">
        <v>3783</v>
      </c>
      <c r="W67" s="35" t="s">
        <v>59</v>
      </c>
      <c r="X67" s="35"/>
      <c r="Y67" s="35" t="s">
        <v>56</v>
      </c>
      <c r="Z67" s="35">
        <v>7213300</v>
      </c>
      <c r="AA67" s="35">
        <v>124</v>
      </c>
      <c r="AB67" s="35">
        <v>62</v>
      </c>
      <c r="AC67" s="35"/>
      <c r="AE67" s="51">
        <f>M67/O67</f>
        <v>1</v>
      </c>
      <c r="AG67" s="6" t="str">
        <f>C67</f>
        <v>90NB0NL1-M14360</v>
      </c>
      <c r="AH67" s="6" t="str">
        <f>IF($D67&lt;=AH$4,"",IF(AND($D66=AH$4,$D67&gt;AH$4),$F66,AH66))</f>
        <v/>
      </c>
      <c r="AI67" s="6" t="str">
        <f>IF($D67&lt;=AI$4,"",IF(AND($D66=AI$4,$D67&gt;AI$4),$F66,AI66))</f>
        <v/>
      </c>
      <c r="AJ67" s="6" t="str">
        <f>IF($D67&lt;=AJ$4,"",IF(AND($D66=AJ$4,$D67&gt;AJ$4),$F66,AJ66))</f>
        <v/>
      </c>
      <c r="AK67" s="6" t="str">
        <f>IF($D67&lt;=AK$4,"",IF(AND($D66=AK$4,$D67&gt;AK$4),$F66,AK66))</f>
        <v/>
      </c>
      <c r="AL67" s="6" t="str">
        <f>IF($D67&lt;=AL$4,"",IF(AND($D66=AL$4,$D67&gt;AL$4),$F66,AL66))</f>
        <v/>
      </c>
      <c r="AM67" s="6" t="str">
        <f>IF($D67&lt;=AM$4,"",IF(AND($D66=AM$4,$D67&gt;AM$4),$F66,AM66))</f>
        <v/>
      </c>
      <c r="AN67" s="6" t="str">
        <f>IF($D67&lt;=AN$4,"",IF(AND($D66=AN$4,$D67&gt;AN$4),$F66,AN66))</f>
        <v/>
      </c>
      <c r="AO67" s="6" t="str">
        <f>CONCATENATE(AG67," | ",AH67," | ",AI67," | ",AJ67," | ",AK67," | ",AL67," | ",AM67," | ",AN67)</f>
        <v xml:space="preserve">90NB0NL1-M14360 |  |  |  |  |  |  | </v>
      </c>
      <c r="AP67" s="6">
        <f>IF(TRIM(H67)="",100,J67)</f>
        <v>100</v>
      </c>
      <c r="AQ67" s="4"/>
      <c r="AR67" s="6" t="b">
        <f>NOT(TRIM(W67)&lt;&gt;"F")</f>
        <v>1</v>
      </c>
      <c r="AS67" s="6" t="str">
        <f>$B67&amp;" | "&amp;$AO67&amp;" | "&amp;IF(TRIM(H67)="","uniq"&amp;ROW(),TRIM(H67))</f>
        <v>271A | 90NB0NL1-M14360 |  |  |  |  |  |  |  | uniq67</v>
      </c>
      <c r="AT67" s="63">
        <f>IF(NOT(AR67),IF(TRIM($H67)="","Assembly","Phantom Alt"),VLOOKUP(F67,ZPCS04!B:G,6,0))</f>
        <v>590</v>
      </c>
      <c r="AU67" s="7"/>
      <c r="AV67" s="38">
        <f ca="1">IF(TRIM($W67)="F",OFFSET($A$5,MATCH($AS67,$AS$5:$AS67,0)-1,0),$A67)</f>
        <v>67</v>
      </c>
      <c r="AW67" s="38">
        <f ca="1">IFERROR(OFFSET(ZPCS04!$A$1,MATCH(F67,ZPCS04!B:B,0)-1,0),100)</f>
        <v>2.9999999859999997</v>
      </c>
      <c r="AX67" s="7"/>
      <c r="AY67" s="6" t="b">
        <f>SUMIF(AS:AS,AS67,AP:AP)=100</f>
        <v>1</v>
      </c>
      <c r="AZ67" s="6" t="b">
        <f>SUMIF(AS:AS,AS67,AE:AE)/COUNTIF(AS:AS,AS67)=AE67</f>
        <v>1</v>
      </c>
      <c r="BA67" s="4"/>
      <c r="BB67" s="38" t="str">
        <f ca="1">IF(AT67="Phantom Alt",MATCH($AS67,$AS$5:$AS67,0),IF(OR(OFFSET($AF67,0,8-COUNTBLANK($AG67:$AN67))=$F66,$BE67=$BE66),$BB66,""))</f>
        <v/>
      </c>
      <c r="BC67" s="41">
        <v>7</v>
      </c>
      <c r="BD67" s="55" t="str">
        <f>C67&amp;" | "&amp;F67</f>
        <v>90NB0NL1-M14360 | FBXKT001010</v>
      </c>
      <c r="BE67" s="55" t="str">
        <f ca="1">C67&amp;" | "&amp;OFFSET($AF67,0,8-COUNTBLANK($AG67:$AN67))</f>
        <v>90NB0NL1-M14360 | 90NB0NL1-M14360</v>
      </c>
      <c r="BF67" s="57">
        <f ca="1">IFERROR(VLOOKUP($BE67,$BD$5:$BF66,3,0)*$AE67,VLOOKUP($C67,Demanda!$A:$B,2,0)*$AE67)*IF(AT67="Phantom Alt",$BC67,TRUE)</f>
        <v>1000</v>
      </c>
      <c r="BG67" s="57">
        <f t="shared" ca="1" si="0"/>
        <v>1000</v>
      </c>
      <c r="BH67" s="57">
        <f>SUMIF(Invoice!A:A,F67,Invoice!B:B)</f>
        <v>1400</v>
      </c>
      <c r="BI67" s="57">
        <f ca="1">SUMIF(AS:AS,AS67,BG:BG)</f>
        <v>1000</v>
      </c>
      <c r="BJ67" s="57">
        <f ca="1">MIN((BI67-SUMIF($AS$5:AS66,AS67,$BJ$5:BJ66)),MAX(0,BH67-SUMIF($F$5:F66,F67,$BJ$5:BJ66)))</f>
        <v>1000</v>
      </c>
      <c r="BK67" s="57">
        <f ca="1">(-SUMIF(AS:AS,AS67,BG:BG)+SUMIF(AS:AS,AS67,BJ:BJ))*(AP67=100)*AR67</f>
        <v>0</v>
      </c>
      <c r="BL67" s="57">
        <f ca="1">MAX(0,SUMIF(Invoice!A:A,F67,Invoice!B:B)-SUMIF(F:F,F67,BJ:BJ))*(COUNTIF(F:F,F67)=COUNTIF($F$5:F67,F67))</f>
        <v>0</v>
      </c>
      <c r="BM67" s="44"/>
    </row>
    <row r="68" spans="1:65">
      <c r="A68" s="43">
        <v>68</v>
      </c>
      <c r="B68" s="35" t="s">
        <v>192</v>
      </c>
      <c r="C68" s="35" t="s">
        <v>3543</v>
      </c>
      <c r="D68" s="35">
        <v>1</v>
      </c>
      <c r="E68" s="35">
        <v>320</v>
      </c>
      <c r="F68" s="64" t="s">
        <v>3597</v>
      </c>
      <c r="G68" s="76" t="s">
        <v>3829</v>
      </c>
      <c r="H68" s="35"/>
      <c r="I68" s="35"/>
      <c r="J68" s="35">
        <v>0</v>
      </c>
      <c r="K68" s="35" t="s">
        <v>118</v>
      </c>
      <c r="L68" s="35" t="s">
        <v>57</v>
      </c>
      <c r="M68" s="35">
        <v>1</v>
      </c>
      <c r="N68" s="35">
        <v>1</v>
      </c>
      <c r="O68" s="35">
        <v>1</v>
      </c>
      <c r="P68" s="35"/>
      <c r="Q68" s="35"/>
      <c r="R68" s="35" t="s">
        <v>130</v>
      </c>
      <c r="S68" s="35" t="s">
        <v>130</v>
      </c>
      <c r="T68" s="36">
        <v>44104</v>
      </c>
      <c r="U68" s="36">
        <v>2958465</v>
      </c>
      <c r="V68" s="35" t="s">
        <v>3783</v>
      </c>
      <c r="W68" s="35" t="s">
        <v>59</v>
      </c>
      <c r="X68" s="35"/>
      <c r="Y68" s="35" t="s">
        <v>56</v>
      </c>
      <c r="Z68" s="35">
        <v>7213300</v>
      </c>
      <c r="AA68" s="35">
        <v>126</v>
      </c>
      <c r="AB68" s="35">
        <v>63</v>
      </c>
      <c r="AC68" s="35"/>
      <c r="AE68" s="51">
        <f>M68/O68</f>
        <v>1</v>
      </c>
      <c r="AG68" s="6" t="str">
        <f>C68</f>
        <v>90NB0NL1-M14360</v>
      </c>
      <c r="AH68" s="6" t="str">
        <f>IF($D68&lt;=AH$4,"",IF(AND($D67=AH$4,$D68&gt;AH$4),$F67,AH67))</f>
        <v/>
      </c>
      <c r="AI68" s="6" t="str">
        <f>IF($D68&lt;=AI$4,"",IF(AND($D67=AI$4,$D68&gt;AI$4),$F67,AI67))</f>
        <v/>
      </c>
      <c r="AJ68" s="6" t="str">
        <f>IF($D68&lt;=AJ$4,"",IF(AND($D67=AJ$4,$D68&gt;AJ$4),$F67,AJ67))</f>
        <v/>
      </c>
      <c r="AK68" s="6" t="str">
        <f>IF($D68&lt;=AK$4,"",IF(AND($D67=AK$4,$D68&gt;AK$4),$F67,AK67))</f>
        <v/>
      </c>
      <c r="AL68" s="6" t="str">
        <f>IF($D68&lt;=AL$4,"",IF(AND($D67=AL$4,$D68&gt;AL$4),$F67,AL67))</f>
        <v/>
      </c>
      <c r="AM68" s="6" t="str">
        <f>IF($D68&lt;=AM$4,"",IF(AND($D67=AM$4,$D68&gt;AM$4),$F67,AM67))</f>
        <v/>
      </c>
      <c r="AN68" s="6" t="str">
        <f>IF($D68&lt;=AN$4,"",IF(AND($D67=AN$4,$D68&gt;AN$4),$F67,AN67))</f>
        <v/>
      </c>
      <c r="AO68" s="6" t="str">
        <f>CONCATENATE(AG68," | ",AH68," | ",AI68," | ",AJ68," | ",AK68," | ",AL68," | ",AM68," | ",AN68)</f>
        <v xml:space="preserve">90NB0NL1-M14360 |  |  |  |  |  |  | </v>
      </c>
      <c r="AP68" s="6">
        <f>IF(TRIM(H68)="",100,J68)</f>
        <v>100</v>
      </c>
      <c r="AQ68" s="4"/>
      <c r="AR68" s="6" t="b">
        <f>NOT(TRIM(W68)&lt;&gt;"F")</f>
        <v>1</v>
      </c>
      <c r="AS68" s="6" t="str">
        <f>$B68&amp;" | "&amp;$AO68&amp;" | "&amp;IF(TRIM(H68)="","uniq"&amp;ROW(),TRIM(H68))</f>
        <v>271A | 90NB0NL1-M14360 |  |  |  |  |  |  |  | uniq68</v>
      </c>
      <c r="AT68" s="63">
        <f>IF(NOT(AR68),IF(TRIM($H68)="","Assembly","Phantom Alt"),VLOOKUP(F68,ZPCS04!B:G,6,0))</f>
        <v>593</v>
      </c>
      <c r="AU68" s="7"/>
      <c r="AV68" s="38">
        <f ca="1">IF(TRIM($W68)="F",OFFSET($A$5,MATCH($AS68,$AS$5:$AS68,0)-1,0),$A68)</f>
        <v>68</v>
      </c>
      <c r="AW68" s="38">
        <f ca="1">IFERROR(OFFSET(ZPCS04!$A$1,MATCH(F68,ZPCS04!B:B,0)-1,0),100)</f>
        <v>2.9999997999999999</v>
      </c>
      <c r="AX68" s="7"/>
      <c r="AY68" s="6" t="b">
        <f>SUMIF(AS:AS,AS68,AP:AP)=100</f>
        <v>1</v>
      </c>
      <c r="AZ68" s="6" t="b">
        <f>SUMIF(AS:AS,AS68,AE:AE)/COUNTIF(AS:AS,AS68)=AE68</f>
        <v>1</v>
      </c>
      <c r="BA68" s="4"/>
      <c r="BB68" s="38" t="str">
        <f ca="1">IF(AT68="Phantom Alt",MATCH($AS68,$AS$5:$AS68,0),IF(OR(OFFSET($AF68,0,8-COUNTBLANK($AG68:$AN68))=$F67,$BE68=$BE67),$BB67,""))</f>
        <v/>
      </c>
      <c r="BC68" s="41">
        <v>8</v>
      </c>
      <c r="BD68" s="55" t="str">
        <f>C68&amp;" | "&amp;F68</f>
        <v>90NB0NL1-M14360 | FDXKT001010</v>
      </c>
      <c r="BE68" s="55" t="str">
        <f ca="1">C68&amp;" | "&amp;OFFSET($AF68,0,8-COUNTBLANK($AG68:$AN68))</f>
        <v>90NB0NL1-M14360 | 90NB0NL1-M14360</v>
      </c>
      <c r="BF68" s="57">
        <f ca="1">IFERROR(VLOOKUP($BE68,$BD$5:$BF67,3,0)*$AE68,VLOOKUP($C68,Demanda!$A:$B,2,0)*$AE68)*IF(AT68="Phantom Alt",$BC68,TRUE)</f>
        <v>1000</v>
      </c>
      <c r="BG68" s="57">
        <f t="shared" ca="1" si="0"/>
        <v>1000</v>
      </c>
      <c r="BH68" s="57">
        <f>SUMIF(Invoice!A:A,F68,Invoice!B:B)</f>
        <v>20000</v>
      </c>
      <c r="BI68" s="57">
        <f ca="1">SUMIF(AS:AS,AS68,BG:BG)</f>
        <v>1000</v>
      </c>
      <c r="BJ68" s="57">
        <f ca="1">MIN((BI68-SUMIF($AS$5:AS67,AS68,$BJ$5:BJ67)),MAX(0,BH68-SUMIF($F$5:F67,F68,$BJ$5:BJ67)))</f>
        <v>1000</v>
      </c>
      <c r="BK68" s="57">
        <f ca="1">(-SUMIF(AS:AS,AS68,BG:BG)+SUMIF(AS:AS,AS68,BJ:BJ))*(AP68=100)*AR68</f>
        <v>0</v>
      </c>
      <c r="BL68" s="57">
        <f ca="1">MAX(0,SUMIF(Invoice!A:A,F68,Invoice!B:B)-SUMIF(F:F,F68,BJ:BJ))*(COUNTIF(F:F,F68)=COUNTIF($F$5:F68,F68))</f>
        <v>0</v>
      </c>
      <c r="BM68" s="44"/>
    </row>
    <row r="69" spans="1:65">
      <c r="A69" s="43">
        <v>69</v>
      </c>
      <c r="B69" s="35" t="s">
        <v>192</v>
      </c>
      <c r="C69" s="35" t="s">
        <v>3543</v>
      </c>
      <c r="D69" s="35">
        <v>1</v>
      </c>
      <c r="E69" s="35">
        <v>330</v>
      </c>
      <c r="F69" s="64" t="s">
        <v>3603</v>
      </c>
      <c r="G69" s="76" t="s">
        <v>3830</v>
      </c>
      <c r="H69" s="35"/>
      <c r="I69" s="35"/>
      <c r="J69" s="35">
        <v>0</v>
      </c>
      <c r="K69" s="35" t="s">
        <v>116</v>
      </c>
      <c r="L69" s="35" t="s">
        <v>57</v>
      </c>
      <c r="M69" s="35">
        <v>2</v>
      </c>
      <c r="N69" s="35">
        <v>2</v>
      </c>
      <c r="O69" s="35">
        <v>1</v>
      </c>
      <c r="P69" s="35"/>
      <c r="Q69" s="35"/>
      <c r="R69" s="35" t="s">
        <v>130</v>
      </c>
      <c r="S69" s="35" t="s">
        <v>130</v>
      </c>
      <c r="T69" s="36">
        <v>44104</v>
      </c>
      <c r="U69" s="36">
        <v>2958465</v>
      </c>
      <c r="V69" s="35" t="s">
        <v>3783</v>
      </c>
      <c r="W69" s="35" t="s">
        <v>59</v>
      </c>
      <c r="X69" s="35"/>
      <c r="Y69" s="35" t="s">
        <v>56</v>
      </c>
      <c r="Z69" s="35">
        <v>7213300</v>
      </c>
      <c r="AA69" s="35">
        <v>128</v>
      </c>
      <c r="AB69" s="35">
        <v>64</v>
      </c>
      <c r="AC69" s="35"/>
      <c r="AE69" s="51">
        <f>M69/O69</f>
        <v>2</v>
      </c>
      <c r="AG69" s="6" t="str">
        <f>C69</f>
        <v>90NB0NL1-M14360</v>
      </c>
      <c r="AH69" s="6" t="str">
        <f>IF($D69&lt;=AH$4,"",IF(AND($D68=AH$4,$D69&gt;AH$4),$F68,AH68))</f>
        <v/>
      </c>
      <c r="AI69" s="6" t="str">
        <f>IF($D69&lt;=AI$4,"",IF(AND($D68=AI$4,$D69&gt;AI$4),$F68,AI68))</f>
        <v/>
      </c>
      <c r="AJ69" s="6" t="str">
        <f>IF($D69&lt;=AJ$4,"",IF(AND($D68=AJ$4,$D69&gt;AJ$4),$F68,AJ68))</f>
        <v/>
      </c>
      <c r="AK69" s="6" t="str">
        <f>IF($D69&lt;=AK$4,"",IF(AND($D68=AK$4,$D69&gt;AK$4),$F68,AK68))</f>
        <v/>
      </c>
      <c r="AL69" s="6" t="str">
        <f>IF($D69&lt;=AL$4,"",IF(AND($D68=AL$4,$D69&gt;AL$4),$F68,AL68))</f>
        <v/>
      </c>
      <c r="AM69" s="6" t="str">
        <f>IF($D69&lt;=AM$4,"",IF(AND($D68=AM$4,$D69&gt;AM$4),$F68,AM68))</f>
        <v/>
      </c>
      <c r="AN69" s="6" t="str">
        <f>IF($D69&lt;=AN$4,"",IF(AND($D68=AN$4,$D69&gt;AN$4),$F68,AN68))</f>
        <v/>
      </c>
      <c r="AO69" s="6" t="str">
        <f>CONCATENATE(AG69," | ",AH69," | ",AI69," | ",AJ69," | ",AK69," | ",AL69," | ",AM69," | ",AN69)</f>
        <v xml:space="preserve">90NB0NL1-M14360 |  |  |  |  |  |  | </v>
      </c>
      <c r="AP69" s="6">
        <f>IF(TRIM(H69)="",100,J69)</f>
        <v>100</v>
      </c>
      <c r="AQ69" s="4"/>
      <c r="AR69" s="6" t="b">
        <f>NOT(TRIM(W69)&lt;&gt;"F")</f>
        <v>1</v>
      </c>
      <c r="AS69" s="6" t="str">
        <f>$B69&amp;" | "&amp;$AO69&amp;" | "&amp;IF(TRIM(H69)="","uniq"&amp;ROW(),TRIM(H69))</f>
        <v>271A | 90NB0NL1-M14360 |  |  |  |  |  |  |  | uniq69</v>
      </c>
      <c r="AT69" s="63">
        <f>IF(NOT(AR69),IF(TRIM($H69)="","Assembly","Phantom Alt"),VLOOKUP(F69,ZPCS04!B:G,6,0))</f>
        <v>596</v>
      </c>
      <c r="AU69" s="7"/>
      <c r="AV69" s="38">
        <f ca="1">IF(TRIM($W69)="F",OFFSET($A$5,MATCH($AS69,$AS$5:$AS69,0)-1,0),$A69)</f>
        <v>69</v>
      </c>
      <c r="AW69" s="38">
        <f ca="1">IFERROR(OFFSET(ZPCS04!$A$1,MATCH(F69,ZPCS04!B:B,0)-1,0),100)</f>
        <v>2.9999999600000002</v>
      </c>
      <c r="AX69" s="7"/>
      <c r="AY69" s="6" t="b">
        <f>SUMIF(AS:AS,AS69,AP:AP)=100</f>
        <v>1</v>
      </c>
      <c r="AZ69" s="6" t="b">
        <f>SUMIF(AS:AS,AS69,AE:AE)/COUNTIF(AS:AS,AS69)=AE69</f>
        <v>1</v>
      </c>
      <c r="BA69" s="4"/>
      <c r="BB69" s="38" t="str">
        <f ca="1">IF(AT69="Phantom Alt",MATCH($AS69,$AS$5:$AS69,0),IF(OR(OFFSET($AF69,0,8-COUNTBLANK($AG69:$AN69))=$F68,$BE69=$BE68),$BB68,""))</f>
        <v/>
      </c>
      <c r="BC69" s="41">
        <v>9</v>
      </c>
      <c r="BD69" s="55" t="str">
        <f>C69&amp;" | "&amp;F69</f>
        <v>90NB0NL1-M14360 | GAXKT003010</v>
      </c>
      <c r="BE69" s="55" t="str">
        <f ca="1">C69&amp;" | "&amp;OFFSET($AF69,0,8-COUNTBLANK($AG69:$AN69))</f>
        <v>90NB0NL1-M14360 | 90NB0NL1-M14360</v>
      </c>
      <c r="BF69" s="57">
        <f ca="1">IFERROR(VLOOKUP($BE69,$BD$5:$BF68,3,0)*$AE69,VLOOKUP($C69,Demanda!$A:$B,2,0)*$AE69)*IF(AT69="Phantom Alt",$BC69,TRUE)</f>
        <v>2000</v>
      </c>
      <c r="BG69" s="57">
        <f t="shared" ca="1" si="0"/>
        <v>2000</v>
      </c>
      <c r="BH69" s="57">
        <f>SUMIF(Invoice!A:A,F69,Invoice!B:B)</f>
        <v>4000</v>
      </c>
      <c r="BI69" s="57">
        <f ca="1">SUMIF(AS:AS,AS69,BG:BG)</f>
        <v>2000</v>
      </c>
      <c r="BJ69" s="57">
        <f ca="1">MIN((BI69-SUMIF($AS$5:AS68,AS69,$BJ$5:BJ68)),MAX(0,BH69-SUMIF($F$5:F68,F69,$BJ$5:BJ68)))</f>
        <v>2000</v>
      </c>
      <c r="BK69" s="57">
        <f ca="1">(-SUMIF(AS:AS,AS69,BG:BG)+SUMIF(AS:AS,AS69,BJ:BJ))*(AP69=100)*AR69</f>
        <v>0</v>
      </c>
      <c r="BL69" s="57">
        <f ca="1">MAX(0,SUMIF(Invoice!A:A,F69,Invoice!B:B)-SUMIF(F:F,F69,BJ:BJ))*(COUNTIF(F:F,F69)=COUNTIF($F$5:F69,F69))</f>
        <v>0</v>
      </c>
      <c r="BM69" s="44"/>
    </row>
    <row r="70" spans="1:65">
      <c r="A70" s="43">
        <v>70</v>
      </c>
      <c r="B70" s="35" t="s">
        <v>192</v>
      </c>
      <c r="C70" s="35" t="s">
        <v>3543</v>
      </c>
      <c r="D70" s="35">
        <v>1</v>
      </c>
      <c r="E70" s="35">
        <v>340</v>
      </c>
      <c r="F70" s="64" t="s">
        <v>3609</v>
      </c>
      <c r="G70" s="76" t="s">
        <v>3831</v>
      </c>
      <c r="H70" s="35"/>
      <c r="I70" s="35"/>
      <c r="J70" s="35">
        <v>0</v>
      </c>
      <c r="K70" s="35" t="s">
        <v>179</v>
      </c>
      <c r="L70" s="35" t="s">
        <v>57</v>
      </c>
      <c r="M70" s="35">
        <v>1</v>
      </c>
      <c r="N70" s="35">
        <v>1</v>
      </c>
      <c r="O70" s="35">
        <v>1</v>
      </c>
      <c r="P70" s="35"/>
      <c r="Q70" s="35"/>
      <c r="R70" s="35" t="s">
        <v>130</v>
      </c>
      <c r="S70" s="35" t="s">
        <v>130</v>
      </c>
      <c r="T70" s="36">
        <v>44104</v>
      </c>
      <c r="U70" s="36">
        <v>2958465</v>
      </c>
      <c r="V70" s="35" t="s">
        <v>3783</v>
      </c>
      <c r="W70" s="35" t="s">
        <v>59</v>
      </c>
      <c r="X70" s="35"/>
      <c r="Y70" s="35" t="s">
        <v>56</v>
      </c>
      <c r="Z70" s="35">
        <v>7213300</v>
      </c>
      <c r="AA70" s="35">
        <v>130</v>
      </c>
      <c r="AB70" s="35">
        <v>65</v>
      </c>
      <c r="AC70" s="35"/>
      <c r="AE70" s="51">
        <f>M70/O70</f>
        <v>1</v>
      </c>
      <c r="AG70" s="6" t="str">
        <f>C70</f>
        <v>90NB0NL1-M14360</v>
      </c>
      <c r="AH70" s="6" t="str">
        <f>IF($D70&lt;=AH$4,"",IF(AND($D69=AH$4,$D70&gt;AH$4),$F69,AH69))</f>
        <v/>
      </c>
      <c r="AI70" s="6" t="str">
        <f>IF($D70&lt;=AI$4,"",IF(AND($D69=AI$4,$D70&gt;AI$4),$F69,AI69))</f>
        <v/>
      </c>
      <c r="AJ70" s="6" t="str">
        <f>IF($D70&lt;=AJ$4,"",IF(AND($D69=AJ$4,$D70&gt;AJ$4),$F69,AJ69))</f>
        <v/>
      </c>
      <c r="AK70" s="6" t="str">
        <f>IF($D70&lt;=AK$4,"",IF(AND($D69=AK$4,$D70&gt;AK$4),$F69,AK69))</f>
        <v/>
      </c>
      <c r="AL70" s="6" t="str">
        <f>IF($D70&lt;=AL$4,"",IF(AND($D69=AL$4,$D70&gt;AL$4),$F69,AL69))</f>
        <v/>
      </c>
      <c r="AM70" s="6" t="str">
        <f>IF($D70&lt;=AM$4,"",IF(AND($D69=AM$4,$D70&gt;AM$4),$F69,AM69))</f>
        <v/>
      </c>
      <c r="AN70" s="6" t="str">
        <f>IF($D70&lt;=AN$4,"",IF(AND($D69=AN$4,$D70&gt;AN$4),$F69,AN69))</f>
        <v/>
      </c>
      <c r="AO70" s="6" t="str">
        <f>CONCATENATE(AG70," | ",AH70," | ",AI70," | ",AJ70," | ",AK70," | ",AL70," | ",AM70," | ",AN70)</f>
        <v xml:space="preserve">90NB0NL1-M14360 |  |  |  |  |  |  | </v>
      </c>
      <c r="AP70" s="6">
        <f>IF(TRIM(H70)="",100,J70)</f>
        <v>100</v>
      </c>
      <c r="AQ70" s="4"/>
      <c r="AR70" s="6" t="b">
        <f>NOT(TRIM(W70)&lt;&gt;"F")</f>
        <v>1</v>
      </c>
      <c r="AS70" s="6" t="str">
        <f>$B70&amp;" | "&amp;$AO70&amp;" | "&amp;IF(TRIM(H70)="","uniq"&amp;ROW(),TRIM(H70))</f>
        <v>271A | 90NB0NL1-M14360 |  |  |  |  |  |  |  | uniq70</v>
      </c>
      <c r="AT70" s="63">
        <f>IF(NOT(AR70),IF(TRIM($H70)="","Assembly","Phantom Alt"),VLOOKUP(F70,ZPCS04!B:G,6,0))</f>
        <v>599</v>
      </c>
      <c r="AU70" s="7"/>
      <c r="AV70" s="38">
        <f ca="1">IF(TRIM($W70)="F",OFFSET($A$5,MATCH($AS70,$AS$5:$AS70,0)-1,0),$A70)</f>
        <v>70</v>
      </c>
      <c r="AW70" s="38">
        <f ca="1">IFERROR(OFFSET(ZPCS04!$A$1,MATCH(F70,ZPCS04!B:B,0)-1,0),100)</f>
        <v>2.999999919</v>
      </c>
      <c r="AX70" s="7"/>
      <c r="AY70" s="6" t="b">
        <f>SUMIF(AS:AS,AS70,AP:AP)=100</f>
        <v>1</v>
      </c>
      <c r="AZ70" s="6" t="b">
        <f>SUMIF(AS:AS,AS70,AE:AE)/COUNTIF(AS:AS,AS70)=AE70</f>
        <v>1</v>
      </c>
      <c r="BA70" s="4"/>
      <c r="BB70" s="38" t="str">
        <f ca="1">IF(AT70="Phantom Alt",MATCH($AS70,$AS$5:$AS70,0),IF(OR(OFFSET($AF70,0,8-COUNTBLANK($AG70:$AN70))=$F69,$BE70=$BE69),$BB69,""))</f>
        <v/>
      </c>
      <c r="BC70" s="41">
        <v>10</v>
      </c>
      <c r="BD70" s="55" t="str">
        <f>C70&amp;" | "&amp;F70</f>
        <v>90NB0NL1-M14360 | HCXKJ047010</v>
      </c>
      <c r="BE70" s="55" t="str">
        <f ca="1">C70&amp;" | "&amp;OFFSET($AF70,0,8-COUNTBLANK($AG70:$AN70))</f>
        <v>90NB0NL1-M14360 | 90NB0NL1-M14360</v>
      </c>
      <c r="BF70" s="57">
        <f ca="1">IFERROR(VLOOKUP($BE70,$BD$5:$BF69,3,0)*$AE70,VLOOKUP($C70,Demanda!$A:$B,2,0)*$AE70)*IF(AT70="Phantom Alt",$BC70,TRUE)</f>
        <v>1000</v>
      </c>
      <c r="BG70" s="57">
        <f t="shared" ca="1" si="0"/>
        <v>1000</v>
      </c>
      <c r="BH70" s="57">
        <f>SUMIF(Invoice!A:A,F70,Invoice!B:B)</f>
        <v>8100</v>
      </c>
      <c r="BI70" s="57">
        <f ca="1">SUMIF(AS:AS,AS70,BG:BG)</f>
        <v>1000</v>
      </c>
      <c r="BJ70" s="57">
        <f ca="1">MIN((BI70-SUMIF($AS$5:AS69,AS70,$BJ$5:BJ69)),MAX(0,BH70-SUMIF($F$5:F69,F70,$BJ$5:BJ69)))</f>
        <v>1000</v>
      </c>
      <c r="BK70" s="57">
        <f ca="1">(-SUMIF(AS:AS,AS70,BG:BG)+SUMIF(AS:AS,AS70,BJ:BJ))*(AP70=100)*AR70</f>
        <v>0</v>
      </c>
      <c r="BL70" s="57">
        <f ca="1">MAX(0,SUMIF(Invoice!A:A,F70,Invoice!B:B)-SUMIF(F:F,F70,BJ:BJ))*(COUNTIF(F:F,F70)=COUNTIF($F$5:F70,F70))</f>
        <v>0</v>
      </c>
      <c r="BM70" s="44"/>
    </row>
    <row r="71" spans="1:65">
      <c r="A71" s="43">
        <v>71</v>
      </c>
      <c r="B71" s="35" t="s">
        <v>192</v>
      </c>
      <c r="C71" s="35" t="s">
        <v>3543</v>
      </c>
      <c r="D71" s="35">
        <v>1</v>
      </c>
      <c r="E71" s="35">
        <v>350</v>
      </c>
      <c r="F71" s="64" t="s">
        <v>3611</v>
      </c>
      <c r="G71" s="76" t="s">
        <v>3832</v>
      </c>
      <c r="H71" s="35"/>
      <c r="I71" s="35"/>
      <c r="J71" s="35">
        <v>0</v>
      </c>
      <c r="K71" s="35" t="s">
        <v>116</v>
      </c>
      <c r="L71" s="35" t="s">
        <v>57</v>
      </c>
      <c r="M71" s="35">
        <v>1</v>
      </c>
      <c r="N71" s="35">
        <v>1</v>
      </c>
      <c r="O71" s="35">
        <v>1</v>
      </c>
      <c r="P71" s="35"/>
      <c r="Q71" s="35"/>
      <c r="R71" s="35" t="s">
        <v>130</v>
      </c>
      <c r="S71" s="35" t="s">
        <v>130</v>
      </c>
      <c r="T71" s="36">
        <v>44104</v>
      </c>
      <c r="U71" s="36">
        <v>2958465</v>
      </c>
      <c r="V71" s="35" t="s">
        <v>3783</v>
      </c>
      <c r="W71" s="35" t="s">
        <v>59</v>
      </c>
      <c r="X71" s="35"/>
      <c r="Y71" s="35" t="s">
        <v>56</v>
      </c>
      <c r="Z71" s="35">
        <v>7213300</v>
      </c>
      <c r="AA71" s="35">
        <v>132</v>
      </c>
      <c r="AB71" s="35">
        <v>66</v>
      </c>
      <c r="AC71" s="35"/>
      <c r="AE71" s="51">
        <f>M71/O71</f>
        <v>1</v>
      </c>
      <c r="AG71" s="6" t="str">
        <f>C71</f>
        <v>90NB0NL1-M14360</v>
      </c>
      <c r="AH71" s="6" t="str">
        <f>IF($D71&lt;=AH$4,"",IF(AND($D70=AH$4,$D71&gt;AH$4),$F70,AH70))</f>
        <v/>
      </c>
      <c r="AI71" s="6" t="str">
        <f>IF($D71&lt;=AI$4,"",IF(AND($D70=AI$4,$D71&gt;AI$4),$F70,AI70))</f>
        <v/>
      </c>
      <c r="AJ71" s="6" t="str">
        <f>IF($D71&lt;=AJ$4,"",IF(AND($D70=AJ$4,$D71&gt;AJ$4),$F70,AJ70))</f>
        <v/>
      </c>
      <c r="AK71" s="6" t="str">
        <f>IF($D71&lt;=AK$4,"",IF(AND($D70=AK$4,$D71&gt;AK$4),$F70,AK70))</f>
        <v/>
      </c>
      <c r="AL71" s="6" t="str">
        <f>IF($D71&lt;=AL$4,"",IF(AND($D70=AL$4,$D71&gt;AL$4),$F70,AL70))</f>
        <v/>
      </c>
      <c r="AM71" s="6" t="str">
        <f>IF($D71&lt;=AM$4,"",IF(AND($D70=AM$4,$D71&gt;AM$4),$F70,AM70))</f>
        <v/>
      </c>
      <c r="AN71" s="6" t="str">
        <f>IF($D71&lt;=AN$4,"",IF(AND($D70=AN$4,$D71&gt;AN$4),$F70,AN70))</f>
        <v/>
      </c>
      <c r="AO71" s="6" t="str">
        <f>CONCATENATE(AG71," | ",AH71," | ",AI71," | ",AJ71," | ",AK71," | ",AL71," | ",AM71," | ",AN71)</f>
        <v xml:space="preserve">90NB0NL1-M14360 |  |  |  |  |  |  | </v>
      </c>
      <c r="AP71" s="6">
        <f>IF(TRIM(H71)="",100,J71)</f>
        <v>100</v>
      </c>
      <c r="AQ71" s="4"/>
      <c r="AR71" s="6" t="b">
        <f>NOT(TRIM(W71)&lt;&gt;"F")</f>
        <v>1</v>
      </c>
      <c r="AS71" s="6" t="str">
        <f>$B71&amp;" | "&amp;$AO71&amp;" | "&amp;IF(TRIM(H71)="","uniq"&amp;ROW(),TRIM(H71))</f>
        <v>271A | 90NB0NL1-M14360 |  |  |  |  |  |  |  | uniq71</v>
      </c>
      <c r="AT71" s="63">
        <f>IF(NOT(AR71),IF(TRIM($H71)="","Assembly","Phantom Alt"),VLOOKUP(F71,ZPCS04!B:G,6,0))</f>
        <v>612</v>
      </c>
      <c r="AU71" s="7"/>
      <c r="AV71" s="38">
        <f ca="1">IF(TRIM($W71)="F",OFFSET($A$5,MATCH($AS71,$AS$5:$AS71,0)-1,0),$A71)</f>
        <v>71</v>
      </c>
      <c r="AW71" s="38">
        <f ca="1">IFERROR(OFFSET(ZPCS04!$A$1,MATCH(F71,ZPCS04!B:B,0)-1,0),100)</f>
        <v>2.9999999800000001</v>
      </c>
      <c r="AX71" s="7"/>
      <c r="AY71" s="6" t="b">
        <f>SUMIF(AS:AS,AS71,AP:AP)=100</f>
        <v>1</v>
      </c>
      <c r="AZ71" s="6" t="b">
        <f>SUMIF(AS:AS,AS71,AE:AE)/COUNTIF(AS:AS,AS71)=AE71</f>
        <v>1</v>
      </c>
      <c r="BA71" s="4"/>
      <c r="BB71" s="38" t="str">
        <f ca="1">IF(AT71="Phantom Alt",MATCH($AS71,$AS$5:$AS71,0),IF(OR(OFFSET($AF71,0,8-COUNTBLANK($AG71:$AN71))=$F70,$BE71=$BE70),$BB70,""))</f>
        <v/>
      </c>
      <c r="BC71" s="41">
        <v>11</v>
      </c>
      <c r="BD71" s="55" t="str">
        <f>C71&amp;" | "&amp;F71</f>
        <v>90NB0NL1-M14360 | JXXKT015010</v>
      </c>
      <c r="BE71" s="55" t="str">
        <f ca="1">C71&amp;" | "&amp;OFFSET($AF71,0,8-COUNTBLANK($AG71:$AN71))</f>
        <v>90NB0NL1-M14360 | 90NB0NL1-M14360</v>
      </c>
      <c r="BF71" s="57">
        <f ca="1">IFERROR(VLOOKUP($BE71,$BD$5:$BF70,3,0)*$AE71,VLOOKUP($C71,Demanda!$A:$B,2,0)*$AE71)*IF(AT71="Phantom Alt",$BC71,TRUE)</f>
        <v>1000</v>
      </c>
      <c r="BG71" s="57">
        <f t="shared" ref="BG71:BG134" ca="1" si="1">BF71*(AP71/100)</f>
        <v>1000</v>
      </c>
      <c r="BH71" s="57">
        <f>SUMIF(Invoice!A:A,F71,Invoice!B:B)</f>
        <v>2000</v>
      </c>
      <c r="BI71" s="57">
        <f ca="1">SUMIF(AS:AS,AS71,BG:BG)</f>
        <v>1000</v>
      </c>
      <c r="BJ71" s="57">
        <f ca="1">MIN((BI71-SUMIF($AS$5:AS70,AS71,$BJ$5:BJ70)),MAX(0,BH71-SUMIF($F$5:F70,F71,$BJ$5:BJ70)))</f>
        <v>1000</v>
      </c>
      <c r="BK71" s="57">
        <f ca="1">(-SUMIF(AS:AS,AS71,BG:BG)+SUMIF(AS:AS,AS71,BJ:BJ))*(AP71=100)*AR71</f>
        <v>0</v>
      </c>
      <c r="BL71" s="57">
        <f ca="1">MAX(0,SUMIF(Invoice!A:A,F71,Invoice!B:B)-SUMIF(F:F,F71,BJ:BJ))*(COUNTIF(F:F,F71)=COUNTIF($F$5:F71,F71))</f>
        <v>0</v>
      </c>
      <c r="BM71" s="44"/>
    </row>
    <row r="72" spans="1:65">
      <c r="A72" s="43">
        <v>72</v>
      </c>
      <c r="B72" s="35" t="s">
        <v>192</v>
      </c>
      <c r="C72" s="35" t="s">
        <v>3543</v>
      </c>
      <c r="D72" s="35">
        <v>1</v>
      </c>
      <c r="E72" s="35">
        <v>360</v>
      </c>
      <c r="F72" s="64" t="s">
        <v>3613</v>
      </c>
      <c r="G72" s="76" t="s">
        <v>3833</v>
      </c>
      <c r="H72" s="35"/>
      <c r="I72" s="35"/>
      <c r="J72" s="35">
        <v>0</v>
      </c>
      <c r="K72" s="35" t="s">
        <v>116</v>
      </c>
      <c r="L72" s="35" t="s">
        <v>57</v>
      </c>
      <c r="M72" s="35">
        <v>1</v>
      </c>
      <c r="N72" s="35">
        <v>1</v>
      </c>
      <c r="O72" s="35">
        <v>1</v>
      </c>
      <c r="P72" s="35"/>
      <c r="Q72" s="35"/>
      <c r="R72" s="35" t="s">
        <v>130</v>
      </c>
      <c r="S72" s="35" t="s">
        <v>130</v>
      </c>
      <c r="T72" s="36">
        <v>44104</v>
      </c>
      <c r="U72" s="36">
        <v>2958465</v>
      </c>
      <c r="V72" s="35" t="s">
        <v>3783</v>
      </c>
      <c r="W72" s="35" t="s">
        <v>59</v>
      </c>
      <c r="X72" s="35"/>
      <c r="Y72" s="35" t="s">
        <v>56</v>
      </c>
      <c r="Z72" s="35">
        <v>7213300</v>
      </c>
      <c r="AA72" s="35">
        <v>134</v>
      </c>
      <c r="AB72" s="35">
        <v>67</v>
      </c>
      <c r="AC72" s="35"/>
      <c r="AE72" s="51">
        <f>M72/O72</f>
        <v>1</v>
      </c>
      <c r="AG72" s="6" t="str">
        <f>C72</f>
        <v>90NB0NL1-M14360</v>
      </c>
      <c r="AH72" s="6" t="str">
        <f>IF($D72&lt;=AH$4,"",IF(AND($D71=AH$4,$D72&gt;AH$4),$F71,AH71))</f>
        <v/>
      </c>
      <c r="AI72" s="6" t="str">
        <f>IF($D72&lt;=AI$4,"",IF(AND($D71=AI$4,$D72&gt;AI$4),$F71,AI71))</f>
        <v/>
      </c>
      <c r="AJ72" s="6" t="str">
        <f>IF($D72&lt;=AJ$4,"",IF(AND($D71=AJ$4,$D72&gt;AJ$4),$F71,AJ71))</f>
        <v/>
      </c>
      <c r="AK72" s="6" t="str">
        <f>IF($D72&lt;=AK$4,"",IF(AND($D71=AK$4,$D72&gt;AK$4),$F71,AK71))</f>
        <v/>
      </c>
      <c r="AL72" s="6" t="str">
        <f>IF($D72&lt;=AL$4,"",IF(AND($D71=AL$4,$D72&gt;AL$4),$F71,AL71))</f>
        <v/>
      </c>
      <c r="AM72" s="6" t="str">
        <f>IF($D72&lt;=AM$4,"",IF(AND($D71=AM$4,$D72&gt;AM$4),$F71,AM71))</f>
        <v/>
      </c>
      <c r="AN72" s="6" t="str">
        <f>IF($D72&lt;=AN$4,"",IF(AND($D71=AN$4,$D72&gt;AN$4),$F71,AN71))</f>
        <v/>
      </c>
      <c r="AO72" s="6" t="str">
        <f>CONCATENATE(AG72," | ",AH72," | ",AI72," | ",AJ72," | ",AK72," | ",AL72," | ",AM72," | ",AN72)</f>
        <v xml:space="preserve">90NB0NL1-M14360 |  |  |  |  |  |  | </v>
      </c>
      <c r="AP72" s="6">
        <f>IF(TRIM(H72)="",100,J72)</f>
        <v>100</v>
      </c>
      <c r="AQ72" s="4"/>
      <c r="AR72" s="6" t="b">
        <f>NOT(TRIM(W72)&lt;&gt;"F")</f>
        <v>1</v>
      </c>
      <c r="AS72" s="6" t="str">
        <f>$B72&amp;" | "&amp;$AO72&amp;" | "&amp;IF(TRIM(H72)="","uniq"&amp;ROW(),TRIM(H72))</f>
        <v>271A | 90NB0NL1-M14360 |  |  |  |  |  |  |  | uniq72</v>
      </c>
      <c r="AT72" s="63">
        <f>IF(NOT(AR72),IF(TRIM($H72)="","Assembly","Phantom Alt"),VLOOKUP(F72,ZPCS04!B:G,6,0))</f>
        <v>613</v>
      </c>
      <c r="AU72" s="7"/>
      <c r="AV72" s="38">
        <f ca="1">IF(TRIM($W72)="F",OFFSET($A$5,MATCH($AS72,$AS$5:$AS72,0)-1,0),$A72)</f>
        <v>72</v>
      </c>
      <c r="AW72" s="38">
        <f ca="1">IFERROR(OFFSET(ZPCS04!$A$1,MATCH(F72,ZPCS04!B:B,0)-1,0),100)</f>
        <v>2.9999999800000001</v>
      </c>
      <c r="AX72" s="7"/>
      <c r="AY72" s="6" t="b">
        <f>SUMIF(AS:AS,AS72,AP:AP)=100</f>
        <v>1</v>
      </c>
      <c r="AZ72" s="6" t="b">
        <f>SUMIF(AS:AS,AS72,AE:AE)/COUNTIF(AS:AS,AS72)=AE72</f>
        <v>1</v>
      </c>
      <c r="BA72" s="4"/>
      <c r="BB72" s="38" t="str">
        <f ca="1">IF(AT72="Phantom Alt",MATCH($AS72,$AS$5:$AS72,0),IF(OR(OFFSET($AF72,0,8-COUNTBLANK($AG72:$AN72))=$F71,$BE72=$BE71),$BB71,""))</f>
        <v/>
      </c>
      <c r="BC72" s="41">
        <v>12</v>
      </c>
      <c r="BD72" s="55" t="str">
        <f>C72&amp;" | "&amp;F72</f>
        <v>90NB0NL1-M14360 | JXXKT016010</v>
      </c>
      <c r="BE72" s="55" t="str">
        <f ca="1">C72&amp;" | "&amp;OFFSET($AF72,0,8-COUNTBLANK($AG72:$AN72))</f>
        <v>90NB0NL1-M14360 | 90NB0NL1-M14360</v>
      </c>
      <c r="BF72" s="57">
        <f ca="1">IFERROR(VLOOKUP($BE72,$BD$5:$BF71,3,0)*$AE72,VLOOKUP($C72,Demanda!$A:$B,2,0)*$AE72)*IF(AT72="Phantom Alt",$BC72,TRUE)</f>
        <v>1000</v>
      </c>
      <c r="BG72" s="57">
        <f t="shared" ca="1" si="1"/>
        <v>1000</v>
      </c>
      <c r="BH72" s="57">
        <f>SUMIF(Invoice!A:A,F72,Invoice!B:B)</f>
        <v>2000</v>
      </c>
      <c r="BI72" s="57">
        <f ca="1">SUMIF(AS:AS,AS72,BG:BG)</f>
        <v>1000</v>
      </c>
      <c r="BJ72" s="57">
        <f ca="1">MIN((BI72-SUMIF($AS$5:AS71,AS72,$BJ$5:BJ71)),MAX(0,BH72-SUMIF($F$5:F71,F72,$BJ$5:BJ71)))</f>
        <v>1000</v>
      </c>
      <c r="BK72" s="57">
        <f ca="1">(-SUMIF(AS:AS,AS72,BG:BG)+SUMIF(AS:AS,AS72,BJ:BJ))*(AP72=100)*AR72</f>
        <v>0</v>
      </c>
      <c r="BL72" s="57">
        <f ca="1">MAX(0,SUMIF(Invoice!A:A,F72,Invoice!B:B)-SUMIF(F:F,F72,BJ:BJ))*(COUNTIF(F:F,F72)=COUNTIF($F$5:F72,F72))</f>
        <v>0</v>
      </c>
      <c r="BM72" s="44"/>
    </row>
    <row r="73" spans="1:65">
      <c r="A73" s="43">
        <v>73</v>
      </c>
      <c r="B73" s="35" t="s">
        <v>192</v>
      </c>
      <c r="C73" s="35" t="s">
        <v>3543</v>
      </c>
      <c r="D73" s="35">
        <v>1</v>
      </c>
      <c r="E73" s="35">
        <v>370</v>
      </c>
      <c r="F73" s="64" t="s">
        <v>3770</v>
      </c>
      <c r="G73" s="76" t="s">
        <v>3834</v>
      </c>
      <c r="H73" s="35">
        <v>37</v>
      </c>
      <c r="I73" s="35" t="s">
        <v>58</v>
      </c>
      <c r="J73" s="35">
        <v>100</v>
      </c>
      <c r="K73" s="35" t="s">
        <v>118</v>
      </c>
      <c r="L73" s="35" t="s">
        <v>57</v>
      </c>
      <c r="M73" s="35">
        <v>1</v>
      </c>
      <c r="N73" s="35">
        <v>1</v>
      </c>
      <c r="O73" s="35">
        <v>1</v>
      </c>
      <c r="P73" s="35">
        <v>2</v>
      </c>
      <c r="Q73" s="35">
        <v>1</v>
      </c>
      <c r="R73" s="35" t="s">
        <v>130</v>
      </c>
      <c r="S73" s="35" t="s">
        <v>130</v>
      </c>
      <c r="T73" s="36">
        <v>44104</v>
      </c>
      <c r="U73" s="36">
        <v>2958465</v>
      </c>
      <c r="V73" s="35" t="s">
        <v>3783</v>
      </c>
      <c r="W73" s="35" t="s">
        <v>59</v>
      </c>
      <c r="X73" s="35"/>
      <c r="Y73" s="35" t="s">
        <v>56</v>
      </c>
      <c r="Z73" s="35">
        <v>7213300</v>
      </c>
      <c r="AA73" s="35">
        <v>136</v>
      </c>
      <c r="AB73" s="35">
        <v>68</v>
      </c>
      <c r="AC73" s="35"/>
      <c r="AE73" s="51">
        <f>M73/O73</f>
        <v>1</v>
      </c>
      <c r="AG73" s="6" t="str">
        <f>C73</f>
        <v>90NB0NL1-M14360</v>
      </c>
      <c r="AH73" s="6" t="str">
        <f>IF($D73&lt;=AH$4,"",IF(AND($D72=AH$4,$D73&gt;AH$4),$F72,AH72))</f>
        <v/>
      </c>
      <c r="AI73" s="6" t="str">
        <f>IF($D73&lt;=AI$4,"",IF(AND($D72=AI$4,$D73&gt;AI$4),$F72,AI72))</f>
        <v/>
      </c>
      <c r="AJ73" s="6" t="str">
        <f>IF($D73&lt;=AJ$4,"",IF(AND($D72=AJ$4,$D73&gt;AJ$4),$F72,AJ72))</f>
        <v/>
      </c>
      <c r="AK73" s="6" t="str">
        <f>IF($D73&lt;=AK$4,"",IF(AND($D72=AK$4,$D73&gt;AK$4),$F72,AK72))</f>
        <v/>
      </c>
      <c r="AL73" s="6" t="str">
        <f>IF($D73&lt;=AL$4,"",IF(AND($D72=AL$4,$D73&gt;AL$4),$F72,AL72))</f>
        <v/>
      </c>
      <c r="AM73" s="6" t="str">
        <f>IF($D73&lt;=AM$4,"",IF(AND($D72=AM$4,$D73&gt;AM$4),$F72,AM72))</f>
        <v/>
      </c>
      <c r="AN73" s="6" t="str">
        <f>IF($D73&lt;=AN$4,"",IF(AND($D72=AN$4,$D73&gt;AN$4),$F72,AN72))</f>
        <v/>
      </c>
      <c r="AO73" s="6" t="str">
        <f>CONCATENATE(AG73," | ",AH73," | ",AI73," | ",AJ73," | ",AK73," | ",AL73," | ",AM73," | ",AN73)</f>
        <v xml:space="preserve">90NB0NL1-M14360 |  |  |  |  |  |  | </v>
      </c>
      <c r="AP73" s="6">
        <f>IF(TRIM(H73)="",100,J73)</f>
        <v>100</v>
      </c>
      <c r="AQ73" s="4"/>
      <c r="AR73" s="6" t="b">
        <f>NOT(TRIM(W73)&lt;&gt;"F")</f>
        <v>1</v>
      </c>
      <c r="AS73" s="6" t="str">
        <f>$B73&amp;" | "&amp;$AO73&amp;" | "&amp;IF(TRIM(H73)="","uniq"&amp;ROW(),TRIM(H73))</f>
        <v>271A | 90NB0NL1-M14360 |  |  |  |  |  |  |  | 37</v>
      </c>
      <c r="AT73" s="63">
        <f>IF(NOT(AR73),IF(TRIM($H73)="","Assembly","Phantom Alt"),VLOOKUP(F73,ZPCS04!B:G,6,0))</f>
        <v>2048</v>
      </c>
      <c r="AU73" s="7"/>
      <c r="AV73" s="38">
        <f ca="1">IF(TRIM($W73)="F",OFFSET($A$5,MATCH($AS73,$AS$5:$AS73,0)-1,0),$A73)</f>
        <v>73</v>
      </c>
      <c r="AW73" s="38">
        <f ca="1">IFERROR(OFFSET(ZPCS04!$A$1,MATCH(F73,ZPCS04!B:B,0)-1,0),100)</f>
        <v>2.9999999800000001</v>
      </c>
      <c r="AX73" s="7"/>
      <c r="AY73" s="6" t="b">
        <f>SUMIF(AS:AS,AS73,AP:AP)=100</f>
        <v>1</v>
      </c>
      <c r="AZ73" s="6" t="b">
        <f>SUMIF(AS:AS,AS73,AE:AE)/COUNTIF(AS:AS,AS73)=AE73</f>
        <v>1</v>
      </c>
      <c r="BA73" s="4"/>
      <c r="BB73" s="38" t="str">
        <f ca="1">IF(AT73="Phantom Alt",MATCH($AS73,$AS$5:$AS73,0),IF(OR(OFFSET($AF73,0,8-COUNTBLANK($AG73:$AN73))=$F72,$BE73=$BE72),$BB72,""))</f>
        <v/>
      </c>
      <c r="BC73" s="41">
        <v>13</v>
      </c>
      <c r="BD73" s="55" t="str">
        <f>C73&amp;" | "&amp;F73</f>
        <v>90NB0NL1-M14360 | DEFC0709051</v>
      </c>
      <c r="BE73" s="55" t="str">
        <f ca="1">C73&amp;" | "&amp;OFFSET($AF73,0,8-COUNTBLANK($AG73:$AN73))</f>
        <v>90NB0NL1-M14360 | 90NB0NL1-M14360</v>
      </c>
      <c r="BF73" s="57">
        <f ca="1">IFERROR(VLOOKUP($BE73,$BD$5:$BF72,3,0)*$AE73,VLOOKUP($C73,Demanda!$A:$B,2,0)*$AE73)*IF(AT73="Phantom Alt",$BC73,TRUE)</f>
        <v>1000</v>
      </c>
      <c r="BG73" s="57">
        <f t="shared" ca="1" si="1"/>
        <v>1000</v>
      </c>
      <c r="BH73" s="57">
        <f>SUMIF(Invoice!A:A,F73,Invoice!B:B)</f>
        <v>2000</v>
      </c>
      <c r="BI73" s="57">
        <f ca="1">SUMIF(AS:AS,AS73,BG:BG)</f>
        <v>1000</v>
      </c>
      <c r="BJ73" s="57">
        <f ca="1">MIN((BI73-SUMIF($AS$5:AS72,AS73,$BJ$5:BJ72)),MAX(0,BH73-SUMIF($F$5:F72,F73,$BJ$5:BJ72)))</f>
        <v>1000</v>
      </c>
      <c r="BK73" s="57">
        <f ca="1">(-SUMIF(AS:AS,AS73,BG:BG)+SUMIF(AS:AS,AS73,BJ:BJ))*(AP73=100)*AR73</f>
        <v>0</v>
      </c>
      <c r="BL73" s="57">
        <f ca="1">MAX(0,SUMIF(Invoice!A:A,F73,Invoice!B:B)-SUMIF(F:F,F73,BJ:BJ))*(COUNTIF(F:F,F73)=COUNTIF($F$5:F73,F73))</f>
        <v>0</v>
      </c>
      <c r="BM73" s="44"/>
    </row>
    <row r="74" spans="1:65">
      <c r="A74" s="43">
        <v>74</v>
      </c>
      <c r="B74" s="35" t="s">
        <v>192</v>
      </c>
      <c r="C74" s="35" t="s">
        <v>3543</v>
      </c>
      <c r="D74" s="35">
        <v>1</v>
      </c>
      <c r="E74" s="35">
        <v>370</v>
      </c>
      <c r="F74" s="64" t="s">
        <v>3772</v>
      </c>
      <c r="G74" s="76" t="s">
        <v>3835</v>
      </c>
      <c r="H74" s="35">
        <v>37</v>
      </c>
      <c r="I74" s="35" t="s">
        <v>60</v>
      </c>
      <c r="J74" s="35">
        <v>0</v>
      </c>
      <c r="K74" s="35" t="s">
        <v>118</v>
      </c>
      <c r="L74" s="35" t="s">
        <v>57</v>
      </c>
      <c r="M74" s="35">
        <v>1</v>
      </c>
      <c r="N74" s="35"/>
      <c r="O74" s="35">
        <v>1</v>
      </c>
      <c r="P74" s="35">
        <v>2</v>
      </c>
      <c r="Q74" s="35">
        <v>2</v>
      </c>
      <c r="R74" s="35" t="s">
        <v>130</v>
      </c>
      <c r="S74" s="35" t="s">
        <v>130</v>
      </c>
      <c r="T74" s="36">
        <v>44104</v>
      </c>
      <c r="U74" s="36">
        <v>2958465</v>
      </c>
      <c r="V74" s="35" t="s">
        <v>3783</v>
      </c>
      <c r="W74" s="35" t="s">
        <v>59</v>
      </c>
      <c r="X74" s="35"/>
      <c r="Y74" s="35" t="s">
        <v>56</v>
      </c>
      <c r="Z74" s="35">
        <v>7213300</v>
      </c>
      <c r="AA74" s="35">
        <v>138</v>
      </c>
      <c r="AB74" s="35">
        <v>69</v>
      </c>
      <c r="AC74" s="35"/>
      <c r="AE74" s="51">
        <f>M74/O74</f>
        <v>1</v>
      </c>
      <c r="AG74" s="6" t="str">
        <f>C74</f>
        <v>90NB0NL1-M14360</v>
      </c>
      <c r="AH74" s="6" t="str">
        <f>IF($D74&lt;=AH$4,"",IF(AND($D73=AH$4,$D74&gt;AH$4),$F73,AH73))</f>
        <v/>
      </c>
      <c r="AI74" s="6" t="str">
        <f>IF($D74&lt;=AI$4,"",IF(AND($D73=AI$4,$D74&gt;AI$4),$F73,AI73))</f>
        <v/>
      </c>
      <c r="AJ74" s="6" t="str">
        <f>IF($D74&lt;=AJ$4,"",IF(AND($D73=AJ$4,$D74&gt;AJ$4),$F73,AJ73))</f>
        <v/>
      </c>
      <c r="AK74" s="6" t="str">
        <f>IF($D74&lt;=AK$4,"",IF(AND($D73=AK$4,$D74&gt;AK$4),$F73,AK73))</f>
        <v/>
      </c>
      <c r="AL74" s="6" t="str">
        <f>IF($D74&lt;=AL$4,"",IF(AND($D73=AL$4,$D74&gt;AL$4),$F73,AL73))</f>
        <v/>
      </c>
      <c r="AM74" s="6" t="str">
        <f>IF($D74&lt;=AM$4,"",IF(AND($D73=AM$4,$D74&gt;AM$4),$F73,AM73))</f>
        <v/>
      </c>
      <c r="AN74" s="6" t="str">
        <f>IF($D74&lt;=AN$4,"",IF(AND($D73=AN$4,$D74&gt;AN$4),$F73,AN73))</f>
        <v/>
      </c>
      <c r="AO74" s="6" t="str">
        <f>CONCATENATE(AG74," | ",AH74," | ",AI74," | ",AJ74," | ",AK74," | ",AL74," | ",AM74," | ",AN74)</f>
        <v xml:space="preserve">90NB0NL1-M14360 |  |  |  |  |  |  | </v>
      </c>
      <c r="AP74" s="6">
        <f>IF(TRIM(H74)="",100,J74)</f>
        <v>0</v>
      </c>
      <c r="AQ74" s="4"/>
      <c r="AR74" s="6" t="b">
        <f>NOT(TRIM(W74)&lt;&gt;"F")</f>
        <v>1</v>
      </c>
      <c r="AS74" s="6" t="str">
        <f>$B74&amp;" | "&amp;$AO74&amp;" | "&amp;IF(TRIM(H74)="","uniq"&amp;ROW(),TRIM(H74))</f>
        <v>271A | 90NB0NL1-M14360 |  |  |  |  |  |  |  | 37</v>
      </c>
      <c r="AT74" s="63">
        <f>IF(NOT(AR74),IF(TRIM($H74)="","Assembly","Phantom Alt"),VLOOKUP(F74,ZPCS04!B:G,6,0))</f>
        <v>2048</v>
      </c>
      <c r="AU74" s="7"/>
      <c r="AV74" s="38">
        <f ca="1">IF(TRIM($W74)="F",OFFSET($A$5,MATCH($AS74,$AS$5:$AS74,0)-1,0),$A74)</f>
        <v>73</v>
      </c>
      <c r="AW74" s="38">
        <f ca="1">IFERROR(OFFSET(ZPCS04!$A$1,MATCH(F74,ZPCS04!B:B,0)-1,0),100)</f>
        <v>3</v>
      </c>
      <c r="AX74" s="7"/>
      <c r="AY74" s="6" t="b">
        <f>SUMIF(AS:AS,AS74,AP:AP)=100</f>
        <v>1</v>
      </c>
      <c r="AZ74" s="6" t="b">
        <f>SUMIF(AS:AS,AS74,AE:AE)/COUNTIF(AS:AS,AS74)=AE74</f>
        <v>1</v>
      </c>
      <c r="BA74" s="4"/>
      <c r="BB74" s="38" t="str">
        <f ca="1">IF(AT74="Phantom Alt",MATCH($AS74,$AS$5:$AS74,0),IF(OR(OFFSET($AF74,0,8-COUNTBLANK($AG74:$AN74))=$F73,$BE74=$BE73),$BB73,""))</f>
        <v/>
      </c>
      <c r="BC74" s="41">
        <v>0</v>
      </c>
      <c r="BD74" s="55" t="str">
        <f>C74&amp;" | "&amp;F74</f>
        <v>90NB0NL1-M14360 | DEFC0709052</v>
      </c>
      <c r="BE74" s="55" t="str">
        <f ca="1">C74&amp;" | "&amp;OFFSET($AF74,0,8-COUNTBLANK($AG74:$AN74))</f>
        <v>90NB0NL1-M14360 | 90NB0NL1-M14360</v>
      </c>
      <c r="BF74" s="57">
        <f ca="1">IFERROR(VLOOKUP($BE74,$BD$5:$BF73,3,0)*$AE74,VLOOKUP($C74,Demanda!$A:$B,2,0)*$AE74)*IF(AT74="Phantom Alt",$BC74,TRUE)</f>
        <v>1000</v>
      </c>
      <c r="BG74" s="57">
        <f t="shared" ca="1" si="1"/>
        <v>0</v>
      </c>
      <c r="BH74" s="57">
        <f>SUMIF(Invoice!A:A,F74,Invoice!B:B)</f>
        <v>0</v>
      </c>
      <c r="BI74" s="57">
        <f ca="1">SUMIF(AS:AS,AS74,BG:BG)</f>
        <v>1000</v>
      </c>
      <c r="BJ74" s="57">
        <f ca="1">MIN((BI74-SUMIF($AS$5:AS73,AS74,$BJ$5:BJ73)),MAX(0,BH74-SUMIF($F$5:F73,F74,$BJ$5:BJ73)))</f>
        <v>0</v>
      </c>
      <c r="BK74" s="57">
        <f ca="1">(-SUMIF(AS:AS,AS74,BG:BG)+SUMIF(AS:AS,AS74,BJ:BJ))*(AP74=100)*AR74</f>
        <v>0</v>
      </c>
      <c r="BL74" s="57">
        <f ca="1">MAX(0,SUMIF(Invoice!A:A,F74,Invoice!B:B)-SUMIF(F:F,F74,BJ:BJ))*(COUNTIF(F:F,F74)=COUNTIF($F$5:F74,F74))</f>
        <v>0</v>
      </c>
      <c r="BM74" s="44"/>
    </row>
    <row r="75" spans="1:65">
      <c r="A75" s="43">
        <v>75</v>
      </c>
      <c r="B75" s="35" t="s">
        <v>192</v>
      </c>
      <c r="C75" s="35" t="s">
        <v>3543</v>
      </c>
      <c r="D75" s="35">
        <v>1</v>
      </c>
      <c r="E75" s="35">
        <v>380</v>
      </c>
      <c r="F75" s="64" t="s">
        <v>3774</v>
      </c>
      <c r="G75" s="76" t="s">
        <v>3836</v>
      </c>
      <c r="H75" s="35">
        <v>38</v>
      </c>
      <c r="I75" s="35" t="s">
        <v>58</v>
      </c>
      <c r="J75" s="35">
        <v>100</v>
      </c>
      <c r="K75" s="35" t="s">
        <v>118</v>
      </c>
      <c r="L75" s="35" t="s">
        <v>57</v>
      </c>
      <c r="M75" s="35">
        <v>1</v>
      </c>
      <c r="N75" s="35">
        <v>1</v>
      </c>
      <c r="O75" s="35">
        <v>1</v>
      </c>
      <c r="P75" s="35">
        <v>2</v>
      </c>
      <c r="Q75" s="35">
        <v>1</v>
      </c>
      <c r="R75" s="35" t="s">
        <v>130</v>
      </c>
      <c r="S75" s="35" t="s">
        <v>130</v>
      </c>
      <c r="T75" s="36">
        <v>44104</v>
      </c>
      <c r="U75" s="36">
        <v>2958465</v>
      </c>
      <c r="V75" s="35" t="s">
        <v>3783</v>
      </c>
      <c r="W75" s="35" t="s">
        <v>59</v>
      </c>
      <c r="X75" s="35"/>
      <c r="Y75" s="35" t="s">
        <v>56</v>
      </c>
      <c r="Z75" s="35">
        <v>7213300</v>
      </c>
      <c r="AA75" s="35">
        <v>140</v>
      </c>
      <c r="AB75" s="35">
        <v>70</v>
      </c>
      <c r="AC75" s="35"/>
      <c r="AE75" s="51">
        <f>M75/O75</f>
        <v>1</v>
      </c>
      <c r="AG75" s="6" t="str">
        <f>C75</f>
        <v>90NB0NL1-M14360</v>
      </c>
      <c r="AH75" s="6" t="str">
        <f>IF($D75&lt;=AH$4,"",IF(AND($D74=AH$4,$D75&gt;AH$4),$F74,AH74))</f>
        <v/>
      </c>
      <c r="AI75" s="6" t="str">
        <f>IF($D75&lt;=AI$4,"",IF(AND($D74=AI$4,$D75&gt;AI$4),$F74,AI74))</f>
        <v/>
      </c>
      <c r="AJ75" s="6" t="str">
        <f>IF($D75&lt;=AJ$4,"",IF(AND($D74=AJ$4,$D75&gt;AJ$4),$F74,AJ74))</f>
        <v/>
      </c>
      <c r="AK75" s="6" t="str">
        <f>IF($D75&lt;=AK$4,"",IF(AND($D74=AK$4,$D75&gt;AK$4),$F74,AK74))</f>
        <v/>
      </c>
      <c r="AL75" s="6" t="str">
        <f>IF($D75&lt;=AL$4,"",IF(AND($D74=AL$4,$D75&gt;AL$4),$F74,AL74))</f>
        <v/>
      </c>
      <c r="AM75" s="6" t="str">
        <f>IF($D75&lt;=AM$4,"",IF(AND($D74=AM$4,$D75&gt;AM$4),$F74,AM74))</f>
        <v/>
      </c>
      <c r="AN75" s="6" t="str">
        <f>IF($D75&lt;=AN$4,"",IF(AND($D74=AN$4,$D75&gt;AN$4),$F74,AN74))</f>
        <v/>
      </c>
      <c r="AO75" s="6" t="str">
        <f>CONCATENATE(AG75," | ",AH75," | ",AI75," | ",AJ75," | ",AK75," | ",AL75," | ",AM75," | ",AN75)</f>
        <v xml:space="preserve">90NB0NL1-M14360 |  |  |  |  |  |  | </v>
      </c>
      <c r="AP75" s="6">
        <f>IF(TRIM(H75)="",100,J75)</f>
        <v>100</v>
      </c>
      <c r="AQ75" s="4"/>
      <c r="AR75" s="6" t="b">
        <f>NOT(TRIM(W75)&lt;&gt;"F")</f>
        <v>1</v>
      </c>
      <c r="AS75" s="6" t="str">
        <f>$B75&amp;" | "&amp;$AO75&amp;" | "&amp;IF(TRIM(H75)="","uniq"&amp;ROW(),TRIM(H75))</f>
        <v>271A | 90NB0NL1-M14360 |  |  |  |  |  |  |  | 38</v>
      </c>
      <c r="AT75" s="63">
        <f>IF(NOT(AR75),IF(TRIM($H75)="","Assembly","Phantom Alt"),VLOOKUP(F75,ZPCS04!B:G,6,0))</f>
        <v>2049</v>
      </c>
      <c r="AU75" s="7"/>
      <c r="AV75" s="38">
        <f ca="1">IF(TRIM($W75)="F",OFFSET($A$5,MATCH($AS75,$AS$5:$AS75,0)-1,0),$A75)</f>
        <v>75</v>
      </c>
      <c r="AW75" s="38">
        <f ca="1">IFERROR(OFFSET(ZPCS04!$A$1,MATCH(F75,ZPCS04!B:B,0)-1,0),100)</f>
        <v>2.9999999859999997</v>
      </c>
      <c r="AX75" s="7"/>
      <c r="AY75" s="6" t="b">
        <f>SUMIF(AS:AS,AS75,AP:AP)=100</f>
        <v>1</v>
      </c>
      <c r="AZ75" s="6" t="b">
        <f>SUMIF(AS:AS,AS75,AE:AE)/COUNTIF(AS:AS,AS75)=AE75</f>
        <v>1</v>
      </c>
      <c r="BA75" s="4"/>
      <c r="BB75" s="38" t="str">
        <f ca="1">IF(AT75="Phantom Alt",MATCH($AS75,$AS$5:$AS75,0),IF(OR(OFFSET($AF75,0,8-COUNTBLANK($AG75:$AN75))=$F74,$BE75=$BE74),$BB74,""))</f>
        <v/>
      </c>
      <c r="BC75" s="41">
        <v>0</v>
      </c>
      <c r="BD75" s="55" t="str">
        <f>C75&amp;" | "&amp;F75</f>
        <v>90NB0NL1-M14360 | DN009825000</v>
      </c>
      <c r="BE75" s="55" t="str">
        <f ca="1">C75&amp;" | "&amp;OFFSET($AF75,0,8-COUNTBLANK($AG75:$AN75))</f>
        <v>90NB0NL1-M14360 | 90NB0NL1-M14360</v>
      </c>
      <c r="BF75" s="57">
        <f ca="1">IFERROR(VLOOKUP($BE75,$BD$5:$BF74,3,0)*$AE75,VLOOKUP($C75,Demanda!$A:$B,2,0)*$AE75)*IF(AT75="Phantom Alt",$BC75,TRUE)</f>
        <v>1000</v>
      </c>
      <c r="BG75" s="57">
        <f t="shared" ca="1" si="1"/>
        <v>1000</v>
      </c>
      <c r="BH75" s="57">
        <f>SUMIF(Invoice!A:A,F75,Invoice!B:B)</f>
        <v>1400</v>
      </c>
      <c r="BI75" s="57">
        <f ca="1">SUMIF(AS:AS,AS75,BG:BG)</f>
        <v>1000</v>
      </c>
      <c r="BJ75" s="57">
        <f ca="1">MIN((BI75-SUMIF($AS$5:AS74,AS75,$BJ$5:BJ74)),MAX(0,BH75-SUMIF($F$5:F74,F75,$BJ$5:BJ74)))</f>
        <v>1000</v>
      </c>
      <c r="BK75" s="57">
        <f ca="1">(-SUMIF(AS:AS,AS75,BG:BG)+SUMIF(AS:AS,AS75,BJ:BJ))*(AP75=100)*AR75</f>
        <v>0</v>
      </c>
      <c r="BL75" s="57">
        <f ca="1">MAX(0,SUMIF(Invoice!A:A,F75,Invoice!B:B)-SUMIF(F:F,F75,BJ:BJ))*(COUNTIF(F:F,F75)=COUNTIF($F$5:F75,F75))</f>
        <v>0</v>
      </c>
      <c r="BM75" s="44"/>
    </row>
    <row r="76" spans="1:65">
      <c r="A76" s="43">
        <v>76</v>
      </c>
      <c r="B76" s="35" t="s">
        <v>192</v>
      </c>
      <c r="C76" s="35" t="s">
        <v>3543</v>
      </c>
      <c r="D76" s="35">
        <v>1</v>
      </c>
      <c r="E76" s="35">
        <v>380</v>
      </c>
      <c r="F76" s="64" t="s">
        <v>3776</v>
      </c>
      <c r="G76" s="76" t="s">
        <v>3837</v>
      </c>
      <c r="H76" s="35">
        <v>38</v>
      </c>
      <c r="I76" s="35" t="s">
        <v>60</v>
      </c>
      <c r="J76" s="35">
        <v>0</v>
      </c>
      <c r="K76" s="35" t="s">
        <v>118</v>
      </c>
      <c r="L76" s="35" t="s">
        <v>57</v>
      </c>
      <c r="M76" s="35">
        <v>1</v>
      </c>
      <c r="N76" s="35"/>
      <c r="O76" s="35">
        <v>1</v>
      </c>
      <c r="P76" s="35">
        <v>2</v>
      </c>
      <c r="Q76" s="35">
        <v>2</v>
      </c>
      <c r="R76" s="35" t="s">
        <v>130</v>
      </c>
      <c r="S76" s="35" t="s">
        <v>130</v>
      </c>
      <c r="T76" s="36">
        <v>44104</v>
      </c>
      <c r="U76" s="36">
        <v>2958465</v>
      </c>
      <c r="V76" s="35" t="s">
        <v>3783</v>
      </c>
      <c r="W76" s="35" t="s">
        <v>59</v>
      </c>
      <c r="X76" s="35"/>
      <c r="Y76" s="35" t="s">
        <v>56</v>
      </c>
      <c r="Z76" s="35">
        <v>7213300</v>
      </c>
      <c r="AA76" s="35">
        <v>142</v>
      </c>
      <c r="AB76" s="35">
        <v>71</v>
      </c>
      <c r="AC76" s="35"/>
      <c r="AE76" s="51">
        <f>M76/O76</f>
        <v>1</v>
      </c>
      <c r="AG76" s="6" t="str">
        <f>C76</f>
        <v>90NB0NL1-M14360</v>
      </c>
      <c r="AH76" s="6" t="str">
        <f>IF($D76&lt;=AH$4,"",IF(AND($D75=AH$4,$D76&gt;AH$4),$F75,AH75))</f>
        <v/>
      </c>
      <c r="AI76" s="6" t="str">
        <f>IF($D76&lt;=AI$4,"",IF(AND($D75=AI$4,$D76&gt;AI$4),$F75,AI75))</f>
        <v/>
      </c>
      <c r="AJ76" s="6" t="str">
        <f>IF($D76&lt;=AJ$4,"",IF(AND($D75=AJ$4,$D76&gt;AJ$4),$F75,AJ75))</f>
        <v/>
      </c>
      <c r="AK76" s="6" t="str">
        <f>IF($D76&lt;=AK$4,"",IF(AND($D75=AK$4,$D76&gt;AK$4),$F75,AK75))</f>
        <v/>
      </c>
      <c r="AL76" s="6" t="str">
        <f>IF($D76&lt;=AL$4,"",IF(AND($D75=AL$4,$D76&gt;AL$4),$F75,AL75))</f>
        <v/>
      </c>
      <c r="AM76" s="6" t="str">
        <f>IF($D76&lt;=AM$4,"",IF(AND($D75=AM$4,$D76&gt;AM$4),$F75,AM75))</f>
        <v/>
      </c>
      <c r="AN76" s="6" t="str">
        <f>IF($D76&lt;=AN$4,"",IF(AND($D75=AN$4,$D76&gt;AN$4),$F75,AN75))</f>
        <v/>
      </c>
      <c r="AO76" s="6" t="str">
        <f>CONCATENATE(AG76," | ",AH76," | ",AI76," | ",AJ76," | ",AK76," | ",AL76," | ",AM76," | ",AN76)</f>
        <v xml:space="preserve">90NB0NL1-M14360 |  |  |  |  |  |  | </v>
      </c>
      <c r="AP76" s="6">
        <f>IF(TRIM(H76)="",100,J76)</f>
        <v>0</v>
      </c>
      <c r="AQ76" s="4"/>
      <c r="AR76" s="6" t="b">
        <f>NOT(TRIM(W76)&lt;&gt;"F")</f>
        <v>1</v>
      </c>
      <c r="AS76" s="6" t="str">
        <f>$B76&amp;" | "&amp;$AO76&amp;" | "&amp;IF(TRIM(H76)="","uniq"&amp;ROW(),TRIM(H76))</f>
        <v>271A | 90NB0NL1-M14360 |  |  |  |  |  |  |  | 38</v>
      </c>
      <c r="AT76" s="63">
        <f>IF(NOT(AR76),IF(TRIM($H76)="","Assembly","Phantom Alt"),VLOOKUP(F76,ZPCS04!B:G,6,0))</f>
        <v>2049</v>
      </c>
      <c r="AU76" s="7"/>
      <c r="AV76" s="38">
        <f ca="1">IF(TRIM($W76)="F",OFFSET($A$5,MATCH($AS76,$AS$5:$AS76,0)-1,0),$A76)</f>
        <v>75</v>
      </c>
      <c r="AW76" s="38">
        <f ca="1">IFERROR(OFFSET(ZPCS04!$A$1,MATCH(F76,ZPCS04!B:B,0)-1,0),100)</f>
        <v>3</v>
      </c>
      <c r="AX76" s="7"/>
      <c r="AY76" s="6" t="b">
        <f>SUMIF(AS:AS,AS76,AP:AP)=100</f>
        <v>1</v>
      </c>
      <c r="AZ76" s="6" t="b">
        <f>SUMIF(AS:AS,AS76,AE:AE)/COUNTIF(AS:AS,AS76)=AE76</f>
        <v>1</v>
      </c>
      <c r="BA76" s="4"/>
      <c r="BB76" s="38" t="str">
        <f ca="1">IF(AT76="Phantom Alt",MATCH($AS76,$AS$5:$AS76,0),IF(OR(OFFSET($AF76,0,8-COUNTBLANK($AG76:$AN76))=$F75,$BE76=$BE75),$BB75,""))</f>
        <v/>
      </c>
      <c r="BC76" s="41">
        <v>16</v>
      </c>
      <c r="BD76" s="55" t="str">
        <f>C76&amp;" | "&amp;F76</f>
        <v>90NB0NL1-M14360 | DN320102001</v>
      </c>
      <c r="BE76" s="55" t="str">
        <f ca="1">C76&amp;" | "&amp;OFFSET($AF76,0,8-COUNTBLANK($AG76:$AN76))</f>
        <v>90NB0NL1-M14360 | 90NB0NL1-M14360</v>
      </c>
      <c r="BF76" s="57">
        <f ca="1">IFERROR(VLOOKUP($BE76,$BD$5:$BF75,3,0)*$AE76,VLOOKUP($C76,Demanda!$A:$B,2,0)*$AE76)*IF(AT76="Phantom Alt",$BC76,TRUE)</f>
        <v>1000</v>
      </c>
      <c r="BG76" s="57">
        <f t="shared" ca="1" si="1"/>
        <v>0</v>
      </c>
      <c r="BH76" s="57">
        <f>SUMIF(Invoice!A:A,F76,Invoice!B:B)</f>
        <v>0</v>
      </c>
      <c r="BI76" s="57">
        <f ca="1">SUMIF(AS:AS,AS76,BG:BG)</f>
        <v>1000</v>
      </c>
      <c r="BJ76" s="57">
        <f ca="1">MIN((BI76-SUMIF($AS$5:AS75,AS76,$BJ$5:BJ75)),MAX(0,BH76-SUMIF($F$5:F75,F76,$BJ$5:BJ75)))</f>
        <v>0</v>
      </c>
      <c r="BK76" s="57">
        <f ca="1">(-SUMIF(AS:AS,AS76,BG:BG)+SUMIF(AS:AS,AS76,BJ:BJ))*(AP76=100)*AR76</f>
        <v>0</v>
      </c>
      <c r="BL76" s="57">
        <f ca="1">MAX(0,SUMIF(Invoice!A:A,F76,Invoice!B:B)-SUMIF(F:F,F76,BJ:BJ))*(COUNTIF(F:F,F76)=COUNTIF($F$5:F76,F76))</f>
        <v>0</v>
      </c>
      <c r="BM76" s="44"/>
    </row>
    <row r="77" spans="1:65">
      <c r="A77" s="43">
        <v>77</v>
      </c>
      <c r="B77" s="35" t="s">
        <v>192</v>
      </c>
      <c r="C77" s="35" t="s">
        <v>3543</v>
      </c>
      <c r="D77" s="35">
        <v>1</v>
      </c>
      <c r="E77" s="35">
        <v>390</v>
      </c>
      <c r="F77" s="64" t="s">
        <v>3587</v>
      </c>
      <c r="G77" s="76" t="s">
        <v>3588</v>
      </c>
      <c r="H77" s="35"/>
      <c r="I77" s="35"/>
      <c r="J77" s="35">
        <v>0</v>
      </c>
      <c r="K77" s="35" t="s">
        <v>3838</v>
      </c>
      <c r="L77" s="35" t="s">
        <v>57</v>
      </c>
      <c r="M77" s="35">
        <v>1</v>
      </c>
      <c r="N77" s="35">
        <v>1</v>
      </c>
      <c r="O77" s="35">
        <v>1</v>
      </c>
      <c r="P77" s="35"/>
      <c r="Q77" s="35"/>
      <c r="R77" s="35" t="s">
        <v>130</v>
      </c>
      <c r="S77" s="35" t="s">
        <v>130</v>
      </c>
      <c r="T77" s="36">
        <v>44104</v>
      </c>
      <c r="U77" s="36">
        <v>2958465</v>
      </c>
      <c r="V77" s="35" t="s">
        <v>3783</v>
      </c>
      <c r="W77" s="35" t="s">
        <v>59</v>
      </c>
      <c r="X77" s="35"/>
      <c r="Y77" s="35" t="s">
        <v>56</v>
      </c>
      <c r="Z77" s="35">
        <v>7213300</v>
      </c>
      <c r="AA77" s="35">
        <v>144</v>
      </c>
      <c r="AB77" s="35">
        <v>72</v>
      </c>
      <c r="AC77" s="35"/>
      <c r="AE77" s="51">
        <f>M77/O77</f>
        <v>1</v>
      </c>
      <c r="AG77" s="6" t="str">
        <f>C77</f>
        <v>90NB0NL1-M14360</v>
      </c>
      <c r="AH77" s="6" t="str">
        <f>IF($D77&lt;=AH$4,"",IF(AND($D76=AH$4,$D77&gt;AH$4),$F76,AH76))</f>
        <v/>
      </c>
      <c r="AI77" s="6" t="str">
        <f>IF($D77&lt;=AI$4,"",IF(AND($D76=AI$4,$D77&gt;AI$4),$F76,AI76))</f>
        <v/>
      </c>
      <c r="AJ77" s="6" t="str">
        <f>IF($D77&lt;=AJ$4,"",IF(AND($D76=AJ$4,$D77&gt;AJ$4),$F76,AJ76))</f>
        <v/>
      </c>
      <c r="AK77" s="6" t="str">
        <f>IF($D77&lt;=AK$4,"",IF(AND($D76=AK$4,$D77&gt;AK$4),$F76,AK76))</f>
        <v/>
      </c>
      <c r="AL77" s="6" t="str">
        <f>IF($D77&lt;=AL$4,"",IF(AND($D76=AL$4,$D77&gt;AL$4),$F76,AL76))</f>
        <v/>
      </c>
      <c r="AM77" s="6" t="str">
        <f>IF($D77&lt;=AM$4,"",IF(AND($D76=AM$4,$D77&gt;AM$4),$F76,AM76))</f>
        <v/>
      </c>
      <c r="AN77" s="6" t="str">
        <f>IF($D77&lt;=AN$4,"",IF(AND($D76=AN$4,$D77&gt;AN$4),$F76,AN76))</f>
        <v/>
      </c>
      <c r="AO77" s="6" t="str">
        <f>CONCATENATE(AG77," | ",AH77," | ",AI77," | ",AJ77," | ",AK77," | ",AL77," | ",AM77," | ",AN77)</f>
        <v xml:space="preserve">90NB0NL1-M14360 |  |  |  |  |  |  | </v>
      </c>
      <c r="AP77" s="6">
        <f>IF(TRIM(H77)="",100,J77)</f>
        <v>100</v>
      </c>
      <c r="AQ77" s="4"/>
      <c r="AR77" s="6" t="b">
        <f>NOT(TRIM(W77)&lt;&gt;"F")</f>
        <v>1</v>
      </c>
      <c r="AS77" s="6" t="str">
        <f>$B77&amp;" | "&amp;$AO77&amp;" | "&amp;IF(TRIM(H77)="","uniq"&amp;ROW(),TRIM(H77))</f>
        <v>271A | 90NB0NL1-M14360 |  |  |  |  |  |  |  | uniq77</v>
      </c>
      <c r="AT77" s="63">
        <f>IF(NOT(AR77),IF(TRIM($H77)="","Assembly","Phantom Alt"),VLOOKUP(F77,ZPCS04!B:G,6,0))</f>
        <v>588</v>
      </c>
      <c r="AU77" s="7"/>
      <c r="AV77" s="38">
        <f ca="1">IF(TRIM($W77)="F",OFFSET($A$5,MATCH($AS77,$AS$5:$AS77,0)-1,0),$A77)</f>
        <v>77</v>
      </c>
      <c r="AW77" s="38">
        <f ca="1">IFERROR(OFFSET(ZPCS04!$A$1,MATCH(F77,ZPCS04!B:B,0)-1,0),100)</f>
        <v>2.9999999859999997</v>
      </c>
      <c r="AX77" s="7"/>
      <c r="AY77" s="6" t="b">
        <f>SUMIF(AS:AS,AS77,AP:AP)=100</f>
        <v>1</v>
      </c>
      <c r="AZ77" s="6" t="b">
        <f>SUMIF(AS:AS,AS77,AE:AE)/COUNTIF(AS:AS,AS77)=AE77</f>
        <v>1</v>
      </c>
      <c r="BA77" s="4"/>
      <c r="BB77" s="38" t="str">
        <f ca="1">IF(AT77="Phantom Alt",MATCH($AS77,$AS$5:$AS77,0),IF(OR(OFFSET($AF77,0,8-COUNTBLANK($AG77:$AN77))=$F76,$BE77=$BE76),$BB76,""))</f>
        <v/>
      </c>
      <c r="BC77" s="41">
        <v>0</v>
      </c>
      <c r="BD77" s="55" t="str">
        <f>C77&amp;" | "&amp;F77</f>
        <v>90NB0NL1-M14360 | DQ5D517G000</v>
      </c>
      <c r="BE77" s="55" t="str">
        <f ca="1">C77&amp;" | "&amp;OFFSET($AF77,0,8-COUNTBLANK($AG77:$AN77))</f>
        <v>90NB0NL1-M14360 | 90NB0NL1-M14360</v>
      </c>
      <c r="BF77" s="57">
        <f ca="1">IFERROR(VLOOKUP($BE77,$BD$5:$BF76,3,0)*$AE77,VLOOKUP($C77,Demanda!$A:$B,2,0)*$AE77)*IF(AT77="Phantom Alt",$BC77,TRUE)</f>
        <v>1000</v>
      </c>
      <c r="BG77" s="57">
        <f t="shared" ca="1" si="1"/>
        <v>1000</v>
      </c>
      <c r="BH77" s="57">
        <f>SUMIF(Invoice!A:A,F77,Invoice!B:B)</f>
        <v>1400</v>
      </c>
      <c r="BI77" s="57">
        <f ca="1">SUMIF(AS:AS,AS77,BG:BG)</f>
        <v>1000</v>
      </c>
      <c r="BJ77" s="57">
        <f ca="1">MIN((BI77-SUMIF($AS$5:AS76,AS77,$BJ$5:BJ76)),MAX(0,BH77-SUMIF($F$5:F76,F77,$BJ$5:BJ76)))</f>
        <v>1000</v>
      </c>
      <c r="BK77" s="57">
        <f ca="1">(-SUMIF(AS:AS,AS77,BG:BG)+SUMIF(AS:AS,AS77,BJ:BJ))*(AP77=100)*AR77</f>
        <v>0</v>
      </c>
      <c r="BL77" s="57">
        <f ca="1">MAX(0,SUMIF(Invoice!A:A,F77,Invoice!B:B)-SUMIF(F:F,F77,BJ:BJ))*(COUNTIF(F:F,F77)=COUNTIF($F$5:F77,F77))</f>
        <v>0</v>
      </c>
      <c r="BM77" s="44"/>
    </row>
    <row r="78" spans="1:65">
      <c r="A78" s="43">
        <v>78</v>
      </c>
      <c r="B78" s="35" t="s">
        <v>192</v>
      </c>
      <c r="C78" s="35" t="s">
        <v>3543</v>
      </c>
      <c r="D78" s="35">
        <v>1</v>
      </c>
      <c r="E78" s="35">
        <v>400</v>
      </c>
      <c r="F78" s="64" t="s">
        <v>3589</v>
      </c>
      <c r="G78" s="76" t="s">
        <v>3590</v>
      </c>
      <c r="H78" s="35"/>
      <c r="I78" s="35"/>
      <c r="J78" s="35">
        <v>0</v>
      </c>
      <c r="K78" s="35" t="s">
        <v>3838</v>
      </c>
      <c r="L78" s="35" t="s">
        <v>57</v>
      </c>
      <c r="M78" s="35">
        <v>1</v>
      </c>
      <c r="N78" s="35">
        <v>1</v>
      </c>
      <c r="O78" s="35">
        <v>1</v>
      </c>
      <c r="P78" s="35"/>
      <c r="Q78" s="35"/>
      <c r="R78" s="35" t="s">
        <v>130</v>
      </c>
      <c r="S78" s="35" t="s">
        <v>130</v>
      </c>
      <c r="T78" s="36">
        <v>44104</v>
      </c>
      <c r="U78" s="36">
        <v>2958465</v>
      </c>
      <c r="V78" s="35" t="s">
        <v>3783</v>
      </c>
      <c r="W78" s="35" t="s">
        <v>59</v>
      </c>
      <c r="X78" s="35"/>
      <c r="Y78" s="35" t="s">
        <v>56</v>
      </c>
      <c r="Z78" s="35">
        <v>7213300</v>
      </c>
      <c r="AA78" s="35">
        <v>146</v>
      </c>
      <c r="AB78" s="35">
        <v>73</v>
      </c>
      <c r="AC78" s="35"/>
      <c r="AE78" s="51">
        <f>M78/O78</f>
        <v>1</v>
      </c>
      <c r="AG78" s="6" t="str">
        <f>C78</f>
        <v>90NB0NL1-M14360</v>
      </c>
      <c r="AH78" s="6" t="str">
        <f>IF($D78&lt;=AH$4,"",IF(AND($D77=AH$4,$D78&gt;AH$4),$F77,AH77))</f>
        <v/>
      </c>
      <c r="AI78" s="6" t="str">
        <f>IF($D78&lt;=AI$4,"",IF(AND($D77=AI$4,$D78&gt;AI$4),$F77,AI77))</f>
        <v/>
      </c>
      <c r="AJ78" s="6" t="str">
        <f>IF($D78&lt;=AJ$4,"",IF(AND($D77=AJ$4,$D78&gt;AJ$4),$F77,AJ77))</f>
        <v/>
      </c>
      <c r="AK78" s="6" t="str">
        <f>IF($D78&lt;=AK$4,"",IF(AND($D77=AK$4,$D78&gt;AK$4),$F77,AK77))</f>
        <v/>
      </c>
      <c r="AL78" s="6" t="str">
        <f>IF($D78&lt;=AL$4,"",IF(AND($D77=AL$4,$D78&gt;AL$4),$F77,AL77))</f>
        <v/>
      </c>
      <c r="AM78" s="6" t="str">
        <f>IF($D78&lt;=AM$4,"",IF(AND($D77=AM$4,$D78&gt;AM$4),$F77,AM77))</f>
        <v/>
      </c>
      <c r="AN78" s="6" t="str">
        <f>IF($D78&lt;=AN$4,"",IF(AND($D77=AN$4,$D78&gt;AN$4),$F77,AN77))</f>
        <v/>
      </c>
      <c r="AO78" s="6" t="str">
        <f>CONCATENATE(AG78," | ",AH78," | ",AI78," | ",AJ78," | ",AK78," | ",AL78," | ",AM78," | ",AN78)</f>
        <v xml:space="preserve">90NB0NL1-M14360 |  |  |  |  |  |  | </v>
      </c>
      <c r="AP78" s="6">
        <f>IF(TRIM(H78)="",100,J78)</f>
        <v>100</v>
      </c>
      <c r="AQ78" s="4"/>
      <c r="AR78" s="6" t="b">
        <f>NOT(TRIM(W78)&lt;&gt;"F")</f>
        <v>1</v>
      </c>
      <c r="AS78" s="6" t="str">
        <f>$B78&amp;" | "&amp;$AO78&amp;" | "&amp;IF(TRIM(H78)="","uniq"&amp;ROW(),TRIM(H78))</f>
        <v>271A | 90NB0NL1-M14360 |  |  |  |  |  |  |  | uniq78</v>
      </c>
      <c r="AT78" s="63">
        <f>IF(NOT(AR78),IF(TRIM($H78)="","Assembly","Phantom Alt"),VLOOKUP(F78,ZPCS04!B:G,6,0))</f>
        <v>589</v>
      </c>
      <c r="AU78" s="7"/>
      <c r="AV78" s="38">
        <f ca="1">IF(TRIM($W78)="F",OFFSET($A$5,MATCH($AS78,$AS$5:$AS78,0)-1,0),$A78)</f>
        <v>78</v>
      </c>
      <c r="AW78" s="38">
        <f ca="1">IFERROR(OFFSET(ZPCS04!$A$1,MATCH(F78,ZPCS04!B:B,0)-1,0),100)</f>
        <v>2.9999999859999997</v>
      </c>
      <c r="AX78" s="7"/>
      <c r="AY78" s="6" t="b">
        <f>SUMIF(AS:AS,AS78,AP:AP)=100</f>
        <v>1</v>
      </c>
      <c r="AZ78" s="6" t="b">
        <f>SUMIF(AS:AS,AS78,AE:AE)/COUNTIF(AS:AS,AS78)=AE78</f>
        <v>1</v>
      </c>
      <c r="BA78" s="4"/>
      <c r="BB78" s="38" t="str">
        <f ca="1">IF(AT78="Phantom Alt",MATCH($AS78,$AS$5:$AS78,0),IF(OR(OFFSET($AF78,0,8-COUNTBLANK($AG78:$AN78))=$F77,$BE78=$BE77),$BB77,""))</f>
        <v/>
      </c>
      <c r="BC78" s="41">
        <v>0</v>
      </c>
      <c r="BD78" s="55" t="str">
        <f>C78&amp;" | "&amp;F78</f>
        <v>90NB0NL1-M14360 | DQ5D587G000</v>
      </c>
      <c r="BE78" s="55" t="str">
        <f ca="1">C78&amp;" | "&amp;OFFSET($AF78,0,8-COUNTBLANK($AG78:$AN78))</f>
        <v>90NB0NL1-M14360 | 90NB0NL1-M14360</v>
      </c>
      <c r="BF78" s="57">
        <f ca="1">IFERROR(VLOOKUP($BE78,$BD$5:$BF77,3,0)*$AE78,VLOOKUP($C78,Demanda!$A:$B,2,0)*$AE78)*IF(AT78="Phantom Alt",$BC78,TRUE)</f>
        <v>1000</v>
      </c>
      <c r="BG78" s="57">
        <f t="shared" ca="1" si="1"/>
        <v>1000</v>
      </c>
      <c r="BH78" s="57">
        <f>SUMIF(Invoice!A:A,F78,Invoice!B:B)</f>
        <v>1400</v>
      </c>
      <c r="BI78" s="57">
        <f ca="1">SUMIF(AS:AS,AS78,BG:BG)</f>
        <v>1000</v>
      </c>
      <c r="BJ78" s="57">
        <f ca="1">MIN((BI78-SUMIF($AS$5:AS77,AS78,$BJ$5:BJ77)),MAX(0,BH78-SUMIF($F$5:F77,F78,$BJ$5:BJ77)))</f>
        <v>1000</v>
      </c>
      <c r="BK78" s="57">
        <f ca="1">(-SUMIF(AS:AS,AS78,BG:BG)+SUMIF(AS:AS,AS78,BJ:BJ))*(AP78=100)*AR78</f>
        <v>0</v>
      </c>
      <c r="BL78" s="57">
        <f ca="1">MAX(0,SUMIF(Invoice!A:A,F78,Invoice!B:B)-SUMIF(F:F,F78,BJ:BJ))*(COUNTIF(F:F,F78)=COUNTIF($F$5:F78,F78))</f>
        <v>0</v>
      </c>
      <c r="BM78" s="44"/>
    </row>
    <row r="79" spans="1:65">
      <c r="A79" s="43">
        <v>79</v>
      </c>
      <c r="B79" s="35" t="s">
        <v>192</v>
      </c>
      <c r="C79" s="35" t="s">
        <v>3543</v>
      </c>
      <c r="D79" s="35">
        <v>1</v>
      </c>
      <c r="E79" s="35">
        <v>410</v>
      </c>
      <c r="F79" s="64" t="s">
        <v>3593</v>
      </c>
      <c r="G79" s="76" t="s">
        <v>3839</v>
      </c>
      <c r="H79" s="35"/>
      <c r="I79" s="35"/>
      <c r="J79" s="35">
        <v>0</v>
      </c>
      <c r="K79" s="35" t="s">
        <v>116</v>
      </c>
      <c r="L79" s="35" t="s">
        <v>57</v>
      </c>
      <c r="M79" s="35">
        <v>1</v>
      </c>
      <c r="N79" s="35">
        <v>1</v>
      </c>
      <c r="O79" s="35">
        <v>1</v>
      </c>
      <c r="P79" s="35"/>
      <c r="Q79" s="35"/>
      <c r="R79" s="35" t="s">
        <v>130</v>
      </c>
      <c r="S79" s="35" t="s">
        <v>130</v>
      </c>
      <c r="T79" s="36">
        <v>44104</v>
      </c>
      <c r="U79" s="36">
        <v>2958465</v>
      </c>
      <c r="V79" s="35" t="s">
        <v>3783</v>
      </c>
      <c r="W79" s="35" t="s">
        <v>59</v>
      </c>
      <c r="X79" s="35"/>
      <c r="Y79" s="35" t="s">
        <v>56</v>
      </c>
      <c r="Z79" s="35">
        <v>7213300</v>
      </c>
      <c r="AA79" s="35">
        <v>148</v>
      </c>
      <c r="AB79" s="35">
        <v>74</v>
      </c>
      <c r="AC79" s="35"/>
      <c r="AE79" s="51">
        <f>M79/O79</f>
        <v>1</v>
      </c>
      <c r="AG79" s="6" t="str">
        <f>C79</f>
        <v>90NB0NL1-M14360</v>
      </c>
      <c r="AH79" s="6" t="str">
        <f>IF($D79&lt;=AH$4,"",IF(AND($D78=AH$4,$D79&gt;AH$4),$F78,AH78))</f>
        <v/>
      </c>
      <c r="AI79" s="6" t="str">
        <f>IF($D79&lt;=AI$4,"",IF(AND($D78=AI$4,$D79&gt;AI$4),$F78,AI78))</f>
        <v/>
      </c>
      <c r="AJ79" s="6" t="str">
        <f>IF($D79&lt;=AJ$4,"",IF(AND($D78=AJ$4,$D79&gt;AJ$4),$F78,AJ78))</f>
        <v/>
      </c>
      <c r="AK79" s="6" t="str">
        <f>IF($D79&lt;=AK$4,"",IF(AND($D78=AK$4,$D79&gt;AK$4),$F78,AK78))</f>
        <v/>
      </c>
      <c r="AL79" s="6" t="str">
        <f>IF($D79&lt;=AL$4,"",IF(AND($D78=AL$4,$D79&gt;AL$4),$F78,AL78))</f>
        <v/>
      </c>
      <c r="AM79" s="6" t="str">
        <f>IF($D79&lt;=AM$4,"",IF(AND($D78=AM$4,$D79&gt;AM$4),$F78,AM78))</f>
        <v/>
      </c>
      <c r="AN79" s="6" t="str">
        <f>IF($D79&lt;=AN$4,"",IF(AND($D78=AN$4,$D79&gt;AN$4),$F78,AN78))</f>
        <v/>
      </c>
      <c r="AO79" s="6" t="str">
        <f>CONCATENATE(AG79," | ",AH79," | ",AI79," | ",AJ79," | ",AK79," | ",AL79," | ",AM79," | ",AN79)</f>
        <v xml:space="preserve">90NB0NL1-M14360 |  |  |  |  |  |  | </v>
      </c>
      <c r="AP79" s="6">
        <f>IF(TRIM(H79)="",100,J79)</f>
        <v>100</v>
      </c>
      <c r="AQ79" s="4"/>
      <c r="AR79" s="6" t="b">
        <f>NOT(TRIM(W79)&lt;&gt;"F")</f>
        <v>1</v>
      </c>
      <c r="AS79" s="6" t="str">
        <f>$B79&amp;" | "&amp;$AO79&amp;" | "&amp;IF(TRIM(H79)="","uniq"&amp;ROW(),TRIM(H79))</f>
        <v>271A | 90NB0NL1-M14360 |  |  |  |  |  |  |  | uniq79</v>
      </c>
      <c r="AT79" s="63">
        <f>IF(NOT(AR79),IF(TRIM($H79)="","Assembly","Phantom Alt"),VLOOKUP(F79,ZPCS04!B:G,6,0))</f>
        <v>591</v>
      </c>
      <c r="AU79" s="7"/>
      <c r="AV79" s="38">
        <f ca="1">IF(TRIM($W79)="F",OFFSET($A$5,MATCH($AS79,$AS$5:$AS79,0)-1,0),$A79)</f>
        <v>79</v>
      </c>
      <c r="AW79" s="38">
        <f ca="1">IFERROR(OFFSET(ZPCS04!$A$1,MATCH(F79,ZPCS04!B:B,0)-1,0),100)</f>
        <v>2.9999999859999997</v>
      </c>
      <c r="AX79" s="7"/>
      <c r="AY79" s="6" t="b">
        <f>SUMIF(AS:AS,AS79,AP:AP)=100</f>
        <v>1</v>
      </c>
      <c r="AZ79" s="6" t="b">
        <f>SUMIF(AS:AS,AS79,AE:AE)/COUNTIF(AS:AS,AS79)=AE79</f>
        <v>1</v>
      </c>
      <c r="BA79" s="4"/>
      <c r="BB79" s="38" t="str">
        <f ca="1">IF(AT79="Phantom Alt",MATCH($AS79,$AS$5:$AS79,0),IF(OR(OFFSET($AF79,0,8-COUNTBLANK($AG79:$AN79))=$F78,$BE79=$BE78),$BB78,""))</f>
        <v/>
      </c>
      <c r="BC79" s="41">
        <v>19</v>
      </c>
      <c r="BD79" s="55" t="str">
        <f>C79&amp;" | "&amp;F79</f>
        <v>90NB0NL1-M14360 | FBXKT009010</v>
      </c>
      <c r="BE79" s="55" t="str">
        <f ca="1">C79&amp;" | "&amp;OFFSET($AF79,0,8-COUNTBLANK($AG79:$AN79))</f>
        <v>90NB0NL1-M14360 | 90NB0NL1-M14360</v>
      </c>
      <c r="BF79" s="57">
        <f ca="1">IFERROR(VLOOKUP($BE79,$BD$5:$BF78,3,0)*$AE79,VLOOKUP($C79,Demanda!$A:$B,2,0)*$AE79)*IF(AT79="Phantom Alt",$BC79,TRUE)</f>
        <v>1000</v>
      </c>
      <c r="BG79" s="57">
        <f t="shared" ca="1" si="1"/>
        <v>1000</v>
      </c>
      <c r="BH79" s="57">
        <f>SUMIF(Invoice!A:A,F79,Invoice!B:B)</f>
        <v>1400</v>
      </c>
      <c r="BI79" s="57">
        <f ca="1">SUMIF(AS:AS,AS79,BG:BG)</f>
        <v>1000</v>
      </c>
      <c r="BJ79" s="57">
        <f ca="1">MIN((BI79-SUMIF($AS$5:AS78,AS79,$BJ$5:BJ78)),MAX(0,BH79-SUMIF($F$5:F78,F79,$BJ$5:BJ78)))</f>
        <v>1000</v>
      </c>
      <c r="BK79" s="57">
        <f ca="1">(-SUMIF(AS:AS,AS79,BG:BG)+SUMIF(AS:AS,AS79,BJ:BJ))*(AP79=100)*AR79</f>
        <v>0</v>
      </c>
      <c r="BL79" s="57">
        <f ca="1">MAX(0,SUMIF(Invoice!A:A,F79,Invoice!B:B)-SUMIF(F:F,F79,BJ:BJ))*(COUNTIF(F:F,F79)=COUNTIF($F$5:F79,F79))</f>
        <v>0</v>
      </c>
      <c r="BM79" s="44"/>
    </row>
    <row r="80" spans="1:65">
      <c r="A80" s="43">
        <v>80</v>
      </c>
      <c r="B80" s="35" t="s">
        <v>192</v>
      </c>
      <c r="C80" s="35" t="s">
        <v>3543</v>
      </c>
      <c r="D80" s="35">
        <v>1</v>
      </c>
      <c r="E80" s="35">
        <v>420</v>
      </c>
      <c r="F80" s="64" t="s">
        <v>3595</v>
      </c>
      <c r="G80" s="76" t="s">
        <v>3840</v>
      </c>
      <c r="H80" s="35"/>
      <c r="I80" s="35"/>
      <c r="J80" s="35">
        <v>0</v>
      </c>
      <c r="K80" s="35" t="s">
        <v>116</v>
      </c>
      <c r="L80" s="35" t="s">
        <v>57</v>
      </c>
      <c r="M80" s="35">
        <v>1</v>
      </c>
      <c r="N80" s="35">
        <v>1</v>
      </c>
      <c r="O80" s="35">
        <v>1</v>
      </c>
      <c r="P80" s="35"/>
      <c r="Q80" s="35"/>
      <c r="R80" s="35" t="s">
        <v>130</v>
      </c>
      <c r="S80" s="35" t="s">
        <v>130</v>
      </c>
      <c r="T80" s="36">
        <v>44104</v>
      </c>
      <c r="U80" s="36">
        <v>2958465</v>
      </c>
      <c r="V80" s="35" t="s">
        <v>3783</v>
      </c>
      <c r="W80" s="35" t="s">
        <v>59</v>
      </c>
      <c r="X80" s="35"/>
      <c r="Y80" s="35" t="s">
        <v>56</v>
      </c>
      <c r="Z80" s="35">
        <v>7213300</v>
      </c>
      <c r="AA80" s="35">
        <v>150</v>
      </c>
      <c r="AB80" s="35">
        <v>75</v>
      </c>
      <c r="AC80" s="35"/>
      <c r="AE80" s="51">
        <f>M80/O80</f>
        <v>1</v>
      </c>
      <c r="AG80" s="6" t="str">
        <f>C80</f>
        <v>90NB0NL1-M14360</v>
      </c>
      <c r="AH80" s="6" t="str">
        <f>IF($D80&lt;=AH$4,"",IF(AND($D79=AH$4,$D80&gt;AH$4),$F79,AH79))</f>
        <v/>
      </c>
      <c r="AI80" s="6" t="str">
        <f>IF($D80&lt;=AI$4,"",IF(AND($D79=AI$4,$D80&gt;AI$4),$F79,AI79))</f>
        <v/>
      </c>
      <c r="AJ80" s="6" t="str">
        <f>IF($D80&lt;=AJ$4,"",IF(AND($D79=AJ$4,$D80&gt;AJ$4),$F79,AJ79))</f>
        <v/>
      </c>
      <c r="AK80" s="6" t="str">
        <f>IF($D80&lt;=AK$4,"",IF(AND($D79=AK$4,$D80&gt;AK$4),$F79,AK79))</f>
        <v/>
      </c>
      <c r="AL80" s="6" t="str">
        <f>IF($D80&lt;=AL$4,"",IF(AND($D79=AL$4,$D80&gt;AL$4),$F79,AL79))</f>
        <v/>
      </c>
      <c r="AM80" s="6" t="str">
        <f>IF($D80&lt;=AM$4,"",IF(AND($D79=AM$4,$D80&gt;AM$4),$F79,AM79))</f>
        <v/>
      </c>
      <c r="AN80" s="6" t="str">
        <f>IF($D80&lt;=AN$4,"",IF(AND($D79=AN$4,$D80&gt;AN$4),$F79,AN79))</f>
        <v/>
      </c>
      <c r="AO80" s="6" t="str">
        <f>CONCATENATE(AG80," | ",AH80," | ",AI80," | ",AJ80," | ",AK80," | ",AL80," | ",AM80," | ",AN80)</f>
        <v xml:space="preserve">90NB0NL1-M14360 |  |  |  |  |  |  | </v>
      </c>
      <c r="AP80" s="6">
        <f>IF(TRIM(H80)="",100,J80)</f>
        <v>100</v>
      </c>
      <c r="AQ80" s="4"/>
      <c r="AR80" s="6" t="b">
        <f>NOT(TRIM(W80)&lt;&gt;"F")</f>
        <v>1</v>
      </c>
      <c r="AS80" s="6" t="str">
        <f>$B80&amp;" | "&amp;$AO80&amp;" | "&amp;IF(TRIM(H80)="","uniq"&amp;ROW(),TRIM(H80))</f>
        <v>271A | 90NB0NL1-M14360 |  |  |  |  |  |  |  | uniq80</v>
      </c>
      <c r="AT80" s="63">
        <f>IF(NOT(AR80),IF(TRIM($H80)="","Assembly","Phantom Alt"),VLOOKUP(F80,ZPCS04!B:G,6,0))</f>
        <v>592</v>
      </c>
      <c r="AU80" s="7"/>
      <c r="AV80" s="38">
        <f ca="1">IF(TRIM($W80)="F",OFFSET($A$5,MATCH($AS80,$AS$5:$AS80,0)-1,0),$A80)</f>
        <v>80</v>
      </c>
      <c r="AW80" s="38">
        <f ca="1">IFERROR(OFFSET(ZPCS04!$A$1,MATCH(F80,ZPCS04!B:B,0)-1,0),100)</f>
        <v>2.9999999800000001</v>
      </c>
      <c r="AX80" s="7"/>
      <c r="AY80" s="6" t="b">
        <f>SUMIF(AS:AS,AS80,AP:AP)=100</f>
        <v>1</v>
      </c>
      <c r="AZ80" s="6" t="b">
        <f>SUMIF(AS:AS,AS80,AE:AE)/COUNTIF(AS:AS,AS80)=AE80</f>
        <v>1</v>
      </c>
      <c r="BA80" s="4"/>
      <c r="BB80" s="38" t="str">
        <f ca="1">IF(AT80="Phantom Alt",MATCH($AS80,$AS$5:$AS80,0),IF(OR(OFFSET($AF80,0,8-COUNTBLANK($AG80:$AN80))=$F79,$BE80=$BE79),$BB79,""))</f>
        <v/>
      </c>
      <c r="BC80" s="41">
        <v>20</v>
      </c>
      <c r="BD80" s="55" t="str">
        <f>C80&amp;" | "&amp;F80</f>
        <v>90NB0NL1-M14360 | FCXKT007010</v>
      </c>
      <c r="BE80" s="55" t="str">
        <f ca="1">C80&amp;" | "&amp;OFFSET($AF80,0,8-COUNTBLANK($AG80:$AN80))</f>
        <v>90NB0NL1-M14360 | 90NB0NL1-M14360</v>
      </c>
      <c r="BF80" s="57">
        <f ca="1">IFERROR(VLOOKUP($BE80,$BD$5:$BF79,3,0)*$AE80,VLOOKUP($C80,Demanda!$A:$B,2,0)*$AE80)*IF(AT80="Phantom Alt",$BC80,TRUE)</f>
        <v>1000</v>
      </c>
      <c r="BG80" s="57">
        <f t="shared" ca="1" si="1"/>
        <v>1000</v>
      </c>
      <c r="BH80" s="57">
        <f>SUMIF(Invoice!A:A,F80,Invoice!B:B)</f>
        <v>2000</v>
      </c>
      <c r="BI80" s="57">
        <f ca="1">SUMIF(AS:AS,AS80,BG:BG)</f>
        <v>1000</v>
      </c>
      <c r="BJ80" s="57">
        <f ca="1">MIN((BI80-SUMIF($AS$5:AS79,AS80,$BJ$5:BJ79)),MAX(0,BH80-SUMIF($F$5:F79,F80,$BJ$5:BJ79)))</f>
        <v>1000</v>
      </c>
      <c r="BK80" s="57">
        <f ca="1">(-SUMIF(AS:AS,AS80,BG:BG)+SUMIF(AS:AS,AS80,BJ:BJ))*(AP80=100)*AR80</f>
        <v>0</v>
      </c>
      <c r="BL80" s="57">
        <f ca="1">MAX(0,SUMIF(Invoice!A:A,F80,Invoice!B:B)-SUMIF(F:F,F80,BJ:BJ))*(COUNTIF(F:F,F80)=COUNTIF($F$5:F80,F80))</f>
        <v>0</v>
      </c>
      <c r="BM80" s="44"/>
    </row>
    <row r="81" spans="1:65">
      <c r="A81" s="43">
        <v>81</v>
      </c>
      <c r="B81" s="35" t="s">
        <v>192</v>
      </c>
      <c r="C81" s="35" t="s">
        <v>3543</v>
      </c>
      <c r="D81" s="35">
        <v>1</v>
      </c>
      <c r="E81" s="35">
        <v>430</v>
      </c>
      <c r="F81" s="64" t="s">
        <v>3599</v>
      </c>
      <c r="G81" s="76" t="s">
        <v>3841</v>
      </c>
      <c r="H81" s="35"/>
      <c r="I81" s="35"/>
      <c r="J81" s="35">
        <v>0</v>
      </c>
      <c r="K81" s="35" t="s">
        <v>116</v>
      </c>
      <c r="L81" s="35" t="s">
        <v>57</v>
      </c>
      <c r="M81" s="35">
        <v>1</v>
      </c>
      <c r="N81" s="35">
        <v>1</v>
      </c>
      <c r="O81" s="35">
        <v>1</v>
      </c>
      <c r="P81" s="35"/>
      <c r="Q81" s="35"/>
      <c r="R81" s="35" t="s">
        <v>130</v>
      </c>
      <c r="S81" s="35" t="s">
        <v>130</v>
      </c>
      <c r="T81" s="36">
        <v>44104</v>
      </c>
      <c r="U81" s="36">
        <v>2958465</v>
      </c>
      <c r="V81" s="35" t="s">
        <v>3783</v>
      </c>
      <c r="W81" s="35" t="s">
        <v>59</v>
      </c>
      <c r="X81" s="35"/>
      <c r="Y81" s="35" t="s">
        <v>56</v>
      </c>
      <c r="Z81" s="35">
        <v>7213300</v>
      </c>
      <c r="AA81" s="35">
        <v>152</v>
      </c>
      <c r="AB81" s="35">
        <v>76</v>
      </c>
      <c r="AC81" s="35"/>
      <c r="AE81" s="51">
        <f>M81/O81</f>
        <v>1</v>
      </c>
      <c r="AG81" s="6" t="str">
        <f>C81</f>
        <v>90NB0NL1-M14360</v>
      </c>
      <c r="AH81" s="6" t="str">
        <f>IF($D81&lt;=AH$4,"",IF(AND($D80=AH$4,$D81&gt;AH$4),$F80,AH80))</f>
        <v/>
      </c>
      <c r="AI81" s="6" t="str">
        <f>IF($D81&lt;=AI$4,"",IF(AND($D80=AI$4,$D81&gt;AI$4),$F80,AI80))</f>
        <v/>
      </c>
      <c r="AJ81" s="6" t="str">
        <f>IF($D81&lt;=AJ$4,"",IF(AND($D80=AJ$4,$D81&gt;AJ$4),$F80,AJ80))</f>
        <v/>
      </c>
      <c r="AK81" s="6" t="str">
        <f>IF($D81&lt;=AK$4,"",IF(AND($D80=AK$4,$D81&gt;AK$4),$F80,AK80))</f>
        <v/>
      </c>
      <c r="AL81" s="6" t="str">
        <f>IF($D81&lt;=AL$4,"",IF(AND($D80=AL$4,$D81&gt;AL$4),$F80,AL80))</f>
        <v/>
      </c>
      <c r="AM81" s="6" t="str">
        <f>IF($D81&lt;=AM$4,"",IF(AND($D80=AM$4,$D81&gt;AM$4),$F80,AM80))</f>
        <v/>
      </c>
      <c r="AN81" s="6" t="str">
        <f>IF($D81&lt;=AN$4,"",IF(AND($D80=AN$4,$D81&gt;AN$4),$F80,AN80))</f>
        <v/>
      </c>
      <c r="AO81" s="6" t="str">
        <f>CONCATENATE(AG81," | ",AH81," | ",AI81," | ",AJ81," | ",AK81," | ",AL81," | ",AM81," | ",AN81)</f>
        <v xml:space="preserve">90NB0NL1-M14360 |  |  |  |  |  |  | </v>
      </c>
      <c r="AP81" s="6">
        <f>IF(TRIM(H81)="",100,J81)</f>
        <v>100</v>
      </c>
      <c r="AQ81" s="4"/>
      <c r="AR81" s="6" t="b">
        <f>NOT(TRIM(W81)&lt;&gt;"F")</f>
        <v>1</v>
      </c>
      <c r="AS81" s="6" t="str">
        <f>$B81&amp;" | "&amp;$AO81&amp;" | "&amp;IF(TRIM(H81)="","uniq"&amp;ROW(),TRIM(H81))</f>
        <v>271A | 90NB0NL1-M14360 |  |  |  |  |  |  |  | uniq81</v>
      </c>
      <c r="AT81" s="63">
        <f>IF(NOT(AR81),IF(TRIM($H81)="","Assembly","Phantom Alt"),VLOOKUP(F81,ZPCS04!B:G,6,0))</f>
        <v>594</v>
      </c>
      <c r="AU81" s="7"/>
      <c r="AV81" s="38">
        <f ca="1">IF(TRIM($W81)="F",OFFSET($A$5,MATCH($AS81,$AS$5:$AS81,0)-1,0),$A81)</f>
        <v>81</v>
      </c>
      <c r="AW81" s="38">
        <f ca="1">IFERROR(OFFSET(ZPCS04!$A$1,MATCH(F81,ZPCS04!B:B,0)-1,0),100)</f>
        <v>2.9999999800000001</v>
      </c>
      <c r="AX81" s="7"/>
      <c r="AY81" s="6" t="b">
        <f>SUMIF(AS:AS,AS81,AP:AP)=100</f>
        <v>1</v>
      </c>
      <c r="AZ81" s="6" t="b">
        <f>SUMIF(AS:AS,AS81,AE:AE)/COUNTIF(AS:AS,AS81)=AE81</f>
        <v>1</v>
      </c>
      <c r="BA81" s="4"/>
      <c r="BB81" s="38" t="str">
        <f ca="1">IF(AT81="Phantom Alt",MATCH($AS81,$AS$5:$AS81,0),IF(OR(OFFSET($AF81,0,8-COUNTBLANK($AG81:$AN81))=$F80,$BE81=$BE80),$BB80,""))</f>
        <v/>
      </c>
      <c r="BC81" s="41">
        <v>21</v>
      </c>
      <c r="BD81" s="55" t="str">
        <f>C81&amp;" | "&amp;F81</f>
        <v>90NB0NL1-M14360 | GAXKT001010</v>
      </c>
      <c r="BE81" s="55" t="str">
        <f ca="1">C81&amp;" | "&amp;OFFSET($AF81,0,8-COUNTBLANK($AG81:$AN81))</f>
        <v>90NB0NL1-M14360 | 90NB0NL1-M14360</v>
      </c>
      <c r="BF81" s="57">
        <f ca="1">IFERROR(VLOOKUP($BE81,$BD$5:$BF80,3,0)*$AE81,VLOOKUP($C81,Demanda!$A:$B,2,0)*$AE81)*IF(AT81="Phantom Alt",$BC81,TRUE)</f>
        <v>1000</v>
      </c>
      <c r="BG81" s="57">
        <f t="shared" ca="1" si="1"/>
        <v>1000</v>
      </c>
      <c r="BH81" s="57">
        <f>SUMIF(Invoice!A:A,F81,Invoice!B:B)</f>
        <v>2000</v>
      </c>
      <c r="BI81" s="57">
        <f ca="1">SUMIF(AS:AS,AS81,BG:BG)</f>
        <v>1000</v>
      </c>
      <c r="BJ81" s="57">
        <f ca="1">MIN((BI81-SUMIF($AS$5:AS80,AS81,$BJ$5:BJ80)),MAX(0,BH81-SUMIF($F$5:F80,F81,$BJ$5:BJ80)))</f>
        <v>1000</v>
      </c>
      <c r="BK81" s="57">
        <f ca="1">(-SUMIF(AS:AS,AS81,BG:BG)+SUMIF(AS:AS,AS81,BJ:BJ))*(AP81=100)*AR81</f>
        <v>0</v>
      </c>
      <c r="BL81" s="57">
        <f ca="1">MAX(0,SUMIF(Invoice!A:A,F81,Invoice!B:B)-SUMIF(F:F,F81,BJ:BJ))*(COUNTIF(F:F,F81)=COUNTIF($F$5:F81,F81))</f>
        <v>0</v>
      </c>
      <c r="BM81" s="44"/>
    </row>
    <row r="82" spans="1:65">
      <c r="A82" s="43">
        <v>82</v>
      </c>
      <c r="B82" s="35" t="s">
        <v>192</v>
      </c>
      <c r="C82" s="35" t="s">
        <v>3543</v>
      </c>
      <c r="D82" s="35">
        <v>1</v>
      </c>
      <c r="E82" s="35">
        <v>440</v>
      </c>
      <c r="F82" s="64" t="s">
        <v>3601</v>
      </c>
      <c r="G82" s="76" t="s">
        <v>3842</v>
      </c>
      <c r="H82" s="35"/>
      <c r="I82" s="35"/>
      <c r="J82" s="35">
        <v>0</v>
      </c>
      <c r="K82" s="35" t="s">
        <v>116</v>
      </c>
      <c r="L82" s="35" t="s">
        <v>57</v>
      </c>
      <c r="M82" s="35">
        <v>1</v>
      </c>
      <c r="N82" s="35">
        <v>1</v>
      </c>
      <c r="O82" s="35">
        <v>1</v>
      </c>
      <c r="P82" s="35"/>
      <c r="Q82" s="35"/>
      <c r="R82" s="35" t="s">
        <v>130</v>
      </c>
      <c r="S82" s="35" t="s">
        <v>130</v>
      </c>
      <c r="T82" s="36">
        <v>44104</v>
      </c>
      <c r="U82" s="36">
        <v>2958465</v>
      </c>
      <c r="V82" s="35" t="s">
        <v>3783</v>
      </c>
      <c r="W82" s="35" t="s">
        <v>59</v>
      </c>
      <c r="X82" s="35"/>
      <c r="Y82" s="35" t="s">
        <v>56</v>
      </c>
      <c r="Z82" s="35">
        <v>7213300</v>
      </c>
      <c r="AA82" s="35">
        <v>154</v>
      </c>
      <c r="AB82" s="35">
        <v>77</v>
      </c>
      <c r="AC82" s="35"/>
      <c r="AE82" s="51">
        <f>M82/O82</f>
        <v>1</v>
      </c>
      <c r="AG82" s="6" t="str">
        <f>C82</f>
        <v>90NB0NL1-M14360</v>
      </c>
      <c r="AH82" s="6" t="str">
        <f>IF($D82&lt;=AH$4,"",IF(AND($D81=AH$4,$D82&gt;AH$4),$F81,AH81))</f>
        <v/>
      </c>
      <c r="AI82" s="6" t="str">
        <f>IF($D82&lt;=AI$4,"",IF(AND($D81=AI$4,$D82&gt;AI$4),$F81,AI81))</f>
        <v/>
      </c>
      <c r="AJ82" s="6" t="str">
        <f>IF($D82&lt;=AJ$4,"",IF(AND($D81=AJ$4,$D82&gt;AJ$4),$F81,AJ81))</f>
        <v/>
      </c>
      <c r="AK82" s="6" t="str">
        <f>IF($D82&lt;=AK$4,"",IF(AND($D81=AK$4,$D82&gt;AK$4),$F81,AK81))</f>
        <v/>
      </c>
      <c r="AL82" s="6" t="str">
        <f>IF($D82&lt;=AL$4,"",IF(AND($D81=AL$4,$D82&gt;AL$4),$F81,AL81))</f>
        <v/>
      </c>
      <c r="AM82" s="6" t="str">
        <f>IF($D82&lt;=AM$4,"",IF(AND($D81=AM$4,$D82&gt;AM$4),$F81,AM81))</f>
        <v/>
      </c>
      <c r="AN82" s="6" t="str">
        <f>IF($D82&lt;=AN$4,"",IF(AND($D81=AN$4,$D82&gt;AN$4),$F81,AN81))</f>
        <v/>
      </c>
      <c r="AO82" s="6" t="str">
        <f>CONCATENATE(AG82," | ",AH82," | ",AI82," | ",AJ82," | ",AK82," | ",AL82," | ",AM82," | ",AN82)</f>
        <v xml:space="preserve">90NB0NL1-M14360 |  |  |  |  |  |  | </v>
      </c>
      <c r="AP82" s="6">
        <f>IF(TRIM(H82)="",100,J82)</f>
        <v>100</v>
      </c>
      <c r="AQ82" s="4"/>
      <c r="AR82" s="6" t="b">
        <f>NOT(TRIM(W82)&lt;&gt;"F")</f>
        <v>1</v>
      </c>
      <c r="AS82" s="6" t="str">
        <f>$B82&amp;" | "&amp;$AO82&amp;" | "&amp;IF(TRIM(H82)="","uniq"&amp;ROW(),TRIM(H82))</f>
        <v>271A | 90NB0NL1-M14360 |  |  |  |  |  |  |  | uniq82</v>
      </c>
      <c r="AT82" s="63">
        <f>IF(NOT(AR82),IF(TRIM($H82)="","Assembly","Phantom Alt"),VLOOKUP(F82,ZPCS04!B:G,6,0))</f>
        <v>595</v>
      </c>
      <c r="AU82" s="7"/>
      <c r="AV82" s="38">
        <f ca="1">IF(TRIM($W82)="F",OFFSET($A$5,MATCH($AS82,$AS$5:$AS82,0)-1,0),$A82)</f>
        <v>82</v>
      </c>
      <c r="AW82" s="38">
        <f ca="1">IFERROR(OFFSET(ZPCS04!$A$1,MATCH(F82,ZPCS04!B:B,0)-1,0),100)</f>
        <v>2.9999999800000001</v>
      </c>
      <c r="AX82" s="7"/>
      <c r="AY82" s="6" t="b">
        <f>SUMIF(AS:AS,AS82,AP:AP)=100</f>
        <v>1</v>
      </c>
      <c r="AZ82" s="6" t="b">
        <f>SUMIF(AS:AS,AS82,AE:AE)/COUNTIF(AS:AS,AS82)=AE82</f>
        <v>1</v>
      </c>
      <c r="BA82" s="4"/>
      <c r="BB82" s="38" t="str">
        <f ca="1">IF(AT82="Phantom Alt",MATCH($AS82,$AS$5:$AS82,0),IF(OR(OFFSET($AF82,0,8-COUNTBLANK($AG82:$AN82))=$F81,$BE82=$BE81),$BB81,""))</f>
        <v/>
      </c>
      <c r="BC82" s="41">
        <v>22</v>
      </c>
      <c r="BD82" s="55" t="str">
        <f>C82&amp;" | "&amp;F82</f>
        <v>90NB0NL1-M14360 | GAXKT002010</v>
      </c>
      <c r="BE82" s="55" t="str">
        <f ca="1">C82&amp;" | "&amp;OFFSET($AF82,0,8-COUNTBLANK($AG82:$AN82))</f>
        <v>90NB0NL1-M14360 | 90NB0NL1-M14360</v>
      </c>
      <c r="BF82" s="57">
        <f ca="1">IFERROR(VLOOKUP($BE82,$BD$5:$BF81,3,0)*$AE82,VLOOKUP($C82,Demanda!$A:$B,2,0)*$AE82)*IF(AT82="Phantom Alt",$BC82,TRUE)</f>
        <v>1000</v>
      </c>
      <c r="BG82" s="57">
        <f t="shared" ca="1" si="1"/>
        <v>1000</v>
      </c>
      <c r="BH82" s="57">
        <f>SUMIF(Invoice!A:A,F82,Invoice!B:B)</f>
        <v>2000</v>
      </c>
      <c r="BI82" s="57">
        <f ca="1">SUMIF(AS:AS,AS82,BG:BG)</f>
        <v>1000</v>
      </c>
      <c r="BJ82" s="57">
        <f ca="1">MIN((BI82-SUMIF($AS$5:AS81,AS82,$BJ$5:BJ81)),MAX(0,BH82-SUMIF($F$5:F81,F82,$BJ$5:BJ81)))</f>
        <v>1000</v>
      </c>
      <c r="BK82" s="57">
        <f ca="1">(-SUMIF(AS:AS,AS82,BG:BG)+SUMIF(AS:AS,AS82,BJ:BJ))*(AP82=100)*AR82</f>
        <v>0</v>
      </c>
      <c r="BL82" s="57">
        <f ca="1">MAX(0,SUMIF(Invoice!A:A,F82,Invoice!B:B)-SUMIF(F:F,F82,BJ:BJ))*(COUNTIF(F:F,F82)=COUNTIF($F$5:F82,F82))</f>
        <v>0</v>
      </c>
      <c r="BM82" s="44"/>
    </row>
    <row r="83" spans="1:65">
      <c r="A83" s="43">
        <v>83</v>
      </c>
      <c r="B83" s="35" t="s">
        <v>192</v>
      </c>
      <c r="C83" s="35" t="s">
        <v>3543</v>
      </c>
      <c r="D83" s="35">
        <v>1</v>
      </c>
      <c r="E83" s="35">
        <v>450</v>
      </c>
      <c r="F83" s="64" t="s">
        <v>3605</v>
      </c>
      <c r="G83" s="76" t="s">
        <v>3843</v>
      </c>
      <c r="H83" s="35"/>
      <c r="I83" s="35"/>
      <c r="J83" s="35">
        <v>0</v>
      </c>
      <c r="K83" s="35" t="s">
        <v>116</v>
      </c>
      <c r="L83" s="35" t="s">
        <v>57</v>
      </c>
      <c r="M83" s="35">
        <v>1</v>
      </c>
      <c r="N83" s="35">
        <v>1</v>
      </c>
      <c r="O83" s="35">
        <v>1</v>
      </c>
      <c r="P83" s="35"/>
      <c r="Q83" s="35"/>
      <c r="R83" s="35" t="s">
        <v>130</v>
      </c>
      <c r="S83" s="35" t="s">
        <v>130</v>
      </c>
      <c r="T83" s="36">
        <v>44104</v>
      </c>
      <c r="U83" s="36">
        <v>2958465</v>
      </c>
      <c r="V83" s="35" t="s">
        <v>3783</v>
      </c>
      <c r="W83" s="35" t="s">
        <v>59</v>
      </c>
      <c r="X83" s="35"/>
      <c r="Y83" s="35" t="s">
        <v>56</v>
      </c>
      <c r="Z83" s="35">
        <v>7213300</v>
      </c>
      <c r="AA83" s="35">
        <v>156</v>
      </c>
      <c r="AB83" s="35">
        <v>78</v>
      </c>
      <c r="AC83" s="35"/>
      <c r="AE83" s="51">
        <f>M83/O83</f>
        <v>1</v>
      </c>
      <c r="AG83" s="6" t="str">
        <f>C83</f>
        <v>90NB0NL1-M14360</v>
      </c>
      <c r="AH83" s="6" t="str">
        <f>IF($D83&lt;=AH$4,"",IF(AND($D82=AH$4,$D83&gt;AH$4),$F82,AH82))</f>
        <v/>
      </c>
      <c r="AI83" s="6" t="str">
        <f>IF($D83&lt;=AI$4,"",IF(AND($D82=AI$4,$D83&gt;AI$4),$F82,AI82))</f>
        <v/>
      </c>
      <c r="AJ83" s="6" t="str">
        <f>IF($D83&lt;=AJ$4,"",IF(AND($D82=AJ$4,$D83&gt;AJ$4),$F82,AJ82))</f>
        <v/>
      </c>
      <c r="AK83" s="6" t="str">
        <f>IF($D83&lt;=AK$4,"",IF(AND($D82=AK$4,$D83&gt;AK$4),$F82,AK82))</f>
        <v/>
      </c>
      <c r="AL83" s="6" t="str">
        <f>IF($D83&lt;=AL$4,"",IF(AND($D82=AL$4,$D83&gt;AL$4),$F82,AL82))</f>
        <v/>
      </c>
      <c r="AM83" s="6" t="str">
        <f>IF($D83&lt;=AM$4,"",IF(AND($D82=AM$4,$D83&gt;AM$4),$F82,AM82))</f>
        <v/>
      </c>
      <c r="AN83" s="6" t="str">
        <f>IF($D83&lt;=AN$4,"",IF(AND($D82=AN$4,$D83&gt;AN$4),$F82,AN82))</f>
        <v/>
      </c>
      <c r="AO83" s="6" t="str">
        <f>CONCATENATE(AG83," | ",AH83," | ",AI83," | ",AJ83," | ",AK83," | ",AL83," | ",AM83," | ",AN83)</f>
        <v xml:space="preserve">90NB0NL1-M14360 |  |  |  |  |  |  | </v>
      </c>
      <c r="AP83" s="6">
        <f>IF(TRIM(H83)="",100,J83)</f>
        <v>100</v>
      </c>
      <c r="AQ83" s="4"/>
      <c r="AR83" s="6" t="b">
        <f>NOT(TRIM(W83)&lt;&gt;"F")</f>
        <v>1</v>
      </c>
      <c r="AS83" s="6" t="str">
        <f>$B83&amp;" | "&amp;$AO83&amp;" | "&amp;IF(TRIM(H83)="","uniq"&amp;ROW(),TRIM(H83))</f>
        <v>271A | 90NB0NL1-M14360 |  |  |  |  |  |  |  | uniq83</v>
      </c>
      <c r="AT83" s="63">
        <f>IF(NOT(AR83),IF(TRIM($H83)="","Assembly","Phantom Alt"),VLOOKUP(F83,ZPCS04!B:G,6,0))</f>
        <v>597</v>
      </c>
      <c r="AU83" s="7"/>
      <c r="AV83" s="38">
        <f ca="1">IF(TRIM($W83)="F",OFFSET($A$5,MATCH($AS83,$AS$5:$AS83,0)-1,0),$A83)</f>
        <v>83</v>
      </c>
      <c r="AW83" s="38">
        <f ca="1">IFERROR(OFFSET(ZPCS04!$A$1,MATCH(F83,ZPCS04!B:B,0)-1,0),100)</f>
        <v>2.9999999399999999</v>
      </c>
      <c r="AX83" s="7"/>
      <c r="AY83" s="6" t="b">
        <f>SUMIF(AS:AS,AS83,AP:AP)=100</f>
        <v>1</v>
      </c>
      <c r="AZ83" s="6" t="b">
        <f>SUMIF(AS:AS,AS83,AE:AE)/COUNTIF(AS:AS,AS83)=AE83</f>
        <v>1</v>
      </c>
      <c r="BA83" s="4"/>
      <c r="BB83" s="38" t="str">
        <f ca="1">IF(AT83="Phantom Alt",MATCH($AS83,$AS$5:$AS83,0),IF(OR(OFFSET($AF83,0,8-COUNTBLANK($AG83:$AN83))=$F82,$BE83=$BE82),$BB82,""))</f>
        <v/>
      </c>
      <c r="BC83" s="41">
        <v>23</v>
      </c>
      <c r="BD83" s="55" t="str">
        <f>C83&amp;" | "&amp;F83</f>
        <v>90NB0NL1-M14360 | GBXKT001010</v>
      </c>
      <c r="BE83" s="55" t="str">
        <f ca="1">C83&amp;" | "&amp;OFFSET($AF83,0,8-COUNTBLANK($AG83:$AN83))</f>
        <v>90NB0NL1-M14360 | 90NB0NL1-M14360</v>
      </c>
      <c r="BF83" s="57">
        <f ca="1">IFERROR(VLOOKUP($BE83,$BD$5:$BF82,3,0)*$AE83,VLOOKUP($C83,Demanda!$A:$B,2,0)*$AE83)*IF(AT83="Phantom Alt",$BC83,TRUE)</f>
        <v>1000</v>
      </c>
      <c r="BG83" s="57">
        <f t="shared" ca="1" si="1"/>
        <v>1000</v>
      </c>
      <c r="BH83" s="57">
        <f>SUMIF(Invoice!A:A,F83,Invoice!B:B)</f>
        <v>6000</v>
      </c>
      <c r="BI83" s="57">
        <f ca="1">SUMIF(AS:AS,AS83,BG:BG)</f>
        <v>1000</v>
      </c>
      <c r="BJ83" s="57">
        <f ca="1">MIN((BI83-SUMIF($AS$5:AS82,AS83,$BJ$5:BJ82)),MAX(0,BH83-SUMIF($F$5:F82,F83,$BJ$5:BJ82)))</f>
        <v>1000</v>
      </c>
      <c r="BK83" s="57">
        <f ca="1">(-SUMIF(AS:AS,AS83,BG:BG)+SUMIF(AS:AS,AS83,BJ:BJ))*(AP83=100)*AR83</f>
        <v>0</v>
      </c>
      <c r="BL83" s="57">
        <f ca="1">MAX(0,SUMIF(Invoice!A:A,F83,Invoice!B:B)-SUMIF(F:F,F83,BJ:BJ))*(COUNTIF(F:F,F83)=COUNTIF($F$5:F83,F83))</f>
        <v>0</v>
      </c>
      <c r="BM83" s="44"/>
    </row>
    <row r="84" spans="1:65">
      <c r="A84" s="43">
        <v>84</v>
      </c>
      <c r="B84" s="35" t="s">
        <v>192</v>
      </c>
      <c r="C84" s="35" t="s">
        <v>3543</v>
      </c>
      <c r="D84" s="35">
        <v>1</v>
      </c>
      <c r="E84" s="35">
        <v>460</v>
      </c>
      <c r="F84" s="64" t="s">
        <v>3607</v>
      </c>
      <c r="G84" s="76" t="s">
        <v>3844</v>
      </c>
      <c r="H84" s="35"/>
      <c r="I84" s="35"/>
      <c r="J84" s="35">
        <v>0</v>
      </c>
      <c r="K84" s="35" t="s">
        <v>116</v>
      </c>
      <c r="L84" s="35" t="s">
        <v>57</v>
      </c>
      <c r="M84" s="35">
        <v>1</v>
      </c>
      <c r="N84" s="35">
        <v>1</v>
      </c>
      <c r="O84" s="35">
        <v>1</v>
      </c>
      <c r="P84" s="35"/>
      <c r="Q84" s="35"/>
      <c r="R84" s="35" t="s">
        <v>130</v>
      </c>
      <c r="S84" s="35" t="s">
        <v>130</v>
      </c>
      <c r="T84" s="36">
        <v>44104</v>
      </c>
      <c r="U84" s="36">
        <v>2958465</v>
      </c>
      <c r="V84" s="35" t="s">
        <v>3783</v>
      </c>
      <c r="W84" s="35" t="s">
        <v>59</v>
      </c>
      <c r="X84" s="35"/>
      <c r="Y84" s="35" t="s">
        <v>56</v>
      </c>
      <c r="Z84" s="35">
        <v>7213300</v>
      </c>
      <c r="AA84" s="35">
        <v>158</v>
      </c>
      <c r="AB84" s="35">
        <v>79</v>
      </c>
      <c r="AC84" s="35"/>
      <c r="AE84" s="51">
        <f>M84/O84</f>
        <v>1</v>
      </c>
      <c r="AG84" s="6" t="str">
        <f>C84</f>
        <v>90NB0NL1-M14360</v>
      </c>
      <c r="AH84" s="6" t="str">
        <f>IF($D84&lt;=AH$4,"",IF(AND($D83=AH$4,$D84&gt;AH$4),$F83,AH83))</f>
        <v/>
      </c>
      <c r="AI84" s="6" t="str">
        <f>IF($D84&lt;=AI$4,"",IF(AND($D83=AI$4,$D84&gt;AI$4),$F83,AI83))</f>
        <v/>
      </c>
      <c r="AJ84" s="6" t="str">
        <f>IF($D84&lt;=AJ$4,"",IF(AND($D83=AJ$4,$D84&gt;AJ$4),$F83,AJ83))</f>
        <v/>
      </c>
      <c r="AK84" s="6" t="str">
        <f>IF($D84&lt;=AK$4,"",IF(AND($D83=AK$4,$D84&gt;AK$4),$F83,AK83))</f>
        <v/>
      </c>
      <c r="AL84" s="6" t="str">
        <f>IF($D84&lt;=AL$4,"",IF(AND($D83=AL$4,$D84&gt;AL$4),$F83,AL83))</f>
        <v/>
      </c>
      <c r="AM84" s="6" t="str">
        <f>IF($D84&lt;=AM$4,"",IF(AND($D83=AM$4,$D84&gt;AM$4),$F83,AM83))</f>
        <v/>
      </c>
      <c r="AN84" s="6" t="str">
        <f>IF($D84&lt;=AN$4,"",IF(AND($D83=AN$4,$D84&gt;AN$4),$F83,AN83))</f>
        <v/>
      </c>
      <c r="AO84" s="6" t="str">
        <f>CONCATENATE(AG84," | ",AH84," | ",AI84," | ",AJ84," | ",AK84," | ",AL84," | ",AM84," | ",AN84)</f>
        <v xml:space="preserve">90NB0NL1-M14360 |  |  |  |  |  |  | </v>
      </c>
      <c r="AP84" s="6">
        <f>IF(TRIM(H84)="",100,J84)</f>
        <v>100</v>
      </c>
      <c r="AQ84" s="4"/>
      <c r="AR84" s="6" t="b">
        <f>NOT(TRIM(W84)&lt;&gt;"F")</f>
        <v>1</v>
      </c>
      <c r="AS84" s="6" t="str">
        <f>$B84&amp;" | "&amp;$AO84&amp;" | "&amp;IF(TRIM(H84)="","uniq"&amp;ROW(),TRIM(H84))</f>
        <v>271A | 90NB0NL1-M14360 |  |  |  |  |  |  |  | uniq84</v>
      </c>
      <c r="AT84" s="63">
        <f>IF(NOT(AR84),IF(TRIM($H84)="","Assembly","Phantom Alt"),VLOOKUP(F84,ZPCS04!B:G,6,0))</f>
        <v>598</v>
      </c>
      <c r="AU84" s="7"/>
      <c r="AV84" s="38">
        <f ca="1">IF(TRIM($W84)="F",OFFSET($A$5,MATCH($AS84,$AS$5:$AS84,0)-1,0),$A84)</f>
        <v>84</v>
      </c>
      <c r="AW84" s="38">
        <f ca="1">IFERROR(OFFSET(ZPCS04!$A$1,MATCH(F84,ZPCS04!B:B,0)-1,0),100)</f>
        <v>2.9999999800000001</v>
      </c>
      <c r="AX84" s="7"/>
      <c r="AY84" s="6" t="b">
        <f>SUMIF(AS:AS,AS84,AP:AP)=100</f>
        <v>1</v>
      </c>
      <c r="AZ84" s="6" t="b">
        <f>SUMIF(AS:AS,AS84,AE:AE)/COUNTIF(AS:AS,AS84)=AE84</f>
        <v>1</v>
      </c>
      <c r="BA84" s="4"/>
      <c r="BB84" s="38" t="str">
        <f ca="1">IF(AT84="Phantom Alt",MATCH($AS84,$AS$5:$AS84,0),IF(OR(OFFSET($AF84,0,8-COUNTBLANK($AG84:$AN84))=$F83,$BE84=$BE83),$BB83,""))</f>
        <v/>
      </c>
      <c r="BC84" s="41">
        <v>24</v>
      </c>
      <c r="BD84" s="55" t="str">
        <f>C84&amp;" | "&amp;F84</f>
        <v>90NB0NL1-M14360 | GBXKT005010</v>
      </c>
      <c r="BE84" s="55" t="str">
        <f ca="1">C84&amp;" | "&amp;OFFSET($AF84,0,8-COUNTBLANK($AG84:$AN84))</f>
        <v>90NB0NL1-M14360 | 90NB0NL1-M14360</v>
      </c>
      <c r="BF84" s="57">
        <f ca="1">IFERROR(VLOOKUP($BE84,$BD$5:$BF83,3,0)*$AE84,VLOOKUP($C84,Demanda!$A:$B,2,0)*$AE84)*IF(AT84="Phantom Alt",$BC84,TRUE)</f>
        <v>1000</v>
      </c>
      <c r="BG84" s="57">
        <f t="shared" ca="1" si="1"/>
        <v>1000</v>
      </c>
      <c r="BH84" s="57">
        <f>SUMIF(Invoice!A:A,F84,Invoice!B:B)</f>
        <v>2000</v>
      </c>
      <c r="BI84" s="57">
        <f ca="1">SUMIF(AS:AS,AS84,BG:BG)</f>
        <v>1000</v>
      </c>
      <c r="BJ84" s="57">
        <f ca="1">MIN((BI84-SUMIF($AS$5:AS83,AS84,$BJ$5:BJ83)),MAX(0,BH84-SUMIF($F$5:F83,F84,$BJ$5:BJ83)))</f>
        <v>1000</v>
      </c>
      <c r="BK84" s="57">
        <f ca="1">(-SUMIF(AS:AS,AS84,BG:BG)+SUMIF(AS:AS,AS84,BJ:BJ))*(AP84=100)*AR84</f>
        <v>0</v>
      </c>
      <c r="BL84" s="57">
        <f ca="1">MAX(0,SUMIF(Invoice!A:A,F84,Invoice!B:B)-SUMIF(F:F,F84,BJ:BJ))*(COUNTIF(F:F,F84)=COUNTIF($F$5:F84,F84))</f>
        <v>0</v>
      </c>
      <c r="BM84" s="44"/>
    </row>
    <row r="85" spans="1:65">
      <c r="A85" s="43">
        <v>85</v>
      </c>
      <c r="B85" s="35" t="s">
        <v>192</v>
      </c>
      <c r="C85" s="35" t="s">
        <v>3543</v>
      </c>
      <c r="D85" s="35">
        <v>1</v>
      </c>
      <c r="E85" s="35">
        <v>470</v>
      </c>
      <c r="F85" s="64" t="s">
        <v>3621</v>
      </c>
      <c r="G85" s="76" t="s">
        <v>3622</v>
      </c>
      <c r="H85" s="35"/>
      <c r="I85" s="35"/>
      <c r="J85" s="35">
        <v>0</v>
      </c>
      <c r="K85" s="35" t="s">
        <v>117</v>
      </c>
      <c r="L85" s="35" t="s">
        <v>57</v>
      </c>
      <c r="M85" s="35">
        <v>3</v>
      </c>
      <c r="N85" s="35">
        <v>3</v>
      </c>
      <c r="O85" s="35">
        <v>1</v>
      </c>
      <c r="P85" s="35"/>
      <c r="Q85" s="35"/>
      <c r="R85" s="35" t="s">
        <v>130</v>
      </c>
      <c r="S85" s="35" t="s">
        <v>130</v>
      </c>
      <c r="T85" s="36">
        <v>44104</v>
      </c>
      <c r="U85" s="36">
        <v>2958465</v>
      </c>
      <c r="V85" s="35" t="s">
        <v>3783</v>
      </c>
      <c r="W85" s="35" t="s">
        <v>59</v>
      </c>
      <c r="X85" s="35"/>
      <c r="Y85" s="35" t="s">
        <v>56</v>
      </c>
      <c r="Z85" s="35">
        <v>7213300</v>
      </c>
      <c r="AA85" s="35">
        <v>160</v>
      </c>
      <c r="AB85" s="35">
        <v>80</v>
      </c>
      <c r="AC85" s="35"/>
      <c r="AE85" s="51">
        <f>M85/O85</f>
        <v>3</v>
      </c>
      <c r="AG85" s="6" t="str">
        <f>C85</f>
        <v>90NB0NL1-M14360</v>
      </c>
      <c r="AH85" s="6" t="str">
        <f>IF($D85&lt;=AH$4,"",IF(AND($D84=AH$4,$D85&gt;AH$4),$F84,AH84))</f>
        <v/>
      </c>
      <c r="AI85" s="6" t="str">
        <f>IF($D85&lt;=AI$4,"",IF(AND($D84=AI$4,$D85&gt;AI$4),$F84,AI84))</f>
        <v/>
      </c>
      <c r="AJ85" s="6" t="str">
        <f>IF($D85&lt;=AJ$4,"",IF(AND($D84=AJ$4,$D85&gt;AJ$4),$F84,AJ84))</f>
        <v/>
      </c>
      <c r="AK85" s="6" t="str">
        <f>IF($D85&lt;=AK$4,"",IF(AND($D84=AK$4,$D85&gt;AK$4),$F84,AK84))</f>
        <v/>
      </c>
      <c r="AL85" s="6" t="str">
        <f>IF($D85&lt;=AL$4,"",IF(AND($D84=AL$4,$D85&gt;AL$4),$F84,AL84))</f>
        <v/>
      </c>
      <c r="AM85" s="6" t="str">
        <f>IF($D85&lt;=AM$4,"",IF(AND($D84=AM$4,$D85&gt;AM$4),$F84,AM84))</f>
        <v/>
      </c>
      <c r="AN85" s="6" t="str">
        <f>IF($D85&lt;=AN$4,"",IF(AND($D84=AN$4,$D85&gt;AN$4),$F84,AN84))</f>
        <v/>
      </c>
      <c r="AO85" s="6" t="str">
        <f>CONCATENATE(AG85," | ",AH85," | ",AI85," | ",AJ85," | ",AK85," | ",AL85," | ",AM85," | ",AN85)</f>
        <v xml:space="preserve">90NB0NL1-M14360 |  |  |  |  |  |  | </v>
      </c>
      <c r="AP85" s="6">
        <f>IF(TRIM(H85)="",100,J85)</f>
        <v>100</v>
      </c>
      <c r="AQ85" s="4"/>
      <c r="AR85" s="6" t="b">
        <f>NOT(TRIM(W85)&lt;&gt;"F")</f>
        <v>1</v>
      </c>
      <c r="AS85" s="6" t="str">
        <f>$B85&amp;" | "&amp;$AO85&amp;" | "&amp;IF(TRIM(H85)="","uniq"&amp;ROW(),TRIM(H85))</f>
        <v>271A | 90NB0NL1-M14360 |  |  |  |  |  |  |  | uniq85</v>
      </c>
      <c r="AT85" s="63">
        <f>IF(NOT(AR85),IF(TRIM($H85)="","Assembly","Phantom Alt"),VLOOKUP(F85,ZPCS04!B:G,6,0))</f>
        <v>617</v>
      </c>
      <c r="AU85" s="7"/>
      <c r="AV85" s="38">
        <f ca="1">IF(TRIM($W85)="F",OFFSET($A$5,MATCH($AS85,$AS$5:$AS85,0)-1,0),$A85)</f>
        <v>85</v>
      </c>
      <c r="AW85" s="38">
        <f ca="1">IFERROR(OFFSET(ZPCS04!$A$1,MATCH(F85,ZPCS04!B:B,0)-1,0),100)</f>
        <v>2.99999992</v>
      </c>
      <c r="AX85" s="7"/>
      <c r="AY85" s="6" t="b">
        <f>SUMIF(AS:AS,AS85,AP:AP)=100</f>
        <v>1</v>
      </c>
      <c r="AZ85" s="6" t="b">
        <f>SUMIF(AS:AS,AS85,AE:AE)/COUNTIF(AS:AS,AS85)=AE85</f>
        <v>1</v>
      </c>
      <c r="BA85" s="4"/>
      <c r="BB85" s="38" t="str">
        <f ca="1">IF(AT85="Phantom Alt",MATCH($AS85,$AS$5:$AS85,0),IF(OR(OFFSET($AF85,0,8-COUNTBLANK($AG85:$AN85))=$F84,$BE85=$BE84),$BB84,""))</f>
        <v/>
      </c>
      <c r="BC85" s="41">
        <v>25</v>
      </c>
      <c r="BD85" s="55" t="str">
        <f>C85&amp;" | "&amp;F85</f>
        <v>90NB0NL1-M14360 | MM20055I000</v>
      </c>
      <c r="BE85" s="55" t="str">
        <f ca="1">C85&amp;" | "&amp;OFFSET($AF85,0,8-COUNTBLANK($AG85:$AN85))</f>
        <v>90NB0NL1-M14360 | 90NB0NL1-M14360</v>
      </c>
      <c r="BF85" s="57">
        <f ca="1">IFERROR(VLOOKUP($BE85,$BD$5:$BF84,3,0)*$AE85,VLOOKUP($C85,Demanda!$A:$B,2,0)*$AE85)*IF(AT85="Phantom Alt",$BC85,TRUE)</f>
        <v>3000</v>
      </c>
      <c r="BG85" s="57">
        <f t="shared" ca="1" si="1"/>
        <v>3000</v>
      </c>
      <c r="BH85" s="57">
        <f>SUMIF(Invoice!A:A,F85,Invoice!B:B)</f>
        <v>8000</v>
      </c>
      <c r="BI85" s="57">
        <f ca="1">SUMIF(AS:AS,AS85,BG:BG)</f>
        <v>3000</v>
      </c>
      <c r="BJ85" s="57">
        <f ca="1">MIN((BI85-SUMIF($AS$5:AS84,AS85,$BJ$5:BJ84)),MAX(0,BH85-SUMIF($F$5:F84,F85,$BJ$5:BJ84)))</f>
        <v>3000</v>
      </c>
      <c r="BK85" s="57">
        <f ca="1">(-SUMIF(AS:AS,AS85,BG:BG)+SUMIF(AS:AS,AS85,BJ:BJ))*(AP85=100)*AR85</f>
        <v>0</v>
      </c>
      <c r="BL85" s="57">
        <f ca="1">MAX(0,SUMIF(Invoice!A:A,F85,Invoice!B:B)-SUMIF(F:F,F85,BJ:BJ))*(COUNTIF(F:F,F85)=COUNTIF($F$5:F85,F85))</f>
        <v>0</v>
      </c>
      <c r="BM85" s="44"/>
    </row>
    <row r="86" spans="1:65">
      <c r="A86" s="43">
        <v>86</v>
      </c>
      <c r="B86" s="35" t="s">
        <v>192</v>
      </c>
      <c r="C86" s="35" t="s">
        <v>3543</v>
      </c>
      <c r="D86" s="35">
        <v>1</v>
      </c>
      <c r="E86" s="35">
        <v>480</v>
      </c>
      <c r="F86" s="64" t="s">
        <v>3623</v>
      </c>
      <c r="G86" s="76" t="s">
        <v>3624</v>
      </c>
      <c r="H86" s="35"/>
      <c r="I86" s="35"/>
      <c r="J86" s="35">
        <v>0</v>
      </c>
      <c r="K86" s="35" t="s">
        <v>117</v>
      </c>
      <c r="L86" s="35" t="s">
        <v>57</v>
      </c>
      <c r="M86" s="35">
        <v>9</v>
      </c>
      <c r="N86" s="35">
        <v>9</v>
      </c>
      <c r="O86" s="35">
        <v>1</v>
      </c>
      <c r="P86" s="35"/>
      <c r="Q86" s="35"/>
      <c r="R86" s="35" t="s">
        <v>130</v>
      </c>
      <c r="S86" s="35" t="s">
        <v>130</v>
      </c>
      <c r="T86" s="36">
        <v>44104</v>
      </c>
      <c r="U86" s="36">
        <v>2958465</v>
      </c>
      <c r="V86" s="35" t="s">
        <v>3783</v>
      </c>
      <c r="W86" s="35" t="s">
        <v>59</v>
      </c>
      <c r="X86" s="35"/>
      <c r="Y86" s="35" t="s">
        <v>56</v>
      </c>
      <c r="Z86" s="35">
        <v>7213300</v>
      </c>
      <c r="AA86" s="35">
        <v>162</v>
      </c>
      <c r="AB86" s="35">
        <v>81</v>
      </c>
      <c r="AC86" s="35"/>
      <c r="AE86" s="51">
        <f>M86/O86</f>
        <v>9</v>
      </c>
      <c r="AG86" s="6" t="str">
        <f>C86</f>
        <v>90NB0NL1-M14360</v>
      </c>
      <c r="AH86" s="6" t="str">
        <f>IF($D86&lt;=AH$4,"",IF(AND($D85=AH$4,$D86&gt;AH$4),$F85,AH85))</f>
        <v/>
      </c>
      <c r="AI86" s="6" t="str">
        <f>IF($D86&lt;=AI$4,"",IF(AND($D85=AI$4,$D86&gt;AI$4),$F85,AI85))</f>
        <v/>
      </c>
      <c r="AJ86" s="6" t="str">
        <f>IF($D86&lt;=AJ$4,"",IF(AND($D85=AJ$4,$D86&gt;AJ$4),$F85,AJ85))</f>
        <v/>
      </c>
      <c r="AK86" s="6" t="str">
        <f>IF($D86&lt;=AK$4,"",IF(AND($D85=AK$4,$D86&gt;AK$4),$F85,AK85))</f>
        <v/>
      </c>
      <c r="AL86" s="6" t="str">
        <f>IF($D86&lt;=AL$4,"",IF(AND($D85=AL$4,$D86&gt;AL$4),$F85,AL85))</f>
        <v/>
      </c>
      <c r="AM86" s="6" t="str">
        <f>IF($D86&lt;=AM$4,"",IF(AND($D85=AM$4,$D86&gt;AM$4),$F85,AM85))</f>
        <v/>
      </c>
      <c r="AN86" s="6" t="str">
        <f>IF($D86&lt;=AN$4,"",IF(AND($D85=AN$4,$D86&gt;AN$4),$F85,AN85))</f>
        <v/>
      </c>
      <c r="AO86" s="6" t="str">
        <f>CONCATENATE(AG86," | ",AH86," | ",AI86," | ",AJ86," | ",AK86," | ",AL86," | ",AM86," | ",AN86)</f>
        <v xml:space="preserve">90NB0NL1-M14360 |  |  |  |  |  |  | </v>
      </c>
      <c r="AP86" s="6">
        <f>IF(TRIM(H86)="",100,J86)</f>
        <v>100</v>
      </c>
      <c r="AQ86" s="4"/>
      <c r="AR86" s="6" t="b">
        <f>NOT(TRIM(W86)&lt;&gt;"F")</f>
        <v>1</v>
      </c>
      <c r="AS86" s="6" t="str">
        <f>$B86&amp;" | "&amp;$AO86&amp;" | "&amp;IF(TRIM(H86)="","uniq"&amp;ROW(),TRIM(H86))</f>
        <v>271A | 90NB0NL1-M14360 |  |  |  |  |  |  |  | uniq86</v>
      </c>
      <c r="AT86" s="63">
        <f>IF(NOT(AR86),IF(TRIM($H86)="","Assembly","Phantom Alt"),VLOOKUP(F86,ZPCS04!B:G,6,0))</f>
        <v>618</v>
      </c>
      <c r="AU86" s="7"/>
      <c r="AV86" s="38">
        <f ca="1">IF(TRIM($W86)="F",OFFSET($A$5,MATCH($AS86,$AS$5:$AS86,0)-1,0),$A86)</f>
        <v>86</v>
      </c>
      <c r="AW86" s="38">
        <f ca="1">IFERROR(OFFSET(ZPCS04!$A$1,MATCH(F86,ZPCS04!B:B,0)-1,0),100)</f>
        <v>2.9999998400000001</v>
      </c>
      <c r="AX86" s="7"/>
      <c r="AY86" s="6" t="b">
        <f>SUMIF(AS:AS,AS86,AP:AP)=100</f>
        <v>1</v>
      </c>
      <c r="AZ86" s="6" t="b">
        <f>SUMIF(AS:AS,AS86,AE:AE)/COUNTIF(AS:AS,AS86)=AE86</f>
        <v>1</v>
      </c>
      <c r="BA86" s="4"/>
      <c r="BB86" s="38" t="str">
        <f ca="1">IF(AT86="Phantom Alt",MATCH($AS86,$AS$5:$AS86,0),IF(OR(OFFSET($AF86,0,8-COUNTBLANK($AG86:$AN86))=$F85,$BE86=$BE85),$BB85,""))</f>
        <v/>
      </c>
      <c r="BC86" s="41">
        <v>26</v>
      </c>
      <c r="BD86" s="55" t="str">
        <f>C86&amp;" | "&amp;F86</f>
        <v>90NB0NL1-M14360 | MS20025I650</v>
      </c>
      <c r="BE86" s="55" t="str">
        <f ca="1">C86&amp;" | "&amp;OFFSET($AF86,0,8-COUNTBLANK($AG86:$AN86))</f>
        <v>90NB0NL1-M14360 | 90NB0NL1-M14360</v>
      </c>
      <c r="BF86" s="57">
        <f ca="1">IFERROR(VLOOKUP($BE86,$BD$5:$BF85,3,0)*$AE86,VLOOKUP($C86,Demanda!$A:$B,2,0)*$AE86)*IF(AT86="Phantom Alt",$BC86,TRUE)</f>
        <v>9000</v>
      </c>
      <c r="BG86" s="57">
        <f t="shared" ca="1" si="1"/>
        <v>9000</v>
      </c>
      <c r="BH86" s="57">
        <f>SUMIF(Invoice!A:A,F86,Invoice!B:B)</f>
        <v>16000</v>
      </c>
      <c r="BI86" s="57">
        <f ca="1">SUMIF(AS:AS,AS86,BG:BG)</f>
        <v>9000</v>
      </c>
      <c r="BJ86" s="57">
        <f ca="1">MIN((BI86-SUMIF($AS$5:AS85,AS86,$BJ$5:BJ85)),MAX(0,BH86-SUMIF($F$5:F85,F86,$BJ$5:BJ85)))</f>
        <v>9000</v>
      </c>
      <c r="BK86" s="57">
        <f ca="1">(-SUMIF(AS:AS,AS86,BG:BG)+SUMIF(AS:AS,AS86,BJ:BJ))*(AP86=100)*AR86</f>
        <v>0</v>
      </c>
      <c r="BL86" s="57">
        <f ca="1">MAX(0,SUMIF(Invoice!A:A,F86,Invoice!B:B)-SUMIF(F:F,F86,BJ:BJ))*(COUNTIF(F:F,F86)=COUNTIF($F$5:F86,F86))</f>
        <v>0</v>
      </c>
      <c r="BM86" s="44"/>
    </row>
    <row r="87" spans="1:65">
      <c r="A87" s="43">
        <v>87</v>
      </c>
      <c r="B87" s="35" t="s">
        <v>192</v>
      </c>
      <c r="C87" s="35" t="s">
        <v>3543</v>
      </c>
      <c r="D87" s="35">
        <v>1</v>
      </c>
      <c r="E87" s="35">
        <v>490</v>
      </c>
      <c r="F87" s="64" t="s">
        <v>3625</v>
      </c>
      <c r="G87" s="76" t="s">
        <v>3845</v>
      </c>
      <c r="H87" s="35"/>
      <c r="I87" s="35"/>
      <c r="J87" s="35">
        <v>0</v>
      </c>
      <c r="K87" s="35" t="s">
        <v>117</v>
      </c>
      <c r="L87" s="35" t="s">
        <v>57</v>
      </c>
      <c r="M87" s="35">
        <v>7</v>
      </c>
      <c r="N87" s="35">
        <v>7</v>
      </c>
      <c r="O87" s="35">
        <v>1</v>
      </c>
      <c r="P87" s="35"/>
      <c r="Q87" s="35"/>
      <c r="R87" s="35" t="s">
        <v>130</v>
      </c>
      <c r="S87" s="35" t="s">
        <v>130</v>
      </c>
      <c r="T87" s="36">
        <v>44104</v>
      </c>
      <c r="U87" s="36">
        <v>2958465</v>
      </c>
      <c r="V87" s="35" t="s">
        <v>3783</v>
      </c>
      <c r="W87" s="35" t="s">
        <v>59</v>
      </c>
      <c r="X87" s="35"/>
      <c r="Y87" s="35" t="s">
        <v>56</v>
      </c>
      <c r="Z87" s="35">
        <v>7213300</v>
      </c>
      <c r="AA87" s="35">
        <v>164</v>
      </c>
      <c r="AB87" s="35">
        <v>82</v>
      </c>
      <c r="AC87" s="35"/>
      <c r="AE87" s="51">
        <f>M87/O87</f>
        <v>7</v>
      </c>
      <c r="AG87" s="6" t="str">
        <f>C87</f>
        <v>90NB0NL1-M14360</v>
      </c>
      <c r="AH87" s="6" t="str">
        <f>IF($D87&lt;=AH$4,"",IF(AND($D86=AH$4,$D87&gt;AH$4),$F86,AH86))</f>
        <v/>
      </c>
      <c r="AI87" s="6" t="str">
        <f>IF($D87&lt;=AI$4,"",IF(AND($D86=AI$4,$D87&gt;AI$4),$F86,AI86))</f>
        <v/>
      </c>
      <c r="AJ87" s="6" t="str">
        <f>IF($D87&lt;=AJ$4,"",IF(AND($D86=AJ$4,$D87&gt;AJ$4),$F86,AJ86))</f>
        <v/>
      </c>
      <c r="AK87" s="6" t="str">
        <f>IF($D87&lt;=AK$4,"",IF(AND($D86=AK$4,$D87&gt;AK$4),$F86,AK86))</f>
        <v/>
      </c>
      <c r="AL87" s="6" t="str">
        <f>IF($D87&lt;=AL$4,"",IF(AND($D86=AL$4,$D87&gt;AL$4),$F86,AL86))</f>
        <v/>
      </c>
      <c r="AM87" s="6" t="str">
        <f>IF($D87&lt;=AM$4,"",IF(AND($D86=AM$4,$D87&gt;AM$4),$F86,AM86))</f>
        <v/>
      </c>
      <c r="AN87" s="6" t="str">
        <f>IF($D87&lt;=AN$4,"",IF(AND($D86=AN$4,$D87&gt;AN$4),$F86,AN86))</f>
        <v/>
      </c>
      <c r="AO87" s="6" t="str">
        <f>CONCATENATE(AG87," | ",AH87," | ",AI87," | ",AJ87," | ",AK87," | ",AL87," | ",AM87," | ",AN87)</f>
        <v xml:space="preserve">90NB0NL1-M14360 |  |  |  |  |  |  | </v>
      </c>
      <c r="AP87" s="6">
        <f>IF(TRIM(H87)="",100,J87)</f>
        <v>100</v>
      </c>
      <c r="AQ87" s="4"/>
      <c r="AR87" s="6" t="b">
        <f>NOT(TRIM(W87)&lt;&gt;"F")</f>
        <v>1</v>
      </c>
      <c r="AS87" s="6" t="str">
        <f>$B87&amp;" | "&amp;$AO87&amp;" | "&amp;IF(TRIM(H87)="","uniq"&amp;ROW(),TRIM(H87))</f>
        <v>271A | 90NB0NL1-M14360 |  |  |  |  |  |  |  | uniq87</v>
      </c>
      <c r="AT87" s="63">
        <f>IF(NOT(AR87),IF(TRIM($H87)="","Assembly","Phantom Alt"),VLOOKUP(F87,ZPCS04!B:G,6,0))</f>
        <v>619</v>
      </c>
      <c r="AU87" s="7"/>
      <c r="AV87" s="38">
        <f ca="1">IF(TRIM($W87)="F",OFFSET($A$5,MATCH($AS87,$AS$5:$AS87,0)-1,0),$A87)</f>
        <v>87</v>
      </c>
      <c r="AW87" s="38">
        <f ca="1">IFERROR(OFFSET(ZPCS04!$A$1,MATCH(F87,ZPCS04!B:B,0)-1,0),100)</f>
        <v>2.9999998799999998</v>
      </c>
      <c r="AX87" s="7"/>
      <c r="AY87" s="6" t="b">
        <f>SUMIF(AS:AS,AS87,AP:AP)=100</f>
        <v>1</v>
      </c>
      <c r="AZ87" s="6" t="b">
        <f>SUMIF(AS:AS,AS87,AE:AE)/COUNTIF(AS:AS,AS87)=AE87</f>
        <v>1</v>
      </c>
      <c r="BA87" s="4"/>
      <c r="BB87" s="38" t="str">
        <f ca="1">IF(AT87="Phantom Alt",MATCH($AS87,$AS$5:$AS87,0),IF(OR(OFFSET($AF87,0,8-COUNTBLANK($AG87:$AN87))=$F86,$BE87=$BE86),$BB86,""))</f>
        <v/>
      </c>
      <c r="BC87" s="41">
        <v>27</v>
      </c>
      <c r="BD87" s="55" t="str">
        <f>C87&amp;" | "&amp;F87</f>
        <v>90NB0NL1-M14360 | MS25035I070</v>
      </c>
      <c r="BE87" s="55" t="str">
        <f ca="1">C87&amp;" | "&amp;OFFSET($AF87,0,8-COUNTBLANK($AG87:$AN87))</f>
        <v>90NB0NL1-M14360 | 90NB0NL1-M14360</v>
      </c>
      <c r="BF87" s="57">
        <f ca="1">IFERROR(VLOOKUP($BE87,$BD$5:$BF86,3,0)*$AE87,VLOOKUP($C87,Demanda!$A:$B,2,0)*$AE87)*IF(AT87="Phantom Alt",$BC87,TRUE)</f>
        <v>7000</v>
      </c>
      <c r="BG87" s="57">
        <f t="shared" ca="1" si="1"/>
        <v>7000</v>
      </c>
      <c r="BH87" s="57">
        <f>SUMIF(Invoice!A:A,F87,Invoice!B:B)</f>
        <v>12000</v>
      </c>
      <c r="BI87" s="57">
        <f ca="1">SUMIF(AS:AS,AS87,BG:BG)</f>
        <v>7000</v>
      </c>
      <c r="BJ87" s="57">
        <f ca="1">MIN((BI87-SUMIF($AS$5:AS86,AS87,$BJ$5:BJ86)),MAX(0,BH87-SUMIF($F$5:F86,F87,$BJ$5:BJ86)))</f>
        <v>7000</v>
      </c>
      <c r="BK87" s="57">
        <f ca="1">(-SUMIF(AS:AS,AS87,BG:BG)+SUMIF(AS:AS,AS87,BJ:BJ))*(AP87=100)*AR87</f>
        <v>0</v>
      </c>
      <c r="BL87" s="57">
        <f ca="1">MAX(0,SUMIF(Invoice!A:A,F87,Invoice!B:B)-SUMIF(F:F,F87,BJ:BJ))*(COUNTIF(F:F,F87)=COUNTIF($F$5:F87,F87))</f>
        <v>0</v>
      </c>
      <c r="BM87" s="44"/>
    </row>
    <row r="88" spans="1:65">
      <c r="A88" s="43">
        <v>88</v>
      </c>
      <c r="B88" s="35" t="s">
        <v>192</v>
      </c>
      <c r="C88" s="35" t="s">
        <v>3543</v>
      </c>
      <c r="D88" s="35">
        <v>1</v>
      </c>
      <c r="E88" s="35">
        <v>500</v>
      </c>
      <c r="F88" s="64" t="s">
        <v>3627</v>
      </c>
      <c r="G88" s="76" t="s">
        <v>3628</v>
      </c>
      <c r="H88" s="35"/>
      <c r="I88" s="35"/>
      <c r="J88" s="35">
        <v>0</v>
      </c>
      <c r="K88" s="35" t="s">
        <v>117</v>
      </c>
      <c r="L88" s="35" t="s">
        <v>57</v>
      </c>
      <c r="M88" s="35">
        <v>10</v>
      </c>
      <c r="N88" s="35">
        <v>10</v>
      </c>
      <c r="O88" s="35">
        <v>1</v>
      </c>
      <c r="P88" s="35"/>
      <c r="Q88" s="35"/>
      <c r="R88" s="35" t="s">
        <v>189</v>
      </c>
      <c r="S88" s="35" t="s">
        <v>189</v>
      </c>
      <c r="T88" s="36">
        <v>44104</v>
      </c>
      <c r="U88" s="36">
        <v>2958465</v>
      </c>
      <c r="V88" s="35" t="s">
        <v>3783</v>
      </c>
      <c r="W88" s="35" t="s">
        <v>59</v>
      </c>
      <c r="X88" s="35"/>
      <c r="Y88" s="35" t="s">
        <v>56</v>
      </c>
      <c r="Z88" s="35">
        <v>7213300</v>
      </c>
      <c r="AA88" s="35">
        <v>166</v>
      </c>
      <c r="AB88" s="35">
        <v>83</v>
      </c>
      <c r="AC88" s="35"/>
      <c r="AE88" s="51">
        <f>M88/O88</f>
        <v>10</v>
      </c>
      <c r="AG88" s="6" t="str">
        <f>C88</f>
        <v>90NB0NL1-M14360</v>
      </c>
      <c r="AH88" s="6" t="str">
        <f>IF($D88&lt;=AH$4,"",IF(AND($D87=AH$4,$D88&gt;AH$4),$F87,AH87))</f>
        <v/>
      </c>
      <c r="AI88" s="6" t="str">
        <f>IF($D88&lt;=AI$4,"",IF(AND($D87=AI$4,$D88&gt;AI$4),$F87,AI87))</f>
        <v/>
      </c>
      <c r="AJ88" s="6" t="str">
        <f>IF($D88&lt;=AJ$4,"",IF(AND($D87=AJ$4,$D88&gt;AJ$4),$F87,AJ87))</f>
        <v/>
      </c>
      <c r="AK88" s="6" t="str">
        <f>IF($D88&lt;=AK$4,"",IF(AND($D87=AK$4,$D88&gt;AK$4),$F87,AK87))</f>
        <v/>
      </c>
      <c r="AL88" s="6" t="str">
        <f>IF($D88&lt;=AL$4,"",IF(AND($D87=AL$4,$D88&gt;AL$4),$F87,AL87))</f>
        <v/>
      </c>
      <c r="AM88" s="6" t="str">
        <f>IF($D88&lt;=AM$4,"",IF(AND($D87=AM$4,$D88&gt;AM$4),$F87,AM87))</f>
        <v/>
      </c>
      <c r="AN88" s="6" t="str">
        <f>IF($D88&lt;=AN$4,"",IF(AND($D87=AN$4,$D88&gt;AN$4),$F87,AN87))</f>
        <v/>
      </c>
      <c r="AO88" s="6" t="str">
        <f>CONCATENATE(AG88," | ",AH88," | ",AI88," | ",AJ88," | ",AK88," | ",AL88," | ",AM88," | ",AN88)</f>
        <v xml:space="preserve">90NB0NL1-M14360 |  |  |  |  |  |  | </v>
      </c>
      <c r="AP88" s="6">
        <f>IF(TRIM(H88)="",100,J88)</f>
        <v>100</v>
      </c>
      <c r="AQ88" s="4"/>
      <c r="AR88" s="6" t="b">
        <f>NOT(TRIM(W88)&lt;&gt;"F")</f>
        <v>1</v>
      </c>
      <c r="AS88" s="6" t="str">
        <f>$B88&amp;" | "&amp;$AO88&amp;" | "&amp;IF(TRIM(H88)="","uniq"&amp;ROW(),TRIM(H88))</f>
        <v>271A | 90NB0NL1-M14360 |  |  |  |  |  |  |  | uniq88</v>
      </c>
      <c r="AT88" s="63">
        <f>IF(NOT(AR88),IF(TRIM($H88)="","Assembly","Phantom Alt"),VLOOKUP(F88,ZPCS04!B:G,6,0))</f>
        <v>620</v>
      </c>
      <c r="AU88" s="7"/>
      <c r="AV88" s="38">
        <f ca="1">IF(TRIM($W88)="F",OFFSET($A$5,MATCH($AS88,$AS$5:$AS88,0)-1,0),$A88)</f>
        <v>88</v>
      </c>
      <c r="AW88" s="38">
        <f ca="1">IFERROR(OFFSET(ZPCS04!$A$1,MATCH(F88,ZPCS04!B:B,0)-1,0),100)</f>
        <v>2.9999998400000001</v>
      </c>
      <c r="AX88" s="7"/>
      <c r="AY88" s="6" t="b">
        <f>SUMIF(AS:AS,AS88,AP:AP)=100</f>
        <v>1</v>
      </c>
      <c r="AZ88" s="6" t="b">
        <f>SUMIF(AS:AS,AS88,AE:AE)/COUNTIF(AS:AS,AS88)=AE88</f>
        <v>1</v>
      </c>
      <c r="BA88" s="4"/>
      <c r="BB88" s="38" t="str">
        <f ca="1">IF(AT88="Phantom Alt",MATCH($AS88,$AS$5:$AS88,0),IF(OR(OFFSET($AF88,0,8-COUNTBLANK($AG88:$AN88))=$F87,$BE88=$BE87),$BB87,""))</f>
        <v/>
      </c>
      <c r="BC88" s="41">
        <v>28</v>
      </c>
      <c r="BD88" s="55" t="str">
        <f>C88&amp;" | "&amp;F88</f>
        <v>90NB0NL1-M14360 | MS25050I048</v>
      </c>
      <c r="BE88" s="55" t="str">
        <f ca="1">C88&amp;" | "&amp;OFFSET($AF88,0,8-COUNTBLANK($AG88:$AN88))</f>
        <v>90NB0NL1-M14360 | 90NB0NL1-M14360</v>
      </c>
      <c r="BF88" s="57">
        <f ca="1">IFERROR(VLOOKUP($BE88,$BD$5:$BF87,3,0)*$AE88,VLOOKUP($C88,Demanda!$A:$B,2,0)*$AE88)*IF(AT88="Phantom Alt",$BC88,TRUE)</f>
        <v>10000</v>
      </c>
      <c r="BG88" s="57">
        <f t="shared" ca="1" si="1"/>
        <v>10000</v>
      </c>
      <c r="BH88" s="57">
        <f>SUMIF(Invoice!A:A,F88,Invoice!B:B)</f>
        <v>16000</v>
      </c>
      <c r="BI88" s="57">
        <f ca="1">SUMIF(AS:AS,AS88,BG:BG)</f>
        <v>10000</v>
      </c>
      <c r="BJ88" s="57">
        <f ca="1">MIN((BI88-SUMIF($AS$5:AS87,AS88,$BJ$5:BJ87)),MAX(0,BH88-SUMIF($F$5:F87,F88,$BJ$5:BJ87)))</f>
        <v>10000</v>
      </c>
      <c r="BK88" s="57">
        <f ca="1">(-SUMIF(AS:AS,AS88,BG:BG)+SUMIF(AS:AS,AS88,BJ:BJ))*(AP88=100)*AR88</f>
        <v>0</v>
      </c>
      <c r="BL88" s="57">
        <f ca="1">MAX(0,SUMIF(Invoice!A:A,F88,Invoice!B:B)-SUMIF(F:F,F88,BJ:BJ))*(COUNTIF(F:F,F88)=COUNTIF($F$5:F88,F88))</f>
        <v>0</v>
      </c>
      <c r="BM88" s="44"/>
    </row>
    <row r="89" spans="1:65">
      <c r="A89" s="43">
        <v>89</v>
      </c>
      <c r="B89" s="35" t="s">
        <v>192</v>
      </c>
      <c r="C89" s="35" t="s">
        <v>3543</v>
      </c>
      <c r="D89" s="35">
        <v>1</v>
      </c>
      <c r="E89" s="35">
        <v>510</v>
      </c>
      <c r="F89" s="64" t="s">
        <v>3778</v>
      </c>
      <c r="G89" s="76" t="s">
        <v>3846</v>
      </c>
      <c r="H89" s="35">
        <v>51</v>
      </c>
      <c r="I89" s="35" t="s">
        <v>60</v>
      </c>
      <c r="J89" s="35">
        <v>0</v>
      </c>
      <c r="K89" s="35" t="s">
        <v>3520</v>
      </c>
      <c r="L89" s="35" t="s">
        <v>57</v>
      </c>
      <c r="M89" s="35">
        <v>1</v>
      </c>
      <c r="N89" s="35"/>
      <c r="O89" s="35">
        <v>1</v>
      </c>
      <c r="P89" s="35">
        <v>2</v>
      </c>
      <c r="Q89" s="35">
        <v>1</v>
      </c>
      <c r="R89" s="35" t="s">
        <v>130</v>
      </c>
      <c r="S89" s="35" t="s">
        <v>130</v>
      </c>
      <c r="T89" s="36">
        <v>44104</v>
      </c>
      <c r="U89" s="36">
        <v>2958465</v>
      </c>
      <c r="V89" s="35" t="s">
        <v>3783</v>
      </c>
      <c r="W89" s="35" t="s">
        <v>59</v>
      </c>
      <c r="X89" s="35"/>
      <c r="Y89" s="35" t="s">
        <v>56</v>
      </c>
      <c r="Z89" s="35">
        <v>7213300</v>
      </c>
      <c r="AA89" s="35">
        <v>168</v>
      </c>
      <c r="AB89" s="35">
        <v>84</v>
      </c>
      <c r="AC89" s="35"/>
      <c r="AE89" s="51">
        <f>M89/O89</f>
        <v>1</v>
      </c>
      <c r="AG89" s="6" t="str">
        <f>C89</f>
        <v>90NB0NL1-M14360</v>
      </c>
      <c r="AH89" s="6" t="str">
        <f>IF($D89&lt;=AH$4,"",IF(AND($D88=AH$4,$D89&gt;AH$4),$F88,AH88))</f>
        <v/>
      </c>
      <c r="AI89" s="6" t="str">
        <f>IF($D89&lt;=AI$4,"",IF(AND($D88=AI$4,$D89&gt;AI$4),$F88,AI88))</f>
        <v/>
      </c>
      <c r="AJ89" s="6" t="str">
        <f>IF($D89&lt;=AJ$4,"",IF(AND($D88=AJ$4,$D89&gt;AJ$4),$F88,AJ88))</f>
        <v/>
      </c>
      <c r="AK89" s="6" t="str">
        <f>IF($D89&lt;=AK$4,"",IF(AND($D88=AK$4,$D89&gt;AK$4),$F88,AK88))</f>
        <v/>
      </c>
      <c r="AL89" s="6" t="str">
        <f>IF($D89&lt;=AL$4,"",IF(AND($D88=AL$4,$D89&gt;AL$4),$F88,AL88))</f>
        <v/>
      </c>
      <c r="AM89" s="6" t="str">
        <f>IF($D89&lt;=AM$4,"",IF(AND($D88=AM$4,$D89&gt;AM$4),$F88,AM88))</f>
        <v/>
      </c>
      <c r="AN89" s="6" t="str">
        <f>IF($D89&lt;=AN$4,"",IF(AND($D88=AN$4,$D89&gt;AN$4),$F88,AN88))</f>
        <v/>
      </c>
      <c r="AO89" s="6" t="str">
        <f>CONCATENATE(AG89," | ",AH89," | ",AI89," | ",AJ89," | ",AK89," | ",AL89," | ",AM89," | ",AN89)</f>
        <v xml:space="preserve">90NB0NL1-M14360 |  |  |  |  |  |  | </v>
      </c>
      <c r="AP89" s="6">
        <f>IF(TRIM(H89)="",100,J89)</f>
        <v>0</v>
      </c>
      <c r="AQ89" s="4"/>
      <c r="AR89" s="6" t="b">
        <f>NOT(TRIM(W89)&lt;&gt;"F")</f>
        <v>1</v>
      </c>
      <c r="AS89" s="6" t="str">
        <f>$B89&amp;" | "&amp;$AO89&amp;" | "&amp;IF(TRIM(H89)="","uniq"&amp;ROW(),TRIM(H89))</f>
        <v>271A | 90NB0NL1-M14360 |  |  |  |  |  |  |  | 51</v>
      </c>
      <c r="AT89" s="63">
        <f>IF(NOT(AR89),IF(TRIM($H89)="","Assembly","Phantom Alt"),VLOOKUP(F89,ZPCS04!B:G,6,0))</f>
        <v>2050</v>
      </c>
      <c r="AU89" s="7"/>
      <c r="AV89" s="38">
        <f ca="1">IF(TRIM($W89)="F",OFFSET($A$5,MATCH($AS89,$AS$5:$AS89,0)-1,0),$A89)</f>
        <v>89</v>
      </c>
      <c r="AW89" s="38">
        <f ca="1">IFERROR(OFFSET(ZPCS04!$A$1,MATCH(F89,ZPCS04!B:B,0)-1,0),100)</f>
        <v>3</v>
      </c>
      <c r="AX89" s="7"/>
      <c r="AY89" s="6" t="b">
        <f>SUMIF(AS:AS,AS89,AP:AP)=100</f>
        <v>1</v>
      </c>
      <c r="AZ89" s="6" t="b">
        <f>SUMIF(AS:AS,AS89,AE:AE)/COUNTIF(AS:AS,AS89)=AE89</f>
        <v>1</v>
      </c>
      <c r="BA89" s="4"/>
      <c r="BB89" s="38" t="str">
        <f ca="1">IF(AT89="Phantom Alt",MATCH($AS89,$AS$5:$AS89,0),IF(OR(OFFSET($AF89,0,8-COUNTBLANK($AG89:$AN89))=$F88,$BE89=$BE88),$BB88,""))</f>
        <v/>
      </c>
      <c r="BC89" s="41">
        <v>29</v>
      </c>
      <c r="BD89" s="55" t="str">
        <f>C89&amp;" | "&amp;F89</f>
        <v>90NB0NL1-M14360 | 0B200-02960400</v>
      </c>
      <c r="BE89" s="55" t="str">
        <f ca="1">C89&amp;" | "&amp;OFFSET($AF89,0,8-COUNTBLANK($AG89:$AN89))</f>
        <v>90NB0NL1-M14360 | 90NB0NL1-M14360</v>
      </c>
      <c r="BF89" s="57">
        <f ca="1">IFERROR(VLOOKUP($BE89,$BD$5:$BF88,3,0)*$AE89,VLOOKUP($C89,Demanda!$A:$B,2,0)*$AE89)*IF(AT89="Phantom Alt",$BC89,TRUE)</f>
        <v>1000</v>
      </c>
      <c r="BG89" s="57">
        <f t="shared" ca="1" si="1"/>
        <v>0</v>
      </c>
      <c r="BH89" s="57">
        <f>SUMIF(Invoice!A:A,F89,Invoice!B:B)</f>
        <v>0</v>
      </c>
      <c r="BI89" s="57">
        <f ca="1">SUMIF(AS:AS,AS89,BG:BG)</f>
        <v>1000</v>
      </c>
      <c r="BJ89" s="57">
        <f ca="1">MIN((BI89-SUMIF($AS$5:AS88,AS89,$BJ$5:BJ88)),MAX(0,BH89-SUMIF($F$5:F88,F89,$BJ$5:BJ88)))</f>
        <v>0</v>
      </c>
      <c r="BK89" s="57">
        <f ca="1">(-SUMIF(AS:AS,AS89,BG:BG)+SUMIF(AS:AS,AS89,BJ:BJ))*(AP89=100)*AR89</f>
        <v>0</v>
      </c>
      <c r="BL89" s="57">
        <f ca="1">MAX(0,SUMIF(Invoice!A:A,F89,Invoice!B:B)-SUMIF(F:F,F89,BJ:BJ))*(COUNTIF(F:F,F89)=COUNTIF($F$5:F89,F89))</f>
        <v>0</v>
      </c>
      <c r="BM89" s="44"/>
    </row>
    <row r="90" spans="1:65">
      <c r="A90" s="43">
        <v>90</v>
      </c>
      <c r="B90" s="35" t="s">
        <v>192</v>
      </c>
      <c r="C90" s="35" t="s">
        <v>3543</v>
      </c>
      <c r="D90" s="35">
        <v>1</v>
      </c>
      <c r="E90" s="35">
        <v>510</v>
      </c>
      <c r="F90" s="64" t="s">
        <v>3780</v>
      </c>
      <c r="G90" s="76" t="s">
        <v>3781</v>
      </c>
      <c r="H90" s="35">
        <v>51</v>
      </c>
      <c r="I90" s="35" t="s">
        <v>58</v>
      </c>
      <c r="J90" s="35">
        <v>100</v>
      </c>
      <c r="K90" s="35" t="s">
        <v>3520</v>
      </c>
      <c r="L90" s="35" t="s">
        <v>57</v>
      </c>
      <c r="M90" s="35">
        <v>1</v>
      </c>
      <c r="N90" s="35">
        <v>1</v>
      </c>
      <c r="O90" s="35">
        <v>1</v>
      </c>
      <c r="P90" s="35">
        <v>2</v>
      </c>
      <c r="Q90" s="35">
        <v>2</v>
      </c>
      <c r="R90" s="35" t="s">
        <v>130</v>
      </c>
      <c r="S90" s="35" t="s">
        <v>130</v>
      </c>
      <c r="T90" s="36">
        <v>44104</v>
      </c>
      <c r="U90" s="36">
        <v>2958465</v>
      </c>
      <c r="V90" s="35" t="s">
        <v>3783</v>
      </c>
      <c r="W90" s="35" t="s">
        <v>59</v>
      </c>
      <c r="X90" s="35"/>
      <c r="Y90" s="35" t="s">
        <v>56</v>
      </c>
      <c r="Z90" s="35">
        <v>7213300</v>
      </c>
      <c r="AA90" s="35">
        <v>170</v>
      </c>
      <c r="AB90" s="35">
        <v>85</v>
      </c>
      <c r="AC90" s="35"/>
      <c r="AE90" s="51">
        <f>M90/O90</f>
        <v>1</v>
      </c>
      <c r="AG90" s="6" t="str">
        <f>C90</f>
        <v>90NB0NL1-M14360</v>
      </c>
      <c r="AH90" s="6" t="str">
        <f>IF($D90&lt;=AH$4,"",IF(AND($D89=AH$4,$D90&gt;AH$4),$F89,AH89))</f>
        <v/>
      </c>
      <c r="AI90" s="6" t="str">
        <f>IF($D90&lt;=AI$4,"",IF(AND($D89=AI$4,$D90&gt;AI$4),$F89,AI89))</f>
        <v/>
      </c>
      <c r="AJ90" s="6" t="str">
        <f>IF($D90&lt;=AJ$4,"",IF(AND($D89=AJ$4,$D90&gt;AJ$4),$F89,AJ89))</f>
        <v/>
      </c>
      <c r="AK90" s="6" t="str">
        <f>IF($D90&lt;=AK$4,"",IF(AND($D89=AK$4,$D90&gt;AK$4),$F89,AK89))</f>
        <v/>
      </c>
      <c r="AL90" s="6" t="str">
        <f>IF($D90&lt;=AL$4,"",IF(AND($D89=AL$4,$D90&gt;AL$4),$F89,AL89))</f>
        <v/>
      </c>
      <c r="AM90" s="6" t="str">
        <f>IF($D90&lt;=AM$4,"",IF(AND($D89=AM$4,$D90&gt;AM$4),$F89,AM89))</f>
        <v/>
      </c>
      <c r="AN90" s="6" t="str">
        <f>IF($D90&lt;=AN$4,"",IF(AND($D89=AN$4,$D90&gt;AN$4),$F89,AN89))</f>
        <v/>
      </c>
      <c r="AO90" s="6" t="str">
        <f>CONCATENATE(AG90," | ",AH90," | ",AI90," | ",AJ90," | ",AK90," | ",AL90," | ",AM90," | ",AN90)</f>
        <v xml:space="preserve">90NB0NL1-M14360 |  |  |  |  |  |  | </v>
      </c>
      <c r="AP90" s="6">
        <f>IF(TRIM(H90)="",100,J90)</f>
        <v>100</v>
      </c>
      <c r="AQ90" s="4"/>
      <c r="AR90" s="6" t="b">
        <f>NOT(TRIM(W90)&lt;&gt;"F")</f>
        <v>1</v>
      </c>
      <c r="AS90" s="6" t="str">
        <f>$B90&amp;" | "&amp;$AO90&amp;" | "&amp;IF(TRIM(H90)="","uniq"&amp;ROW(),TRIM(H90))</f>
        <v>271A | 90NB0NL1-M14360 |  |  |  |  |  |  |  | 51</v>
      </c>
      <c r="AT90" s="63">
        <f>IF(NOT(AR90),IF(TRIM($H90)="","Assembly","Phantom Alt"),VLOOKUP(F90,ZPCS04!B:G,6,0))</f>
        <v>2050</v>
      </c>
      <c r="AU90" s="7"/>
      <c r="AV90" s="38">
        <f ca="1">IF(TRIM($W90)="F",OFFSET($A$5,MATCH($AS90,$AS$5:$AS90,0)-1,0),$A90)</f>
        <v>89</v>
      </c>
      <c r="AW90" s="38">
        <f ca="1">IFERROR(OFFSET(ZPCS04!$A$1,MATCH(F90,ZPCS04!B:B,0)-1,0),100)</f>
        <v>2.9999999859999997</v>
      </c>
      <c r="AX90" s="7"/>
      <c r="AY90" s="6" t="b">
        <f>SUMIF(AS:AS,AS90,AP:AP)=100</f>
        <v>1</v>
      </c>
      <c r="AZ90" s="6" t="b">
        <f>SUMIF(AS:AS,AS90,AE:AE)/COUNTIF(AS:AS,AS90)=AE90</f>
        <v>1</v>
      </c>
      <c r="BA90" s="4"/>
      <c r="BB90" s="38" t="str">
        <f ca="1">IF(AT90="Phantom Alt",MATCH($AS90,$AS$5:$AS90,0),IF(OR(OFFSET($AF90,0,8-COUNTBLANK($AG90:$AN90))=$F89,$BE90=$BE89),$BB89,""))</f>
        <v/>
      </c>
      <c r="BC90" s="41">
        <v>30</v>
      </c>
      <c r="BD90" s="55" t="str">
        <f>C90&amp;" | "&amp;F90</f>
        <v>90NB0NL1-M14360 | 0B200-02960500</v>
      </c>
      <c r="BE90" s="55" t="str">
        <f ca="1">C90&amp;" | "&amp;OFFSET($AF90,0,8-COUNTBLANK($AG90:$AN90))</f>
        <v>90NB0NL1-M14360 | 90NB0NL1-M14360</v>
      </c>
      <c r="BF90" s="57">
        <f ca="1">IFERROR(VLOOKUP($BE90,$BD$5:$BF89,3,0)*$AE90,VLOOKUP($C90,Demanda!$A:$B,2,0)*$AE90)*IF(AT90="Phantom Alt",$BC90,TRUE)</f>
        <v>1000</v>
      </c>
      <c r="BG90" s="57">
        <f t="shared" ca="1" si="1"/>
        <v>1000</v>
      </c>
      <c r="BH90" s="57">
        <f>SUMIF(Invoice!A:A,F90,Invoice!B:B)</f>
        <v>1400</v>
      </c>
      <c r="BI90" s="57">
        <f ca="1">SUMIF(AS:AS,AS90,BG:BG)</f>
        <v>1000</v>
      </c>
      <c r="BJ90" s="57">
        <f ca="1">MIN((BI90-SUMIF($AS$5:AS89,AS90,$BJ$5:BJ89)),MAX(0,BH90-SUMIF($F$5:F89,F90,$BJ$5:BJ89)))</f>
        <v>1000</v>
      </c>
      <c r="BK90" s="57">
        <f ca="1">(-SUMIF(AS:AS,AS90,BG:BG)+SUMIF(AS:AS,AS90,BJ:BJ))*(AP90=100)*AR90</f>
        <v>0</v>
      </c>
      <c r="BL90" s="57">
        <f ca="1">MAX(0,SUMIF(Invoice!A:A,F90,Invoice!B:B)-SUMIF(F:F,F90,BJ:BJ))*(COUNTIF(F:F,F90)=COUNTIF($F$5:F90,F90))</f>
        <v>0</v>
      </c>
      <c r="BM90" s="44"/>
    </row>
    <row r="91" spans="1:65">
      <c r="A91" s="43">
        <v>91</v>
      </c>
      <c r="B91" s="35" t="s">
        <v>192</v>
      </c>
      <c r="C91" s="35" t="s">
        <v>3543</v>
      </c>
      <c r="D91" s="35">
        <v>1</v>
      </c>
      <c r="E91" s="35">
        <v>520</v>
      </c>
      <c r="F91" s="64" t="s">
        <v>3551</v>
      </c>
      <c r="G91" s="76" t="s">
        <v>3552</v>
      </c>
      <c r="H91" s="35"/>
      <c r="I91" s="35"/>
      <c r="J91" s="35">
        <v>0</v>
      </c>
      <c r="K91" s="35" t="s">
        <v>3847</v>
      </c>
      <c r="L91" s="35" t="s">
        <v>57</v>
      </c>
      <c r="M91" s="35">
        <v>1</v>
      </c>
      <c r="N91" s="35">
        <v>1</v>
      </c>
      <c r="O91" s="35">
        <v>1</v>
      </c>
      <c r="P91" s="35"/>
      <c r="Q91" s="35"/>
      <c r="R91" s="35" t="s">
        <v>130</v>
      </c>
      <c r="S91" s="35" t="s">
        <v>130</v>
      </c>
      <c r="T91" s="36">
        <v>44104</v>
      </c>
      <c r="U91" s="36">
        <v>2958465</v>
      </c>
      <c r="V91" s="35" t="s">
        <v>3783</v>
      </c>
      <c r="W91" s="35" t="s">
        <v>59</v>
      </c>
      <c r="X91" s="35"/>
      <c r="Y91" s="35" t="s">
        <v>56</v>
      </c>
      <c r="Z91" s="35">
        <v>7213300</v>
      </c>
      <c r="AA91" s="35">
        <v>172</v>
      </c>
      <c r="AB91" s="35">
        <v>86</v>
      </c>
      <c r="AC91" s="35"/>
      <c r="AE91" s="51">
        <f>M91/O91</f>
        <v>1</v>
      </c>
      <c r="AG91" s="6" t="str">
        <f>C91</f>
        <v>90NB0NL1-M14360</v>
      </c>
      <c r="AH91" s="6" t="str">
        <f>IF($D91&lt;=AH$4,"",IF(AND($D90=AH$4,$D91&gt;AH$4),$F90,AH90))</f>
        <v/>
      </c>
      <c r="AI91" s="6" t="str">
        <f>IF($D91&lt;=AI$4,"",IF(AND($D90=AI$4,$D91&gt;AI$4),$F90,AI90))</f>
        <v/>
      </c>
      <c r="AJ91" s="6" t="str">
        <f>IF($D91&lt;=AJ$4,"",IF(AND($D90=AJ$4,$D91&gt;AJ$4),$F90,AJ90))</f>
        <v/>
      </c>
      <c r="AK91" s="6" t="str">
        <f>IF($D91&lt;=AK$4,"",IF(AND($D90=AK$4,$D91&gt;AK$4),$F90,AK90))</f>
        <v/>
      </c>
      <c r="AL91" s="6" t="str">
        <f>IF($D91&lt;=AL$4,"",IF(AND($D90=AL$4,$D91&gt;AL$4),$F90,AL90))</f>
        <v/>
      </c>
      <c r="AM91" s="6" t="str">
        <f>IF($D91&lt;=AM$4,"",IF(AND($D90=AM$4,$D91&gt;AM$4),$F90,AM90))</f>
        <v/>
      </c>
      <c r="AN91" s="6" t="str">
        <f>IF($D91&lt;=AN$4,"",IF(AND($D90=AN$4,$D91&gt;AN$4),$F90,AN90))</f>
        <v/>
      </c>
      <c r="AO91" s="6" t="str">
        <f>CONCATENATE(AG91," | ",AH91," | ",AI91," | ",AJ91," | ",AK91," | ",AL91," | ",AM91," | ",AN91)</f>
        <v xml:space="preserve">90NB0NL1-M14360 |  |  |  |  |  |  | </v>
      </c>
      <c r="AP91" s="6">
        <f>IF(TRIM(H91)="",100,J91)</f>
        <v>100</v>
      </c>
      <c r="AQ91" s="4"/>
      <c r="AR91" s="6" t="b">
        <f>NOT(TRIM(W91)&lt;&gt;"F")</f>
        <v>1</v>
      </c>
      <c r="AS91" s="6" t="str">
        <f>$B91&amp;" | "&amp;$AO91&amp;" | "&amp;IF(TRIM(H91)="","uniq"&amp;ROW(),TRIM(H91))</f>
        <v>271A | 90NB0NL1-M14360 |  |  |  |  |  |  |  | uniq91</v>
      </c>
      <c r="AT91" s="63">
        <f>IF(NOT(AR91),IF(TRIM($H91)="","Assembly","Phantom Alt"),VLOOKUP(F91,ZPCS04!B:G,6,0))</f>
        <v>8</v>
      </c>
      <c r="AU91" s="7"/>
      <c r="AV91" s="38">
        <f ca="1">IF(TRIM($W91)="F",OFFSET($A$5,MATCH($AS91,$AS$5:$AS91,0)-1,0),$A91)</f>
        <v>91</v>
      </c>
      <c r="AW91" s="38">
        <f ca="1">IFERROR(OFFSET(ZPCS04!$A$1,MATCH(F91,ZPCS04!B:B,0)-1,0),100)</f>
        <v>2.9999999857600002</v>
      </c>
      <c r="AX91" s="7"/>
      <c r="AY91" s="6" t="b">
        <f>SUMIF(AS:AS,AS91,AP:AP)=100</f>
        <v>1</v>
      </c>
      <c r="AZ91" s="6" t="b">
        <f>SUMIF(AS:AS,AS91,AE:AE)/COUNTIF(AS:AS,AS91)=AE91</f>
        <v>1</v>
      </c>
      <c r="BA91" s="4"/>
      <c r="BB91" s="38" t="str">
        <f ca="1">IF(AT91="Phantom Alt",MATCH($AS91,$AS$5:$AS91,0),IF(OR(OFFSET($AF91,0,8-COUNTBLANK($AG91:$AN91))=$F90,$BE91=$BE90),$BB90,""))</f>
        <v/>
      </c>
      <c r="BC91" s="41">
        <v>0</v>
      </c>
      <c r="BD91" s="55" t="str">
        <f>C91&amp;" | "&amp;F91</f>
        <v>90NB0NL1-M14360 | 03B03-00225800</v>
      </c>
      <c r="BE91" s="55" t="str">
        <f ca="1">C91&amp;" | "&amp;OFFSET($AF91,0,8-COUNTBLANK($AG91:$AN91))</f>
        <v>90NB0NL1-M14360 | 90NB0NL1-M14360</v>
      </c>
      <c r="BF91" s="57">
        <f ca="1">IFERROR(VLOOKUP($BE91,$BD$5:$BF90,3,0)*$AE91,VLOOKUP($C91,Demanda!$A:$B,2,0)*$AE91)*IF(AT91="Phantom Alt",$BC91,TRUE)</f>
        <v>1000</v>
      </c>
      <c r="BG91" s="57">
        <f t="shared" ca="1" si="1"/>
        <v>1000</v>
      </c>
      <c r="BH91" s="57">
        <f>SUMIF(Invoice!A:A,F91,Invoice!B:B)</f>
        <v>1424</v>
      </c>
      <c r="BI91" s="57">
        <f ca="1">SUMIF(AS:AS,AS91,BG:BG)</f>
        <v>1000</v>
      </c>
      <c r="BJ91" s="57">
        <f ca="1">MIN((BI91-SUMIF($AS$5:AS90,AS91,$BJ$5:BJ90)),MAX(0,BH91-SUMIF($F$5:F90,F91,$BJ$5:BJ90)))</f>
        <v>1000</v>
      </c>
      <c r="BK91" s="57">
        <f ca="1">(-SUMIF(AS:AS,AS91,BG:BG)+SUMIF(AS:AS,AS91,BJ:BJ))*(AP91=100)*AR91</f>
        <v>0</v>
      </c>
      <c r="BL91" s="57">
        <f ca="1">MAX(0,SUMIF(Invoice!A:A,F91,Invoice!B:B)-SUMIF(F:F,F91,BJ:BJ))*(COUNTIF(F:F,F91)=COUNTIF($F$5:F91,F91))</f>
        <v>0</v>
      </c>
      <c r="BM91" s="44"/>
    </row>
    <row r="92" spans="1:65">
      <c r="A92" s="43">
        <v>92</v>
      </c>
      <c r="B92" s="35" t="s">
        <v>192</v>
      </c>
      <c r="C92" s="35" t="s">
        <v>3543</v>
      </c>
      <c r="D92" s="35">
        <v>1</v>
      </c>
      <c r="E92" s="35">
        <v>530</v>
      </c>
      <c r="F92" s="64" t="s">
        <v>3615</v>
      </c>
      <c r="G92" s="76" t="s">
        <v>3848</v>
      </c>
      <c r="H92" s="35"/>
      <c r="I92" s="35"/>
      <c r="J92" s="35">
        <v>0</v>
      </c>
      <c r="K92" s="35" t="s">
        <v>116</v>
      </c>
      <c r="L92" s="35" t="s">
        <v>57</v>
      </c>
      <c r="M92" s="35">
        <v>1</v>
      </c>
      <c r="N92" s="35">
        <v>1</v>
      </c>
      <c r="O92" s="35">
        <v>1</v>
      </c>
      <c r="P92" s="35"/>
      <c r="Q92" s="35"/>
      <c r="R92" s="35" t="s">
        <v>130</v>
      </c>
      <c r="S92" s="35" t="s">
        <v>130</v>
      </c>
      <c r="T92" s="36">
        <v>44104</v>
      </c>
      <c r="U92" s="36">
        <v>2958465</v>
      </c>
      <c r="V92" s="35" t="s">
        <v>3783</v>
      </c>
      <c r="W92" s="35" t="s">
        <v>59</v>
      </c>
      <c r="X92" s="35"/>
      <c r="Y92" s="35" t="s">
        <v>56</v>
      </c>
      <c r="Z92" s="35">
        <v>7213300</v>
      </c>
      <c r="AA92" s="35">
        <v>174</v>
      </c>
      <c r="AB92" s="35">
        <v>87</v>
      </c>
      <c r="AC92" s="35"/>
      <c r="AE92" s="51">
        <f>M92/O92</f>
        <v>1</v>
      </c>
      <c r="AG92" s="6" t="str">
        <f>C92</f>
        <v>90NB0NL1-M14360</v>
      </c>
      <c r="AH92" s="6" t="str">
        <f>IF($D92&lt;=AH$4,"",IF(AND($D91=AH$4,$D92&gt;AH$4),$F91,AH91))</f>
        <v/>
      </c>
      <c r="AI92" s="6" t="str">
        <f>IF($D92&lt;=AI$4,"",IF(AND($D91=AI$4,$D92&gt;AI$4),$F91,AI91))</f>
        <v/>
      </c>
      <c r="AJ92" s="6" t="str">
        <f>IF($D92&lt;=AJ$4,"",IF(AND($D91=AJ$4,$D92&gt;AJ$4),$F91,AJ91))</f>
        <v/>
      </c>
      <c r="AK92" s="6" t="str">
        <f>IF($D92&lt;=AK$4,"",IF(AND($D91=AK$4,$D92&gt;AK$4),$F91,AK91))</f>
        <v/>
      </c>
      <c r="AL92" s="6" t="str">
        <f>IF($D92&lt;=AL$4,"",IF(AND($D91=AL$4,$D92&gt;AL$4),$F91,AL91))</f>
        <v/>
      </c>
      <c r="AM92" s="6" t="str">
        <f>IF($D92&lt;=AM$4,"",IF(AND($D91=AM$4,$D92&gt;AM$4),$F91,AM91))</f>
        <v/>
      </c>
      <c r="AN92" s="6" t="str">
        <f>IF($D92&lt;=AN$4,"",IF(AND($D91=AN$4,$D92&gt;AN$4),$F91,AN91))</f>
        <v/>
      </c>
      <c r="AO92" s="6" t="str">
        <f>CONCATENATE(AG92," | ",AH92," | ",AI92," | ",AJ92," | ",AK92," | ",AL92," | ",AM92," | ",AN92)</f>
        <v xml:space="preserve">90NB0NL1-M14360 |  |  |  |  |  |  | </v>
      </c>
      <c r="AP92" s="6">
        <f>IF(TRIM(H92)="",100,J92)</f>
        <v>100</v>
      </c>
      <c r="AQ92" s="4"/>
      <c r="AR92" s="6" t="b">
        <f>NOT(TRIM(W92)&lt;&gt;"F")</f>
        <v>1</v>
      </c>
      <c r="AS92" s="6" t="str">
        <f>$B92&amp;" | "&amp;$AO92&amp;" | "&amp;IF(TRIM(H92)="","uniq"&amp;ROW(),TRIM(H92))</f>
        <v>271A | 90NB0NL1-M14360 |  |  |  |  |  |  |  | uniq92</v>
      </c>
      <c r="AT92" s="63">
        <f>IF(NOT(AR92),IF(TRIM($H92)="","Assembly","Phantom Alt"),VLOOKUP(F92,ZPCS04!B:G,6,0))</f>
        <v>614</v>
      </c>
      <c r="AU92" s="7"/>
      <c r="AV92" s="38">
        <f ca="1">IF(TRIM($W92)="F",OFFSET($A$5,MATCH($AS92,$AS$5:$AS92,0)-1,0),$A92)</f>
        <v>92</v>
      </c>
      <c r="AW92" s="38">
        <f ca="1">IFERROR(OFFSET(ZPCS04!$A$1,MATCH(F92,ZPCS04!B:B,0)-1,0),100)</f>
        <v>2.99999997824</v>
      </c>
      <c r="AX92" s="7"/>
      <c r="AY92" s="6" t="b">
        <f>SUMIF(AS:AS,AS92,AP:AP)=100</f>
        <v>1</v>
      </c>
      <c r="AZ92" s="6" t="b">
        <f>SUMIF(AS:AS,AS92,AE:AE)/COUNTIF(AS:AS,AS92)=AE92</f>
        <v>1</v>
      </c>
      <c r="BA92" s="4"/>
      <c r="BB92" s="38" t="str">
        <f ca="1">IF(AT92="Phantom Alt",MATCH($AS92,$AS$5:$AS92,0),IF(OR(OFFSET($AF92,0,8-COUNTBLANK($AG92:$AN92))=$F91,$BE92=$BE91),$BB91,""))</f>
        <v/>
      </c>
      <c r="BC92" s="41">
        <v>32</v>
      </c>
      <c r="BD92" s="55" t="str">
        <f>C92&amp;" | "&amp;F92</f>
        <v>90NB0NL1-M14360 | JXXKT019010</v>
      </c>
      <c r="BE92" s="55" t="str">
        <f ca="1">C92&amp;" | "&amp;OFFSET($AF92,0,8-COUNTBLANK($AG92:$AN92))</f>
        <v>90NB0NL1-M14360 | 90NB0NL1-M14360</v>
      </c>
      <c r="BF92" s="57">
        <f ca="1">IFERROR(VLOOKUP($BE92,$BD$5:$BF91,3,0)*$AE92,VLOOKUP($C92,Demanda!$A:$B,2,0)*$AE92)*IF(AT92="Phantom Alt",$BC92,TRUE)</f>
        <v>1000</v>
      </c>
      <c r="BG92" s="57">
        <f t="shared" ca="1" si="1"/>
        <v>1000</v>
      </c>
      <c r="BH92" s="57">
        <f>SUMIF(Invoice!A:A,F92,Invoice!B:B)</f>
        <v>2176</v>
      </c>
      <c r="BI92" s="57">
        <f ca="1">SUMIF(AS:AS,AS92,BG:BG)</f>
        <v>1000</v>
      </c>
      <c r="BJ92" s="57">
        <f ca="1">MIN((BI92-SUMIF($AS$5:AS91,AS92,$BJ$5:BJ91)),MAX(0,BH92-SUMIF($F$5:F91,F92,$BJ$5:BJ91)))</f>
        <v>1000</v>
      </c>
      <c r="BK92" s="57">
        <f ca="1">(-SUMIF(AS:AS,AS92,BG:BG)+SUMIF(AS:AS,AS92,BJ:BJ))*(AP92=100)*AR92</f>
        <v>0</v>
      </c>
      <c r="BL92" s="57">
        <f ca="1">MAX(0,SUMIF(Invoice!A:A,F92,Invoice!B:B)-SUMIF(F:F,F92,BJ:BJ))*(COUNTIF(F:F,F92)=COUNTIF($F$5:F92,F92))</f>
        <v>0</v>
      </c>
      <c r="BM92" s="44"/>
    </row>
    <row r="93" spans="1:65">
      <c r="A93" s="43">
        <v>93</v>
      </c>
      <c r="B93" s="35" t="s">
        <v>192</v>
      </c>
      <c r="C93" s="35" t="s">
        <v>3543</v>
      </c>
      <c r="D93" s="35">
        <v>1</v>
      </c>
      <c r="E93" s="35">
        <v>540</v>
      </c>
      <c r="F93" s="64" t="s">
        <v>3617</v>
      </c>
      <c r="G93" s="76" t="s">
        <v>3849</v>
      </c>
      <c r="H93" s="35"/>
      <c r="I93" s="35"/>
      <c r="J93" s="35">
        <v>0</v>
      </c>
      <c r="K93" s="35" t="s">
        <v>116</v>
      </c>
      <c r="L93" s="35" t="s">
        <v>57</v>
      </c>
      <c r="M93" s="35">
        <v>1</v>
      </c>
      <c r="N93" s="35">
        <v>1</v>
      </c>
      <c r="O93" s="35">
        <v>1</v>
      </c>
      <c r="P93" s="35"/>
      <c r="Q93" s="35"/>
      <c r="R93" s="35" t="s">
        <v>130</v>
      </c>
      <c r="S93" s="35" t="s">
        <v>130</v>
      </c>
      <c r="T93" s="36">
        <v>44104</v>
      </c>
      <c r="U93" s="36">
        <v>2958465</v>
      </c>
      <c r="V93" s="35" t="s">
        <v>3783</v>
      </c>
      <c r="W93" s="35" t="s">
        <v>59</v>
      </c>
      <c r="X93" s="35"/>
      <c r="Y93" s="35" t="s">
        <v>56</v>
      </c>
      <c r="Z93" s="35">
        <v>7213300</v>
      </c>
      <c r="AA93" s="35">
        <v>176</v>
      </c>
      <c r="AB93" s="35">
        <v>88</v>
      </c>
      <c r="AC93" s="35"/>
      <c r="AE93" s="51">
        <f>M93/O93</f>
        <v>1</v>
      </c>
      <c r="AG93" s="6" t="str">
        <f>C93</f>
        <v>90NB0NL1-M14360</v>
      </c>
      <c r="AH93" s="6" t="str">
        <f>IF($D93&lt;=AH$4,"",IF(AND($D92=AH$4,$D93&gt;AH$4),$F92,AH92))</f>
        <v/>
      </c>
      <c r="AI93" s="6" t="str">
        <f>IF($D93&lt;=AI$4,"",IF(AND($D92=AI$4,$D93&gt;AI$4),$F92,AI92))</f>
        <v/>
      </c>
      <c r="AJ93" s="6" t="str">
        <f>IF($D93&lt;=AJ$4,"",IF(AND($D92=AJ$4,$D93&gt;AJ$4),$F92,AJ92))</f>
        <v/>
      </c>
      <c r="AK93" s="6" t="str">
        <f>IF($D93&lt;=AK$4,"",IF(AND($D92=AK$4,$D93&gt;AK$4),$F92,AK92))</f>
        <v/>
      </c>
      <c r="AL93" s="6" t="str">
        <f>IF($D93&lt;=AL$4,"",IF(AND($D92=AL$4,$D93&gt;AL$4),$F92,AL92))</f>
        <v/>
      </c>
      <c r="AM93" s="6" t="str">
        <f>IF($D93&lt;=AM$4,"",IF(AND($D92=AM$4,$D93&gt;AM$4),$F92,AM92))</f>
        <v/>
      </c>
      <c r="AN93" s="6" t="str">
        <f>IF($D93&lt;=AN$4,"",IF(AND($D92=AN$4,$D93&gt;AN$4),$F92,AN92))</f>
        <v/>
      </c>
      <c r="AO93" s="6" t="str">
        <f>CONCATENATE(AG93," | ",AH93," | ",AI93," | ",AJ93," | ",AK93," | ",AL93," | ",AM93," | ",AN93)</f>
        <v xml:space="preserve">90NB0NL1-M14360 |  |  |  |  |  |  | </v>
      </c>
      <c r="AP93" s="6">
        <f>IF(TRIM(H93)="",100,J93)</f>
        <v>100</v>
      </c>
      <c r="AQ93" s="4"/>
      <c r="AR93" s="6" t="b">
        <f>NOT(TRIM(W93)&lt;&gt;"F")</f>
        <v>1</v>
      </c>
      <c r="AS93" s="6" t="str">
        <f>$B93&amp;" | "&amp;$AO93&amp;" | "&amp;IF(TRIM(H93)="","uniq"&amp;ROW(),TRIM(H93))</f>
        <v>271A | 90NB0NL1-M14360 |  |  |  |  |  |  |  | uniq93</v>
      </c>
      <c r="AT93" s="63">
        <f>IF(NOT(AR93),IF(TRIM($H93)="","Assembly","Phantom Alt"),VLOOKUP(F93,ZPCS04!B:G,6,0))</f>
        <v>615</v>
      </c>
      <c r="AU93" s="7"/>
      <c r="AV93" s="38">
        <f ca="1">IF(TRIM($W93)="F",OFFSET($A$5,MATCH($AS93,$AS$5:$AS93,0)-1,0),$A93)</f>
        <v>93</v>
      </c>
      <c r="AW93" s="38">
        <f ca="1">IFERROR(OFFSET(ZPCS04!$A$1,MATCH(F93,ZPCS04!B:B,0)-1,0),100)</f>
        <v>2.9999999000000002</v>
      </c>
      <c r="AX93" s="7"/>
      <c r="AY93" s="6" t="b">
        <f>SUMIF(AS:AS,AS93,AP:AP)=100</f>
        <v>1</v>
      </c>
      <c r="AZ93" s="6" t="b">
        <f>SUMIF(AS:AS,AS93,AE:AE)/COUNTIF(AS:AS,AS93)=AE93</f>
        <v>1</v>
      </c>
      <c r="BA93" s="4"/>
      <c r="BB93" s="38" t="str">
        <f ca="1">IF(AT93="Phantom Alt",MATCH($AS93,$AS$5:$AS93,0),IF(OR(OFFSET($AF93,0,8-COUNTBLANK($AG93:$AN93))=$F92,$BE93=$BE92),$BB92,""))</f>
        <v/>
      </c>
      <c r="BC93" s="41">
        <v>33</v>
      </c>
      <c r="BD93" s="55" t="str">
        <f>C93&amp;" | "&amp;F93</f>
        <v>90NB0NL1-M14360 | JXXKT021010</v>
      </c>
      <c r="BE93" s="55" t="str">
        <f ca="1">C93&amp;" | "&amp;OFFSET($AF93,0,8-COUNTBLANK($AG93:$AN93))</f>
        <v>90NB0NL1-M14360 | 90NB0NL1-M14360</v>
      </c>
      <c r="BF93" s="57">
        <f ca="1">IFERROR(VLOOKUP($BE93,$BD$5:$BF92,3,0)*$AE93,VLOOKUP($C93,Demanda!$A:$B,2,0)*$AE93)*IF(AT93="Phantom Alt",$BC93,TRUE)</f>
        <v>1000</v>
      </c>
      <c r="BG93" s="57">
        <f t="shared" ca="1" si="1"/>
        <v>1000</v>
      </c>
      <c r="BH93" s="57">
        <f>SUMIF(Invoice!A:A,F93,Invoice!B:B)</f>
        <v>10000</v>
      </c>
      <c r="BI93" s="57">
        <f ca="1">SUMIF(AS:AS,AS93,BG:BG)</f>
        <v>1000</v>
      </c>
      <c r="BJ93" s="57">
        <f ca="1">MIN((BI93-SUMIF($AS$5:AS92,AS93,$BJ$5:BJ92)),MAX(0,BH93-SUMIF($F$5:F92,F93,$BJ$5:BJ92)))</f>
        <v>1000</v>
      </c>
      <c r="BK93" s="57">
        <f ca="1">(-SUMIF(AS:AS,AS93,BG:BG)+SUMIF(AS:AS,AS93,BJ:BJ))*(AP93=100)*AR93</f>
        <v>0</v>
      </c>
      <c r="BL93" s="57">
        <f ca="1">MAX(0,SUMIF(Invoice!A:A,F93,Invoice!B:B)-SUMIF(F:F,F93,BJ:BJ))*(COUNTIF(F:F,F93)=COUNTIF($F$5:F93,F93))</f>
        <v>0</v>
      </c>
      <c r="BM93" s="44"/>
    </row>
    <row r="94" spans="1:65">
      <c r="A94" s="43">
        <v>94</v>
      </c>
      <c r="B94" s="35" t="s">
        <v>192</v>
      </c>
      <c r="C94" s="35" t="s">
        <v>3543</v>
      </c>
      <c r="D94" s="35">
        <v>1</v>
      </c>
      <c r="E94" s="35">
        <v>550</v>
      </c>
      <c r="F94" s="64" t="s">
        <v>3415</v>
      </c>
      <c r="G94" s="76" t="s">
        <v>3416</v>
      </c>
      <c r="H94" s="35"/>
      <c r="I94" s="35"/>
      <c r="J94" s="35">
        <v>0</v>
      </c>
      <c r="K94" s="35" t="s">
        <v>3850</v>
      </c>
      <c r="L94" s="35" t="s">
        <v>57</v>
      </c>
      <c r="M94" s="35">
        <v>1</v>
      </c>
      <c r="N94" s="35">
        <v>1</v>
      </c>
      <c r="O94" s="35">
        <v>1</v>
      </c>
      <c r="P94" s="35"/>
      <c r="Q94" s="35"/>
      <c r="R94" s="35" t="s">
        <v>130</v>
      </c>
      <c r="S94" s="35" t="s">
        <v>130</v>
      </c>
      <c r="T94" s="36">
        <v>44104</v>
      </c>
      <c r="U94" s="36">
        <v>2958465</v>
      </c>
      <c r="V94" s="35" t="s">
        <v>3783</v>
      </c>
      <c r="W94" s="35" t="s">
        <v>59</v>
      </c>
      <c r="X94" s="35"/>
      <c r="Y94" s="35" t="s">
        <v>56</v>
      </c>
      <c r="Z94" s="35">
        <v>7213300</v>
      </c>
      <c r="AA94" s="35">
        <v>178</v>
      </c>
      <c r="AB94" s="35">
        <v>89</v>
      </c>
      <c r="AC94" s="35"/>
      <c r="AE94" s="51">
        <f>M94/O94</f>
        <v>1</v>
      </c>
      <c r="AG94" s="6" t="str">
        <f>C94</f>
        <v>90NB0NL1-M14360</v>
      </c>
      <c r="AH94" s="6" t="str">
        <f>IF($D94&lt;=AH$4,"",IF(AND($D93=AH$4,$D94&gt;AH$4),$F93,AH93))</f>
        <v/>
      </c>
      <c r="AI94" s="6" t="str">
        <f>IF($D94&lt;=AI$4,"",IF(AND($D93=AI$4,$D94&gt;AI$4),$F93,AI93))</f>
        <v/>
      </c>
      <c r="AJ94" s="6" t="str">
        <f>IF($D94&lt;=AJ$4,"",IF(AND($D93=AJ$4,$D94&gt;AJ$4),$F93,AJ93))</f>
        <v/>
      </c>
      <c r="AK94" s="6" t="str">
        <f>IF($D94&lt;=AK$4,"",IF(AND($D93=AK$4,$D94&gt;AK$4),$F93,AK93))</f>
        <v/>
      </c>
      <c r="AL94" s="6" t="str">
        <f>IF($D94&lt;=AL$4,"",IF(AND($D93=AL$4,$D94&gt;AL$4),$F93,AL93))</f>
        <v/>
      </c>
      <c r="AM94" s="6" t="str">
        <f>IF($D94&lt;=AM$4,"",IF(AND($D93=AM$4,$D94&gt;AM$4),$F93,AM93))</f>
        <v/>
      </c>
      <c r="AN94" s="6" t="str">
        <f>IF($D94&lt;=AN$4,"",IF(AND($D93=AN$4,$D94&gt;AN$4),$F93,AN93))</f>
        <v/>
      </c>
      <c r="AO94" s="6" t="str">
        <f>CONCATENATE(AG94," | ",AH94," | ",AI94," | ",AJ94," | ",AK94," | ",AL94," | ",AM94," | ",AN94)</f>
        <v xml:space="preserve">90NB0NL1-M14360 |  |  |  |  |  |  | </v>
      </c>
      <c r="AP94" s="6">
        <f>IF(TRIM(H94)="",100,J94)</f>
        <v>100</v>
      </c>
      <c r="AQ94" s="4"/>
      <c r="AR94" s="6" t="b">
        <f>NOT(TRIM(W94)&lt;&gt;"F")</f>
        <v>1</v>
      </c>
      <c r="AS94" s="6" t="str">
        <f>$B94&amp;" | "&amp;$AO94&amp;" | "&amp;IF(TRIM(H94)="","uniq"&amp;ROW(),TRIM(H94))</f>
        <v>271A | 90NB0NL1-M14360 |  |  |  |  |  |  |  | uniq94</v>
      </c>
      <c r="AT94" s="63">
        <f>IF(NOT(AR94),IF(TRIM($H94)="","Assembly","Phantom Alt"),VLOOKUP(F94,ZPCS04!B:G,6,0))</f>
        <v>844</v>
      </c>
      <c r="AU94" s="7"/>
      <c r="AV94" s="38">
        <f ca="1">IF(TRIM($W94)="F",OFFSET($A$5,MATCH($AS94,$AS$5:$AS94,0)-1,0),$A94)</f>
        <v>94</v>
      </c>
      <c r="AW94" s="38">
        <f ca="1">IFERROR(OFFSET(ZPCS04!$A$1,MATCH(F94,ZPCS04!B:B,0)-1,0),100)</f>
        <v>2.999999984</v>
      </c>
      <c r="AX94" s="7"/>
      <c r="AY94" s="6" t="b">
        <f>SUMIF(AS:AS,AS94,AP:AP)=100</f>
        <v>1</v>
      </c>
      <c r="AZ94" s="6" t="b">
        <f>SUMIF(AS:AS,AS94,AE:AE)/COUNTIF(AS:AS,AS94)=AE94</f>
        <v>1</v>
      </c>
      <c r="BA94" s="4"/>
      <c r="BB94" s="38" t="str">
        <f ca="1">IF(AT94="Phantom Alt",MATCH($AS94,$AS$5:$AS94,0),IF(OR(OFFSET($AF94,0,8-COUNTBLANK($AG94:$AN94))=$F93,$BE94=$BE93),$BB93,""))</f>
        <v/>
      </c>
      <c r="BC94" s="41">
        <v>0</v>
      </c>
      <c r="BD94" s="55" t="str">
        <f>C94&amp;" | "&amp;F94</f>
        <v>90NB0NL1-M14360 | 0C012-00141600</v>
      </c>
      <c r="BE94" s="55" t="str">
        <f ca="1">C94&amp;" | "&amp;OFFSET($AF94,0,8-COUNTBLANK($AG94:$AN94))</f>
        <v>90NB0NL1-M14360 | 90NB0NL1-M14360</v>
      </c>
      <c r="BF94" s="57">
        <f ca="1">IFERROR(VLOOKUP($BE94,$BD$5:$BF93,3,0)*$AE94,VLOOKUP($C94,Demanda!$A:$B,2,0)*$AE94)*IF(AT94="Phantom Alt",$BC94,TRUE)</f>
        <v>1000</v>
      </c>
      <c r="BG94" s="57">
        <f t="shared" ca="1" si="1"/>
        <v>1000</v>
      </c>
      <c r="BH94" s="57">
        <f>SUMIF(Invoice!A:A,F94,Invoice!B:B)</f>
        <v>1600</v>
      </c>
      <c r="BI94" s="57">
        <f ca="1">SUMIF(AS:AS,AS94,BG:BG)</f>
        <v>1000</v>
      </c>
      <c r="BJ94" s="57">
        <f ca="1">MIN((BI94-SUMIF($AS$5:AS93,AS94,$BJ$5:BJ93)),MAX(0,BH94-SUMIF($F$5:F93,F94,$BJ$5:BJ93)))</f>
        <v>1000</v>
      </c>
      <c r="BK94" s="57">
        <f ca="1">(-SUMIF(AS:AS,AS94,BG:BG)+SUMIF(AS:AS,AS94,BJ:BJ))*(AP94=100)*AR94</f>
        <v>0</v>
      </c>
      <c r="BL94" s="57">
        <f ca="1">MAX(0,SUMIF(Invoice!A:A,F94,Invoice!B:B)-SUMIF(F:F,F94,BJ:BJ))*(COUNTIF(F:F,F94)=COUNTIF($F$5:F94,F94))</f>
        <v>0</v>
      </c>
      <c r="BM94" s="44"/>
    </row>
    <row r="95" spans="1:65">
      <c r="A95" s="43">
        <v>98</v>
      </c>
      <c r="B95" s="35" t="s">
        <v>192</v>
      </c>
      <c r="C95" s="35" t="s">
        <v>3543</v>
      </c>
      <c r="D95" s="35">
        <v>1</v>
      </c>
      <c r="E95" s="35">
        <v>560</v>
      </c>
      <c r="F95" s="64" t="s">
        <v>3702</v>
      </c>
      <c r="G95" s="76" t="s">
        <v>3852</v>
      </c>
      <c r="H95" s="35">
        <v>56</v>
      </c>
      <c r="I95" s="35" t="s">
        <v>60</v>
      </c>
      <c r="J95" s="35">
        <v>0</v>
      </c>
      <c r="K95" s="35" t="s">
        <v>66</v>
      </c>
      <c r="L95" s="35" t="s">
        <v>57</v>
      </c>
      <c r="M95" s="35">
        <v>1</v>
      </c>
      <c r="N95" s="35"/>
      <c r="O95" s="35">
        <v>1</v>
      </c>
      <c r="P95" s="35">
        <v>2</v>
      </c>
      <c r="Q95" s="35">
        <v>4</v>
      </c>
      <c r="R95" s="35" t="s">
        <v>130</v>
      </c>
      <c r="S95" s="35" t="s">
        <v>130</v>
      </c>
      <c r="T95" s="36">
        <v>44104</v>
      </c>
      <c r="U95" s="36">
        <v>2958465</v>
      </c>
      <c r="V95" s="35" t="s">
        <v>3783</v>
      </c>
      <c r="W95" s="35" t="s">
        <v>59</v>
      </c>
      <c r="X95" s="35"/>
      <c r="Y95" s="35" t="s">
        <v>56</v>
      </c>
      <c r="Z95" s="35">
        <v>7213300</v>
      </c>
      <c r="AA95" s="35">
        <v>186</v>
      </c>
      <c r="AB95" s="35">
        <v>93</v>
      </c>
      <c r="AC95" s="35"/>
      <c r="AE95" s="51">
        <f>M95/O95</f>
        <v>1</v>
      </c>
      <c r="AG95" s="6" t="str">
        <f>C95</f>
        <v>90NB0NL1-M14360</v>
      </c>
      <c r="AH95" s="6" t="str">
        <f>IF($D95&lt;=AH$4,"",IF(AND($D94=AH$4,$D95&gt;AH$4),$F94,AH94))</f>
        <v/>
      </c>
      <c r="AI95" s="6" t="str">
        <f>IF($D95&lt;=AI$4,"",IF(AND($D94=AI$4,$D95&gt;AI$4),$F94,AI94))</f>
        <v/>
      </c>
      <c r="AJ95" s="6" t="str">
        <f>IF($D95&lt;=AJ$4,"",IF(AND($D94=AJ$4,$D95&gt;AJ$4),$F94,AJ94))</f>
        <v/>
      </c>
      <c r="AK95" s="6" t="str">
        <f>IF($D95&lt;=AK$4,"",IF(AND($D94=AK$4,$D95&gt;AK$4),$F94,AK94))</f>
        <v/>
      </c>
      <c r="AL95" s="6" t="str">
        <f>IF($D95&lt;=AL$4,"",IF(AND($D94=AL$4,$D95&gt;AL$4),$F94,AL94))</f>
        <v/>
      </c>
      <c r="AM95" s="6" t="str">
        <f>IF($D95&lt;=AM$4,"",IF(AND($D94=AM$4,$D95&gt;AM$4),$F94,AM94))</f>
        <v/>
      </c>
      <c r="AN95" s="6" t="str">
        <f>IF($D95&lt;=AN$4,"",IF(AND($D94=AN$4,$D95&gt;AN$4),$F94,AN94))</f>
        <v/>
      </c>
      <c r="AO95" s="6" t="str">
        <f>CONCATENATE(AG95," | ",AH95," | ",AI95," | ",AJ95," | ",AK95," | ",AL95," | ",AM95," | ",AN95)</f>
        <v xml:space="preserve">90NB0NL1-M14360 |  |  |  |  |  |  | </v>
      </c>
      <c r="AP95" s="6">
        <f>IF(TRIM(H95)="",100,J95)</f>
        <v>0</v>
      </c>
      <c r="AQ95" s="4"/>
      <c r="AR95" s="6" t="b">
        <f>NOT(TRIM(W95)&lt;&gt;"F")</f>
        <v>1</v>
      </c>
      <c r="AS95" s="6" t="str">
        <f>$B95&amp;" | "&amp;$AO95&amp;" | "&amp;IF(TRIM(H95)="","uniq"&amp;ROW(),TRIM(H95))</f>
        <v>271A | 90NB0NL1-M14360 |  |  |  |  |  |  |  | 56</v>
      </c>
      <c r="AT95" s="63">
        <f>IF(NOT(AR95),IF(TRIM($H95)="","Assembly","Phantom Alt"),VLOOKUP(F95,ZPCS04!B:G,6,0))</f>
        <v>1972</v>
      </c>
      <c r="AU95" s="7"/>
      <c r="AV95" s="38">
        <f ca="1">IF(TRIM($W95)="F",OFFSET($A$5,MATCH($AS95,$AS$5:$AS95,0)-1,0),$A95)</f>
        <v>98</v>
      </c>
      <c r="AW95" s="38">
        <f ca="1">IFERROR(OFFSET(ZPCS04!$A$1,MATCH(F95,ZPCS04!B:B,0)-1,0),100)</f>
        <v>2.9999999800000001</v>
      </c>
      <c r="AX95" s="7"/>
      <c r="AY95" s="6" t="b">
        <f>SUMIF(AS:AS,AS95,AP:AP)=100</f>
        <v>1</v>
      </c>
      <c r="AZ95" s="6" t="b">
        <f>SUMIF(AS:AS,AS95,AE:AE)/COUNTIF(AS:AS,AS95)=AE95</f>
        <v>1</v>
      </c>
      <c r="BA95" s="4"/>
      <c r="BB95" s="38" t="str">
        <f ca="1">IF(AT95="Phantom Alt",MATCH($AS95,$AS$5:$AS95,0),IF(OR(OFFSET($AF95,0,8-COUNTBLANK($AG95:$AN95))=$F94,$BE95=$BE94),$BB94,""))</f>
        <v/>
      </c>
      <c r="BC95" s="41">
        <v>38</v>
      </c>
      <c r="BD95" s="55" t="str">
        <f>C95&amp;" | "&amp;F95</f>
        <v>90NB0NL1-M14360 | HCXKG276010</v>
      </c>
      <c r="BE95" s="55" t="str">
        <f ca="1">C95&amp;" | "&amp;OFFSET($AF95,0,8-COUNTBLANK($AG95:$AN95))</f>
        <v>90NB0NL1-M14360 | 90NB0NL1-M14360</v>
      </c>
      <c r="BF95" s="57">
        <f ca="1">IFERROR(VLOOKUP($BE95,$BD$5:$BF94,3,0)*$AE95,VLOOKUP($C95,Demanda!$A:$B,2,0)*$AE95)*IF(AT95="Phantom Alt",$BC95,TRUE)</f>
        <v>1000</v>
      </c>
      <c r="BG95" s="57">
        <f t="shared" ca="1" si="1"/>
        <v>0</v>
      </c>
      <c r="BH95" s="57">
        <f>SUMIF(Invoice!A:A,F95,Invoice!B:B)</f>
        <v>2000</v>
      </c>
      <c r="BI95" s="57">
        <f ca="1">SUMIF(AS:AS,AS95,BG:BG)</f>
        <v>1000</v>
      </c>
      <c r="BJ95" s="57">
        <f ca="1">MIN((BI95-SUMIF($AS$5:AS94,AS95,$BJ$5:BJ94)),MAX(0,BH95-SUMIF($F$5:F94,F95,$BJ$5:BJ94)))</f>
        <v>1000</v>
      </c>
      <c r="BK95" s="57">
        <f ca="1">(-SUMIF(AS:AS,AS95,BG:BG)+SUMIF(AS:AS,AS95,BJ:BJ))*(AP95=100)*AR95</f>
        <v>0</v>
      </c>
      <c r="BL95" s="57">
        <f ca="1">MAX(0,SUMIF(Invoice!A:A,F95,Invoice!B:B)-SUMIF(F:F,F95,BJ:BJ))*(COUNTIF(F:F,F95)=COUNTIF($F$5:F95,F95))</f>
        <v>0</v>
      </c>
      <c r="BM95" s="44"/>
    </row>
    <row r="96" spans="1:65">
      <c r="A96" s="43">
        <v>95</v>
      </c>
      <c r="B96" s="35" t="s">
        <v>192</v>
      </c>
      <c r="C96" s="35" t="s">
        <v>3543</v>
      </c>
      <c r="D96" s="35">
        <v>1</v>
      </c>
      <c r="E96" s="35">
        <v>560</v>
      </c>
      <c r="F96" s="64" t="s">
        <v>3419</v>
      </c>
      <c r="G96" s="76" t="s">
        <v>3420</v>
      </c>
      <c r="H96" s="35">
        <v>56</v>
      </c>
      <c r="I96" s="35" t="s">
        <v>60</v>
      </c>
      <c r="J96" s="35">
        <v>0</v>
      </c>
      <c r="K96" s="35" t="s">
        <v>66</v>
      </c>
      <c r="L96" s="35" t="s">
        <v>57</v>
      </c>
      <c r="M96" s="35">
        <v>1</v>
      </c>
      <c r="N96" s="35"/>
      <c r="O96" s="35">
        <v>1</v>
      </c>
      <c r="P96" s="35">
        <v>2</v>
      </c>
      <c r="Q96" s="35">
        <v>1</v>
      </c>
      <c r="R96" s="35" t="s">
        <v>130</v>
      </c>
      <c r="S96" s="35" t="s">
        <v>130</v>
      </c>
      <c r="T96" s="36">
        <v>44104</v>
      </c>
      <c r="U96" s="36">
        <v>2958465</v>
      </c>
      <c r="V96" s="35" t="s">
        <v>3783</v>
      </c>
      <c r="W96" s="35" t="s">
        <v>59</v>
      </c>
      <c r="X96" s="35"/>
      <c r="Y96" s="35" t="s">
        <v>56</v>
      </c>
      <c r="Z96" s="35">
        <v>7213300</v>
      </c>
      <c r="AA96" s="35">
        <v>180</v>
      </c>
      <c r="AB96" s="35">
        <v>90</v>
      </c>
      <c r="AC96" s="35"/>
      <c r="AE96" s="51">
        <f>M96/O96</f>
        <v>1</v>
      </c>
      <c r="AG96" s="6" t="str">
        <f>C96</f>
        <v>90NB0NL1-M14360</v>
      </c>
      <c r="AH96" s="6" t="str">
        <f>IF($D96&lt;=AH$4,"",IF(AND($D95=AH$4,$D96&gt;AH$4),$F95,AH95))</f>
        <v/>
      </c>
      <c r="AI96" s="6" t="str">
        <f>IF($D96&lt;=AI$4,"",IF(AND($D95=AI$4,$D96&gt;AI$4),$F95,AI95))</f>
        <v/>
      </c>
      <c r="AJ96" s="6" t="str">
        <f>IF($D96&lt;=AJ$4,"",IF(AND($D95=AJ$4,$D96&gt;AJ$4),$F95,AJ95))</f>
        <v/>
      </c>
      <c r="AK96" s="6" t="str">
        <f>IF($D96&lt;=AK$4,"",IF(AND($D95=AK$4,$D96&gt;AK$4),$F95,AK95))</f>
        <v/>
      </c>
      <c r="AL96" s="6" t="str">
        <f>IF($D96&lt;=AL$4,"",IF(AND($D95=AL$4,$D96&gt;AL$4),$F95,AL95))</f>
        <v/>
      </c>
      <c r="AM96" s="6" t="str">
        <f>IF($D96&lt;=AM$4,"",IF(AND($D95=AM$4,$D96&gt;AM$4),$F95,AM95))</f>
        <v/>
      </c>
      <c r="AN96" s="6" t="str">
        <f>IF($D96&lt;=AN$4,"",IF(AND($D95=AN$4,$D96&gt;AN$4),$F95,AN95))</f>
        <v/>
      </c>
      <c r="AO96" s="6" t="str">
        <f>CONCATENATE(AG96," | ",AH96," | ",AI96," | ",AJ96," | ",AK96," | ",AL96," | ",AM96," | ",AN96)</f>
        <v xml:space="preserve">90NB0NL1-M14360 |  |  |  |  |  |  | </v>
      </c>
      <c r="AP96" s="6">
        <f>IF(TRIM(H96)="",100,J96)</f>
        <v>0</v>
      </c>
      <c r="AQ96" s="4"/>
      <c r="AR96" s="6" t="b">
        <f>NOT(TRIM(W96)&lt;&gt;"F")</f>
        <v>1</v>
      </c>
      <c r="AS96" s="6" t="str">
        <f>$B96&amp;" | "&amp;$AO96&amp;" | "&amp;IF(TRIM(H96)="","uniq"&amp;ROW(),TRIM(H96))</f>
        <v>271A | 90NB0NL1-M14360 |  |  |  |  |  |  |  | 56</v>
      </c>
      <c r="AT96" s="63">
        <f>IF(NOT(AR96),IF(TRIM($H96)="","Assembly","Phantom Alt"),VLOOKUP(F96,ZPCS04!B:G,6,0))</f>
        <v>1972</v>
      </c>
      <c r="AU96" s="7"/>
      <c r="AV96" s="38">
        <f ca="1">IF(TRIM($W96)="F",OFFSET($A$5,MATCH($AS96,$AS$5:$AS96,0)-1,0),$A96)</f>
        <v>98</v>
      </c>
      <c r="AW96" s="38">
        <f ca="1">IFERROR(OFFSET(ZPCS04!$A$1,MATCH(F96,ZPCS04!B:B,0)-1,0),100)</f>
        <v>3</v>
      </c>
      <c r="AX96" s="7"/>
      <c r="AY96" s="6" t="b">
        <f>SUMIF(AS:AS,AS96,AP:AP)=100</f>
        <v>1</v>
      </c>
      <c r="AZ96" s="6" t="b">
        <f>SUMIF(AS:AS,AS96,AE:AE)/COUNTIF(AS:AS,AS96)=AE96</f>
        <v>1</v>
      </c>
      <c r="BA96" s="4"/>
      <c r="BB96" s="38" t="str">
        <f ca="1">IF(AT96="Phantom Alt",MATCH($AS96,$AS$5:$AS96,0),IF(OR(OFFSET($AF96,0,8-COUNTBLANK($AG96:$AN96))=$F95,$BE96=$BE95),$BB95,""))</f>
        <v/>
      </c>
      <c r="BC96" s="41">
        <v>35</v>
      </c>
      <c r="BD96" s="55" t="str">
        <f>C96&amp;" | "&amp;F96</f>
        <v>90NB0NL1-M14360 | 15100-17180100</v>
      </c>
      <c r="BE96" s="55" t="str">
        <f ca="1">C96&amp;" | "&amp;OFFSET($AF96,0,8-COUNTBLANK($AG96:$AN96))</f>
        <v>90NB0NL1-M14360 | 90NB0NL1-M14360</v>
      </c>
      <c r="BF96" s="57">
        <f ca="1">IFERROR(VLOOKUP($BE96,$BD$5:$BF95,3,0)*$AE96,VLOOKUP($C96,Demanda!$A:$B,2,0)*$AE96)*IF(AT96="Phantom Alt",$BC96,TRUE)</f>
        <v>1000</v>
      </c>
      <c r="BG96" s="57">
        <f t="shared" ca="1" si="1"/>
        <v>0</v>
      </c>
      <c r="BH96" s="57">
        <f>SUMIF(Invoice!A:A,F96,Invoice!B:B)</f>
        <v>0</v>
      </c>
      <c r="BI96" s="57">
        <f ca="1">SUMIF(AS:AS,AS96,BG:BG)</f>
        <v>1000</v>
      </c>
      <c r="BJ96" s="57">
        <f ca="1">MIN((BI96-SUMIF($AS$5:AS95,AS96,$BJ$5:BJ95)),MAX(0,BH96-SUMIF($F$5:F95,F96,$BJ$5:BJ95)))</f>
        <v>0</v>
      </c>
      <c r="BK96" s="57">
        <f ca="1">(-SUMIF(AS:AS,AS96,BG:BG)+SUMIF(AS:AS,AS96,BJ:BJ))*(AP96=100)*AR96</f>
        <v>0</v>
      </c>
      <c r="BL96" s="57">
        <f ca="1">MAX(0,SUMIF(Invoice!A:A,F96,Invoice!B:B)-SUMIF(F:F,F96,BJ:BJ))*(COUNTIF(F:F,F96)=COUNTIF($F$5:F96,F96))</f>
        <v>0</v>
      </c>
      <c r="BM96" s="44"/>
    </row>
    <row r="97" spans="1:65">
      <c r="A97" s="43">
        <v>96</v>
      </c>
      <c r="B97" s="35" t="s">
        <v>192</v>
      </c>
      <c r="C97" s="35" t="s">
        <v>3543</v>
      </c>
      <c r="D97" s="35">
        <v>1</v>
      </c>
      <c r="E97" s="35">
        <v>560</v>
      </c>
      <c r="F97" s="64" t="s">
        <v>3698</v>
      </c>
      <c r="G97" s="76" t="s">
        <v>3699</v>
      </c>
      <c r="H97" s="35">
        <v>56</v>
      </c>
      <c r="I97" s="35" t="s">
        <v>58</v>
      </c>
      <c r="J97" s="35">
        <v>100</v>
      </c>
      <c r="K97" s="35" t="s">
        <v>66</v>
      </c>
      <c r="L97" s="35" t="s">
        <v>57</v>
      </c>
      <c r="M97" s="35">
        <v>1</v>
      </c>
      <c r="N97" s="35">
        <v>1</v>
      </c>
      <c r="O97" s="35">
        <v>1</v>
      </c>
      <c r="P97" s="35">
        <v>2</v>
      </c>
      <c r="Q97" s="35">
        <v>2</v>
      </c>
      <c r="R97" s="35" t="s">
        <v>130</v>
      </c>
      <c r="S97" s="35" t="s">
        <v>130</v>
      </c>
      <c r="T97" s="36">
        <v>44104</v>
      </c>
      <c r="U97" s="36">
        <v>2958465</v>
      </c>
      <c r="V97" s="35" t="s">
        <v>3783</v>
      </c>
      <c r="W97" s="35" t="s">
        <v>59</v>
      </c>
      <c r="X97" s="35"/>
      <c r="Y97" s="35" t="s">
        <v>56</v>
      </c>
      <c r="Z97" s="35">
        <v>7213300</v>
      </c>
      <c r="AA97" s="35">
        <v>182</v>
      </c>
      <c r="AB97" s="35">
        <v>91</v>
      </c>
      <c r="AC97" s="35"/>
      <c r="AE97" s="51">
        <f>M97/O97</f>
        <v>1</v>
      </c>
      <c r="AG97" s="6" t="str">
        <f>C97</f>
        <v>90NB0NL1-M14360</v>
      </c>
      <c r="AH97" s="6" t="str">
        <f>IF($D97&lt;=AH$4,"",IF(AND($D96=AH$4,$D97&gt;AH$4),$F96,AH96))</f>
        <v/>
      </c>
      <c r="AI97" s="6" t="str">
        <f>IF($D97&lt;=AI$4,"",IF(AND($D96=AI$4,$D97&gt;AI$4),$F96,AI96))</f>
        <v/>
      </c>
      <c r="AJ97" s="6" t="str">
        <f>IF($D97&lt;=AJ$4,"",IF(AND($D96=AJ$4,$D97&gt;AJ$4),$F96,AJ96))</f>
        <v/>
      </c>
      <c r="AK97" s="6" t="str">
        <f>IF($D97&lt;=AK$4,"",IF(AND($D96=AK$4,$D97&gt;AK$4),$F96,AK96))</f>
        <v/>
      </c>
      <c r="AL97" s="6" t="str">
        <f>IF($D97&lt;=AL$4,"",IF(AND($D96=AL$4,$D97&gt;AL$4),$F96,AL96))</f>
        <v/>
      </c>
      <c r="AM97" s="6" t="str">
        <f>IF($D97&lt;=AM$4,"",IF(AND($D96=AM$4,$D97&gt;AM$4),$F96,AM96))</f>
        <v/>
      </c>
      <c r="AN97" s="6" t="str">
        <f>IF($D97&lt;=AN$4,"",IF(AND($D96=AN$4,$D97&gt;AN$4),$F96,AN96))</f>
        <v/>
      </c>
      <c r="AO97" s="6" t="str">
        <f>CONCATENATE(AG97," | ",AH97," | ",AI97," | ",AJ97," | ",AK97," | ",AL97," | ",AM97," | ",AN97)</f>
        <v xml:space="preserve">90NB0NL1-M14360 |  |  |  |  |  |  | </v>
      </c>
      <c r="AP97" s="6">
        <f>IF(TRIM(H97)="",100,J97)</f>
        <v>100</v>
      </c>
      <c r="AQ97" s="4"/>
      <c r="AR97" s="6" t="b">
        <f>NOT(TRIM(W97)&lt;&gt;"F")</f>
        <v>1</v>
      </c>
      <c r="AS97" s="6" t="str">
        <f>$B97&amp;" | "&amp;$AO97&amp;" | "&amp;IF(TRIM(H97)="","uniq"&amp;ROW(),TRIM(H97))</f>
        <v>271A | 90NB0NL1-M14360 |  |  |  |  |  |  |  | 56</v>
      </c>
      <c r="AT97" s="63">
        <f>IF(NOT(AR97),IF(TRIM($H97)="","Assembly","Phantom Alt"),VLOOKUP(F97,ZPCS04!B:G,6,0))</f>
        <v>1972</v>
      </c>
      <c r="AU97" s="7"/>
      <c r="AV97" s="38">
        <f ca="1">IF(TRIM($W97)="F",OFFSET($A$5,MATCH($AS97,$AS$5:$AS97,0)-1,0),$A97)</f>
        <v>98</v>
      </c>
      <c r="AW97" s="38">
        <f ca="1">IFERROR(OFFSET(ZPCS04!$A$1,MATCH(F97,ZPCS04!B:B,0)-1,0),100)</f>
        <v>3</v>
      </c>
      <c r="AX97" s="7"/>
      <c r="AY97" s="6" t="b">
        <f>SUMIF(AS:AS,AS97,AP:AP)=100</f>
        <v>1</v>
      </c>
      <c r="AZ97" s="6" t="b">
        <f>SUMIF(AS:AS,AS97,AE:AE)/COUNTIF(AS:AS,AS97)=AE97</f>
        <v>1</v>
      </c>
      <c r="BA97" s="4"/>
      <c r="BB97" s="38" t="str">
        <f ca="1">IF(AT97="Phantom Alt",MATCH($AS97,$AS$5:$AS97,0),IF(OR(OFFSET($AF97,0,8-COUNTBLANK($AG97:$AN97))=$F96,$BE97=$BE96),$BB96,""))</f>
        <v/>
      </c>
      <c r="BC97" s="41">
        <v>36</v>
      </c>
      <c r="BD97" s="55" t="str">
        <f>C97&amp;" | "&amp;F97</f>
        <v>90NB0NL1-M14360 | 15100-17180200</v>
      </c>
      <c r="BE97" s="55" t="str">
        <f ca="1">C97&amp;" | "&amp;OFFSET($AF97,0,8-COUNTBLANK($AG97:$AN97))</f>
        <v>90NB0NL1-M14360 | 90NB0NL1-M14360</v>
      </c>
      <c r="BF97" s="57">
        <f ca="1">IFERROR(VLOOKUP($BE97,$BD$5:$BF96,3,0)*$AE97,VLOOKUP($C97,Demanda!$A:$B,2,0)*$AE97)*IF(AT97="Phantom Alt",$BC97,TRUE)</f>
        <v>1000</v>
      </c>
      <c r="BG97" s="57">
        <f t="shared" ca="1" si="1"/>
        <v>1000</v>
      </c>
      <c r="BH97" s="57">
        <f>SUMIF(Invoice!A:A,F97,Invoice!B:B)</f>
        <v>0</v>
      </c>
      <c r="BI97" s="57">
        <f ca="1">SUMIF(AS:AS,AS97,BG:BG)</f>
        <v>1000</v>
      </c>
      <c r="BJ97" s="57">
        <f ca="1">MIN((BI97-SUMIF($AS$5:AS96,AS97,$BJ$5:BJ96)),MAX(0,BH97-SUMIF($F$5:F96,F97,$BJ$5:BJ96)))</f>
        <v>0</v>
      </c>
      <c r="BK97" s="57">
        <f ca="1">(-SUMIF(AS:AS,AS97,BG:BG)+SUMIF(AS:AS,AS97,BJ:BJ))*(AP97=100)*AR97</f>
        <v>0</v>
      </c>
      <c r="BL97" s="57">
        <f ca="1">MAX(0,SUMIF(Invoice!A:A,F97,Invoice!B:B)-SUMIF(F:F,F97,BJ:BJ))*(COUNTIF(F:F,F97)=COUNTIF($F$5:F97,F97))</f>
        <v>0</v>
      </c>
      <c r="BM97" s="44"/>
    </row>
    <row r="98" spans="1:65">
      <c r="A98" s="43">
        <v>97</v>
      </c>
      <c r="B98" s="35" t="s">
        <v>192</v>
      </c>
      <c r="C98" s="35" t="s">
        <v>3543</v>
      </c>
      <c r="D98" s="35">
        <v>1</v>
      </c>
      <c r="E98" s="35">
        <v>560</v>
      </c>
      <c r="F98" s="64" t="s">
        <v>3700</v>
      </c>
      <c r="G98" s="76" t="s">
        <v>3851</v>
      </c>
      <c r="H98" s="35">
        <v>56</v>
      </c>
      <c r="I98" s="35" t="s">
        <v>60</v>
      </c>
      <c r="J98" s="35">
        <v>0</v>
      </c>
      <c r="K98" s="35" t="s">
        <v>66</v>
      </c>
      <c r="L98" s="35" t="s">
        <v>57</v>
      </c>
      <c r="M98" s="35">
        <v>1</v>
      </c>
      <c r="N98" s="35"/>
      <c r="O98" s="35">
        <v>1</v>
      </c>
      <c r="P98" s="35">
        <v>2</v>
      </c>
      <c r="Q98" s="35">
        <v>3</v>
      </c>
      <c r="R98" s="35" t="s">
        <v>130</v>
      </c>
      <c r="S98" s="35" t="s">
        <v>130</v>
      </c>
      <c r="T98" s="36">
        <v>44104</v>
      </c>
      <c r="U98" s="36">
        <v>2958465</v>
      </c>
      <c r="V98" s="35" t="s">
        <v>3783</v>
      </c>
      <c r="W98" s="35" t="s">
        <v>59</v>
      </c>
      <c r="X98" s="35"/>
      <c r="Y98" s="35" t="s">
        <v>56</v>
      </c>
      <c r="Z98" s="35">
        <v>7213300</v>
      </c>
      <c r="AA98" s="35">
        <v>184</v>
      </c>
      <c r="AB98" s="35">
        <v>92</v>
      </c>
      <c r="AC98" s="35"/>
      <c r="AE98" s="51">
        <f>M98/O98</f>
        <v>1</v>
      </c>
      <c r="AG98" s="6" t="str">
        <f>C98</f>
        <v>90NB0NL1-M14360</v>
      </c>
      <c r="AH98" s="6" t="str">
        <f>IF($D98&lt;=AH$4,"",IF(AND($D97=AH$4,$D98&gt;AH$4),$F97,AH97))</f>
        <v/>
      </c>
      <c r="AI98" s="6" t="str">
        <f>IF($D98&lt;=AI$4,"",IF(AND($D97=AI$4,$D98&gt;AI$4),$F97,AI97))</f>
        <v/>
      </c>
      <c r="AJ98" s="6" t="str">
        <f>IF($D98&lt;=AJ$4,"",IF(AND($D97=AJ$4,$D98&gt;AJ$4),$F97,AJ97))</f>
        <v/>
      </c>
      <c r="AK98" s="6" t="str">
        <f>IF($D98&lt;=AK$4,"",IF(AND($D97=AK$4,$D98&gt;AK$4),$F97,AK97))</f>
        <v/>
      </c>
      <c r="AL98" s="6" t="str">
        <f>IF($D98&lt;=AL$4,"",IF(AND($D97=AL$4,$D98&gt;AL$4),$F97,AL97))</f>
        <v/>
      </c>
      <c r="AM98" s="6" t="str">
        <f>IF($D98&lt;=AM$4,"",IF(AND($D97=AM$4,$D98&gt;AM$4),$F97,AM97))</f>
        <v/>
      </c>
      <c r="AN98" s="6" t="str">
        <f>IF($D98&lt;=AN$4,"",IF(AND($D97=AN$4,$D98&gt;AN$4),$F97,AN97))</f>
        <v/>
      </c>
      <c r="AO98" s="6" t="str">
        <f>CONCATENATE(AG98," | ",AH98," | ",AI98," | ",AJ98," | ",AK98," | ",AL98," | ",AM98," | ",AN98)</f>
        <v xml:space="preserve">90NB0NL1-M14360 |  |  |  |  |  |  | </v>
      </c>
      <c r="AP98" s="6">
        <f>IF(TRIM(H98)="",100,J98)</f>
        <v>0</v>
      </c>
      <c r="AQ98" s="4"/>
      <c r="AR98" s="6" t="b">
        <f>NOT(TRIM(W98)&lt;&gt;"F")</f>
        <v>1</v>
      </c>
      <c r="AS98" s="6" t="str">
        <f>$B98&amp;" | "&amp;$AO98&amp;" | "&amp;IF(TRIM(H98)="","uniq"&amp;ROW(),TRIM(H98))</f>
        <v>271A | 90NB0NL1-M14360 |  |  |  |  |  |  |  | 56</v>
      </c>
      <c r="AT98" s="63">
        <f>IF(NOT(AR98),IF(TRIM($H98)="","Assembly","Phantom Alt"),VLOOKUP(F98,ZPCS04!B:G,6,0))</f>
        <v>1972</v>
      </c>
      <c r="AU98" s="7"/>
      <c r="AV98" s="38">
        <f ca="1">IF(TRIM($W98)="F",OFFSET($A$5,MATCH($AS98,$AS$5:$AS98,0)-1,0),$A98)</f>
        <v>98</v>
      </c>
      <c r="AW98" s="38">
        <f ca="1">IFERROR(OFFSET(ZPCS04!$A$1,MATCH(F98,ZPCS04!B:B,0)-1,0),100)</f>
        <v>3</v>
      </c>
      <c r="AX98" s="7"/>
      <c r="AY98" s="6" t="b">
        <f>SUMIF(AS:AS,AS98,AP:AP)=100</f>
        <v>1</v>
      </c>
      <c r="AZ98" s="6" t="b">
        <f>SUMIF(AS:AS,AS98,AE:AE)/COUNTIF(AS:AS,AS98)=AE98</f>
        <v>1</v>
      </c>
      <c r="BA98" s="4"/>
      <c r="BB98" s="38" t="str">
        <f ca="1">IF(AT98="Phantom Alt",MATCH($AS98,$AS$5:$AS98,0),IF(OR(OFFSET($AF98,0,8-COUNTBLANK($AG98:$AN98))=$F97,$BE98=$BE97),$BB97,""))</f>
        <v/>
      </c>
      <c r="BC98" s="41">
        <v>37</v>
      </c>
      <c r="BD98" s="55" t="str">
        <f>C98&amp;" | "&amp;F98</f>
        <v>90NB0NL1-M14360 | HCUJ6067010</v>
      </c>
      <c r="BE98" s="55" t="str">
        <f ca="1">C98&amp;" | "&amp;OFFSET($AF98,0,8-COUNTBLANK($AG98:$AN98))</f>
        <v>90NB0NL1-M14360 | 90NB0NL1-M14360</v>
      </c>
      <c r="BF98" s="57">
        <f ca="1">IFERROR(VLOOKUP($BE98,$BD$5:$BF97,3,0)*$AE98,VLOOKUP($C98,Demanda!$A:$B,2,0)*$AE98)*IF(AT98="Phantom Alt",$BC98,TRUE)</f>
        <v>1000</v>
      </c>
      <c r="BG98" s="57">
        <f t="shared" ca="1" si="1"/>
        <v>0</v>
      </c>
      <c r="BH98" s="57">
        <f>SUMIF(Invoice!A:A,F98,Invoice!B:B)</f>
        <v>0</v>
      </c>
      <c r="BI98" s="57">
        <f ca="1">SUMIF(AS:AS,AS98,BG:BG)</f>
        <v>1000</v>
      </c>
      <c r="BJ98" s="57">
        <f ca="1">MIN((BI98-SUMIF($AS$5:AS97,AS98,$BJ$5:BJ97)),MAX(0,BH98-SUMIF($F$5:F97,F98,$BJ$5:BJ97)))</f>
        <v>0</v>
      </c>
      <c r="BK98" s="57">
        <f ca="1">(-SUMIF(AS:AS,AS98,BG:BG)+SUMIF(AS:AS,AS98,BJ:BJ))*(AP98=100)*AR98</f>
        <v>0</v>
      </c>
      <c r="BL98" s="57">
        <f ca="1">MAX(0,SUMIF(Invoice!A:A,F98,Invoice!B:B)-SUMIF(F:F,F98,BJ:BJ))*(COUNTIF(F:F,F98)=COUNTIF($F$5:F98,F98))</f>
        <v>0</v>
      </c>
      <c r="BM98" s="44"/>
    </row>
    <row r="99" spans="1:65">
      <c r="A99" s="43">
        <v>99</v>
      </c>
      <c r="B99" s="35" t="s">
        <v>192</v>
      </c>
      <c r="C99" s="35" t="s">
        <v>3543</v>
      </c>
      <c r="D99" s="35">
        <v>1</v>
      </c>
      <c r="E99" s="35">
        <v>570</v>
      </c>
      <c r="F99" s="64" t="s">
        <v>854</v>
      </c>
      <c r="G99" s="76" t="s">
        <v>3853</v>
      </c>
      <c r="H99" s="35"/>
      <c r="I99" s="35"/>
      <c r="J99" s="35">
        <v>0</v>
      </c>
      <c r="K99" s="35" t="s">
        <v>3854</v>
      </c>
      <c r="L99" s="35" t="s">
        <v>57</v>
      </c>
      <c r="M99" s="35">
        <v>1</v>
      </c>
      <c r="N99" s="35">
        <v>1</v>
      </c>
      <c r="O99" s="35">
        <v>1</v>
      </c>
      <c r="P99" s="35"/>
      <c r="Q99" s="35"/>
      <c r="R99" s="35" t="s">
        <v>130</v>
      </c>
      <c r="S99" s="35" t="s">
        <v>130</v>
      </c>
      <c r="T99" s="36">
        <v>44104</v>
      </c>
      <c r="U99" s="36">
        <v>2958465</v>
      </c>
      <c r="V99" s="35" t="s">
        <v>3783</v>
      </c>
      <c r="W99" s="35" t="s">
        <v>59</v>
      </c>
      <c r="X99" s="35"/>
      <c r="Y99" s="35" t="s">
        <v>56</v>
      </c>
      <c r="Z99" s="35">
        <v>7213300</v>
      </c>
      <c r="AA99" s="35">
        <v>198</v>
      </c>
      <c r="AB99" s="35">
        <v>98</v>
      </c>
      <c r="AC99" s="35"/>
      <c r="AE99" s="51">
        <f>M99/O99</f>
        <v>1</v>
      </c>
      <c r="AG99" s="6" t="str">
        <f>C99</f>
        <v>90NB0NL1-M14360</v>
      </c>
      <c r="AH99" s="6" t="str">
        <f>IF($D99&lt;=AH$4,"",IF(AND($D98=AH$4,$D99&gt;AH$4),$F98,AH98))</f>
        <v/>
      </c>
      <c r="AI99" s="6" t="str">
        <f>IF($D99&lt;=AI$4,"",IF(AND($D98=AI$4,$D99&gt;AI$4),$F98,AI98))</f>
        <v/>
      </c>
      <c r="AJ99" s="6" t="str">
        <f>IF($D99&lt;=AJ$4,"",IF(AND($D98=AJ$4,$D99&gt;AJ$4),$F98,AJ98))</f>
        <v/>
      </c>
      <c r="AK99" s="6" t="str">
        <f>IF($D99&lt;=AK$4,"",IF(AND($D98=AK$4,$D99&gt;AK$4),$F98,AK98))</f>
        <v/>
      </c>
      <c r="AL99" s="6" t="str">
        <f>IF($D99&lt;=AL$4,"",IF(AND($D98=AL$4,$D99&gt;AL$4),$F98,AL98))</f>
        <v/>
      </c>
      <c r="AM99" s="6" t="str">
        <f>IF($D99&lt;=AM$4,"",IF(AND($D98=AM$4,$D99&gt;AM$4),$F98,AM98))</f>
        <v/>
      </c>
      <c r="AN99" s="6" t="str">
        <f>IF($D99&lt;=AN$4,"",IF(AND($D98=AN$4,$D99&gt;AN$4),$F98,AN98))</f>
        <v/>
      </c>
      <c r="AO99" s="6" t="str">
        <f>CONCATENATE(AG99," | ",AH99," | ",AI99," | ",AJ99," | ",AK99," | ",AL99," | ",AM99," | ",AN99)</f>
        <v xml:space="preserve">90NB0NL1-M14360 |  |  |  |  |  |  | </v>
      </c>
      <c r="AP99" s="6">
        <f>IF(TRIM(H99)="",100,J99)</f>
        <v>100</v>
      </c>
      <c r="AQ99" s="4"/>
      <c r="AR99" s="6" t="b">
        <f>NOT(TRIM(W99)&lt;&gt;"F")</f>
        <v>1</v>
      </c>
      <c r="AS99" s="6" t="str">
        <f>$B99&amp;" | "&amp;$AO99&amp;" | "&amp;IF(TRIM(H99)="","uniq"&amp;ROW(),TRIM(H99))</f>
        <v>271A | 90NB0NL1-M14360 |  |  |  |  |  |  |  | uniq99</v>
      </c>
      <c r="AT99" s="63">
        <f>IF(NOT(AR99),IF(TRIM($H99)="","Assembly","Phantom Alt"),VLOOKUP(F99,ZPCS04!B:G,6,0))</f>
        <v>339</v>
      </c>
      <c r="AU99" s="7"/>
      <c r="AV99" s="38">
        <f ca="1">IF(TRIM($W99)="F",OFFSET($A$5,MATCH($AS99,$AS$5:$AS99,0)-1,0),$A99)</f>
        <v>99</v>
      </c>
      <c r="AW99" s="38">
        <f ca="1">IFERROR(OFFSET(ZPCS04!$A$1,MATCH(F99,ZPCS04!B:B,0)-1,0),100)</f>
        <v>2.9999999859999997</v>
      </c>
      <c r="AX99" s="7"/>
      <c r="AY99" s="6" t="b">
        <f>SUMIF(AS:AS,AS99,AP:AP)=100</f>
        <v>1</v>
      </c>
      <c r="AZ99" s="6" t="b">
        <f>SUMIF(AS:AS,AS99,AE:AE)/COUNTIF(AS:AS,AS99)=AE99</f>
        <v>1</v>
      </c>
      <c r="BA99" s="4"/>
      <c r="BB99" s="38" t="str">
        <f ca="1">IF(AT99="Phantom Alt",MATCH($AS99,$AS$5:$AS99,0),IF(OR(OFFSET($AF99,0,8-COUNTBLANK($AG99:$AN99))=$F98,$BE99=$BE98),$BB98,""))</f>
        <v/>
      </c>
      <c r="BC99" s="41">
        <v>39</v>
      </c>
      <c r="BD99" s="55" t="str">
        <f>C99&amp;" | "&amp;F99</f>
        <v>90NB0NL1-M14360 | 15210-11400000</v>
      </c>
      <c r="BE99" s="55" t="str">
        <f ca="1">C99&amp;" | "&amp;OFFSET($AF99,0,8-COUNTBLANK($AG99:$AN99))</f>
        <v>90NB0NL1-M14360 | 90NB0NL1-M14360</v>
      </c>
      <c r="BF99" s="57">
        <f ca="1">IFERROR(VLOOKUP($BE99,$BD$5:$BF98,3,0)*$AE99,VLOOKUP($C99,Demanda!$A:$B,2,0)*$AE99)*IF(AT99="Phantom Alt",$BC99,TRUE)</f>
        <v>1000</v>
      </c>
      <c r="BG99" s="57">
        <f t="shared" ca="1" si="1"/>
        <v>1000</v>
      </c>
      <c r="BH99" s="57">
        <f>SUMIF(Invoice!A:A,F99,Invoice!B:B)</f>
        <v>1400</v>
      </c>
      <c r="BI99" s="57">
        <f ca="1">SUMIF(AS:AS,AS99,BG:BG)</f>
        <v>1000</v>
      </c>
      <c r="BJ99" s="57">
        <f ca="1">MIN((BI99-SUMIF($AS$5:AS98,AS99,$BJ$5:BJ98)),MAX(0,BH99-SUMIF($F$5:F98,F99,$BJ$5:BJ98)))</f>
        <v>1000</v>
      </c>
      <c r="BK99" s="57">
        <f ca="1">(-SUMIF(AS:AS,AS99,BG:BG)+SUMIF(AS:AS,AS99,BJ:BJ))*(AP99=100)*AR99</f>
        <v>0</v>
      </c>
      <c r="BL99" s="57">
        <f ca="1">MAX(0,SUMIF(Invoice!A:A,F99,Invoice!B:B)-SUMIF(F:F,F99,BJ:BJ))*(COUNTIF(F:F,F99)=COUNTIF($F$5:F99,F99))</f>
        <v>0</v>
      </c>
      <c r="BM99" s="44"/>
    </row>
    <row r="100" spans="1:65">
      <c r="A100" s="43">
        <v>101</v>
      </c>
      <c r="B100" s="35" t="s">
        <v>192</v>
      </c>
      <c r="C100" s="35" t="s">
        <v>3543</v>
      </c>
      <c r="D100" s="35">
        <v>1</v>
      </c>
      <c r="E100" s="35">
        <v>580</v>
      </c>
      <c r="F100" s="64" t="s">
        <v>3708</v>
      </c>
      <c r="G100" s="76" t="s">
        <v>3856</v>
      </c>
      <c r="H100" s="35">
        <v>58</v>
      </c>
      <c r="I100" s="35" t="s">
        <v>60</v>
      </c>
      <c r="J100" s="35">
        <v>0</v>
      </c>
      <c r="K100" s="35" t="s">
        <v>3855</v>
      </c>
      <c r="L100" s="35" t="s">
        <v>57</v>
      </c>
      <c r="M100" s="35">
        <v>3</v>
      </c>
      <c r="N100" s="35"/>
      <c r="O100" s="35">
        <v>1</v>
      </c>
      <c r="P100" s="35">
        <v>2</v>
      </c>
      <c r="Q100" s="35">
        <v>2</v>
      </c>
      <c r="R100" s="35" t="s">
        <v>130</v>
      </c>
      <c r="S100" s="35" t="s">
        <v>130</v>
      </c>
      <c r="T100" s="36">
        <v>44104</v>
      </c>
      <c r="U100" s="36">
        <v>2958465</v>
      </c>
      <c r="V100" s="35" t="s">
        <v>3783</v>
      </c>
      <c r="W100" s="35" t="s">
        <v>59</v>
      </c>
      <c r="X100" s="35"/>
      <c r="Y100" s="35" t="s">
        <v>56</v>
      </c>
      <c r="Z100" s="35">
        <v>7213300</v>
      </c>
      <c r="AA100" s="35">
        <v>190</v>
      </c>
      <c r="AB100" s="35">
        <v>95</v>
      </c>
      <c r="AC100" s="35"/>
      <c r="AE100" s="51">
        <f>M100/O100</f>
        <v>3</v>
      </c>
      <c r="AG100" s="6" t="str">
        <f>C100</f>
        <v>90NB0NL1-M14360</v>
      </c>
      <c r="AH100" s="6" t="str">
        <f>IF($D100&lt;=AH$4,"",IF(AND($D99=AH$4,$D100&gt;AH$4),$F99,AH99))</f>
        <v/>
      </c>
      <c r="AI100" s="6" t="str">
        <f>IF($D100&lt;=AI$4,"",IF(AND($D99=AI$4,$D100&gt;AI$4),$F99,AI99))</f>
        <v/>
      </c>
      <c r="AJ100" s="6" t="str">
        <f>IF($D100&lt;=AJ$4,"",IF(AND($D99=AJ$4,$D100&gt;AJ$4),$F99,AJ99))</f>
        <v/>
      </c>
      <c r="AK100" s="6" t="str">
        <f>IF($D100&lt;=AK$4,"",IF(AND($D99=AK$4,$D100&gt;AK$4),$F99,AK99))</f>
        <v/>
      </c>
      <c r="AL100" s="6" t="str">
        <f>IF($D100&lt;=AL$4,"",IF(AND($D99=AL$4,$D100&gt;AL$4),$F99,AL99))</f>
        <v/>
      </c>
      <c r="AM100" s="6" t="str">
        <f>IF($D100&lt;=AM$4,"",IF(AND($D99=AM$4,$D100&gt;AM$4),$F99,AM99))</f>
        <v/>
      </c>
      <c r="AN100" s="6" t="str">
        <f>IF($D100&lt;=AN$4,"",IF(AND($D99=AN$4,$D100&gt;AN$4),$F99,AN99))</f>
        <v/>
      </c>
      <c r="AO100" s="6" t="str">
        <f>CONCATENATE(AG100," | ",AH100," | ",AI100," | ",AJ100," | ",AK100," | ",AL100," | ",AM100," | ",AN100)</f>
        <v xml:space="preserve">90NB0NL1-M14360 |  |  |  |  |  |  | </v>
      </c>
      <c r="AP100" s="6">
        <f>IF(TRIM(H100)="",100,J100)</f>
        <v>0</v>
      </c>
      <c r="AQ100" s="4"/>
      <c r="AR100" s="6" t="b">
        <f>NOT(TRIM(W100)&lt;&gt;"F")</f>
        <v>1</v>
      </c>
      <c r="AS100" s="6" t="str">
        <f>$B100&amp;" | "&amp;$AO100&amp;" | "&amp;IF(TRIM(H100)="","uniq"&amp;ROW(),TRIM(H100))</f>
        <v>271A | 90NB0NL1-M14360 |  |  |  |  |  |  |  | 58</v>
      </c>
      <c r="AT100" s="63">
        <f>IF(NOT(AR100),IF(TRIM($H100)="","Assembly","Phantom Alt"),VLOOKUP(F100,ZPCS04!B:G,6,0))</f>
        <v>1973</v>
      </c>
      <c r="AU100" s="7"/>
      <c r="AV100" s="38">
        <f ca="1">IF(TRIM($W100)="F",OFFSET($A$5,MATCH($AS100,$AS$5:$AS100,0)-1,0),$A100)</f>
        <v>101</v>
      </c>
      <c r="AW100" s="38">
        <f ca="1">IFERROR(OFFSET(ZPCS04!$A$1,MATCH(F100,ZPCS04!B:B,0)-1,0),100)</f>
        <v>2.9999999399999999</v>
      </c>
      <c r="AX100" s="7"/>
      <c r="AY100" s="6" t="b">
        <f>SUMIF(AS:AS,AS100,AP:AP)=100</f>
        <v>1</v>
      </c>
      <c r="AZ100" s="6" t="b">
        <f>SUMIF(AS:AS,AS100,AE:AE)/COUNTIF(AS:AS,AS100)=AE100</f>
        <v>1</v>
      </c>
      <c r="BA100" s="4"/>
      <c r="BB100" s="38" t="str">
        <f ca="1">IF(AT100="Phantom Alt",MATCH($AS100,$AS$5:$AS100,0),IF(OR(OFFSET($AF100,0,8-COUNTBLANK($AG100:$AN100))=$F99,$BE100=$BE99),$BB99,""))</f>
        <v/>
      </c>
      <c r="BC100" s="41">
        <v>41</v>
      </c>
      <c r="BD100" s="55" t="str">
        <f>C100&amp;" | "&amp;F100</f>
        <v>90NB0NL1-M14360 | HCBKL103010</v>
      </c>
      <c r="BE100" s="55" t="str">
        <f ca="1">C100&amp;" | "&amp;OFFSET($AF100,0,8-COUNTBLANK($AG100:$AN100))</f>
        <v>90NB0NL1-M14360 | 90NB0NL1-M14360</v>
      </c>
      <c r="BF100" s="57">
        <f ca="1">IFERROR(VLOOKUP($BE100,$BD$5:$BF99,3,0)*$AE100,VLOOKUP($C100,Demanda!$A:$B,2,0)*$AE100)*IF(AT100="Phantom Alt",$BC100,TRUE)</f>
        <v>3000</v>
      </c>
      <c r="BG100" s="57">
        <f t="shared" ca="1" si="1"/>
        <v>0</v>
      </c>
      <c r="BH100" s="57">
        <f>SUMIF(Invoice!A:A,F100,Invoice!B:B)</f>
        <v>6000</v>
      </c>
      <c r="BI100" s="57">
        <f ca="1">SUMIF(AS:AS,AS100,BG:BG)</f>
        <v>3000</v>
      </c>
      <c r="BJ100" s="57">
        <f ca="1">MIN((BI100-SUMIF($AS$5:AS99,AS100,$BJ$5:BJ99)),MAX(0,BH100-SUMIF($F$5:F99,F100,$BJ$5:BJ99)))</f>
        <v>3000</v>
      </c>
      <c r="BK100" s="57">
        <f ca="1">(-SUMIF(AS:AS,AS100,BG:BG)+SUMIF(AS:AS,AS100,BJ:BJ))*(AP100=100)*AR100</f>
        <v>0</v>
      </c>
      <c r="BL100" s="57">
        <f ca="1">MAX(0,SUMIF(Invoice!A:A,F100,Invoice!B:B)-SUMIF(F:F,F100,BJ:BJ))*(COUNTIF(F:F,F100)=COUNTIF($F$5:F100,F100))</f>
        <v>0</v>
      </c>
      <c r="BM100" s="44"/>
    </row>
    <row r="101" spans="1:65">
      <c r="A101" s="43">
        <v>100</v>
      </c>
      <c r="B101" s="35" t="s">
        <v>192</v>
      </c>
      <c r="C101" s="35" t="s">
        <v>3543</v>
      </c>
      <c r="D101" s="35">
        <v>1</v>
      </c>
      <c r="E101" s="35">
        <v>580</v>
      </c>
      <c r="F101" s="64" t="s">
        <v>3423</v>
      </c>
      <c r="G101" s="76" t="s">
        <v>3424</v>
      </c>
      <c r="H101" s="35">
        <v>58</v>
      </c>
      <c r="I101" s="35" t="s">
        <v>58</v>
      </c>
      <c r="J101" s="35">
        <v>100</v>
      </c>
      <c r="K101" s="35" t="s">
        <v>3855</v>
      </c>
      <c r="L101" s="35" t="s">
        <v>57</v>
      </c>
      <c r="M101" s="35">
        <v>3</v>
      </c>
      <c r="N101" s="35">
        <v>3</v>
      </c>
      <c r="O101" s="35">
        <v>1</v>
      </c>
      <c r="P101" s="35">
        <v>2</v>
      </c>
      <c r="Q101" s="35">
        <v>1</v>
      </c>
      <c r="R101" s="35" t="s">
        <v>130</v>
      </c>
      <c r="S101" s="35" t="s">
        <v>130</v>
      </c>
      <c r="T101" s="36">
        <v>44104</v>
      </c>
      <c r="U101" s="36">
        <v>2958465</v>
      </c>
      <c r="V101" s="35" t="s">
        <v>3783</v>
      </c>
      <c r="W101" s="35" t="s">
        <v>59</v>
      </c>
      <c r="X101" s="35"/>
      <c r="Y101" s="35" t="s">
        <v>56</v>
      </c>
      <c r="Z101" s="35">
        <v>7213300</v>
      </c>
      <c r="AA101" s="35">
        <v>188</v>
      </c>
      <c r="AB101" s="35">
        <v>94</v>
      </c>
      <c r="AC101" s="35"/>
      <c r="AE101" s="51">
        <f>M101/O101</f>
        <v>3</v>
      </c>
      <c r="AG101" s="6" t="str">
        <f>C101</f>
        <v>90NB0NL1-M14360</v>
      </c>
      <c r="AH101" s="6" t="str">
        <f>IF($D101&lt;=AH$4,"",IF(AND($D100=AH$4,$D101&gt;AH$4),$F100,AH100))</f>
        <v/>
      </c>
      <c r="AI101" s="6" t="str">
        <f>IF($D101&lt;=AI$4,"",IF(AND($D100=AI$4,$D101&gt;AI$4),$F100,AI100))</f>
        <v/>
      </c>
      <c r="AJ101" s="6" t="str">
        <f>IF($D101&lt;=AJ$4,"",IF(AND($D100=AJ$4,$D101&gt;AJ$4),$F100,AJ100))</f>
        <v/>
      </c>
      <c r="AK101" s="6" t="str">
        <f>IF($D101&lt;=AK$4,"",IF(AND($D100=AK$4,$D101&gt;AK$4),$F100,AK100))</f>
        <v/>
      </c>
      <c r="AL101" s="6" t="str">
        <f>IF($D101&lt;=AL$4,"",IF(AND($D100=AL$4,$D101&gt;AL$4),$F100,AL100))</f>
        <v/>
      </c>
      <c r="AM101" s="6" t="str">
        <f>IF($D101&lt;=AM$4,"",IF(AND($D100=AM$4,$D101&gt;AM$4),$F100,AM100))</f>
        <v/>
      </c>
      <c r="AN101" s="6" t="str">
        <f>IF($D101&lt;=AN$4,"",IF(AND($D100=AN$4,$D101&gt;AN$4),$F100,AN100))</f>
        <v/>
      </c>
      <c r="AO101" s="6" t="str">
        <f>CONCATENATE(AG101," | ",AH101," | ",AI101," | ",AJ101," | ",AK101," | ",AL101," | ",AM101," | ",AN101)</f>
        <v xml:space="preserve">90NB0NL1-M14360 |  |  |  |  |  |  | </v>
      </c>
      <c r="AP101" s="6">
        <f>IF(TRIM(H101)="",100,J101)</f>
        <v>100</v>
      </c>
      <c r="AQ101" s="4"/>
      <c r="AR101" s="6" t="b">
        <f>NOT(TRIM(W101)&lt;&gt;"F")</f>
        <v>1</v>
      </c>
      <c r="AS101" s="6" t="str">
        <f>$B101&amp;" | "&amp;$AO101&amp;" | "&amp;IF(TRIM(H101)="","uniq"&amp;ROW(),TRIM(H101))</f>
        <v>271A | 90NB0NL1-M14360 |  |  |  |  |  |  |  | 58</v>
      </c>
      <c r="AT101" s="63">
        <f>IF(NOT(AR101),IF(TRIM($H101)="","Assembly","Phantom Alt"),VLOOKUP(F101,ZPCS04!B:G,6,0))</f>
        <v>1973</v>
      </c>
      <c r="AU101" s="7"/>
      <c r="AV101" s="38">
        <f ca="1">IF(TRIM($W101)="F",OFFSET($A$5,MATCH($AS101,$AS$5:$AS101,0)-1,0),$A101)</f>
        <v>101</v>
      </c>
      <c r="AW101" s="38">
        <f ca="1">IFERROR(OFFSET(ZPCS04!$A$1,MATCH(F101,ZPCS04!B:B,0)-1,0),100)</f>
        <v>3</v>
      </c>
      <c r="AX101" s="7"/>
      <c r="AY101" s="6" t="b">
        <f>SUMIF(AS:AS,AS101,AP:AP)=100</f>
        <v>1</v>
      </c>
      <c r="AZ101" s="6" t="b">
        <f>SUMIF(AS:AS,AS101,AE:AE)/COUNTIF(AS:AS,AS101)=AE101</f>
        <v>1</v>
      </c>
      <c r="BA101" s="4"/>
      <c r="BB101" s="38" t="str">
        <f ca="1">IF(AT101="Phantom Alt",MATCH($AS101,$AS$5:$AS101,0),IF(OR(OFFSET($AF101,0,8-COUNTBLANK($AG101:$AN101))=$F100,$BE101=$BE100),$BB100,""))</f>
        <v/>
      </c>
      <c r="BC101" s="41">
        <v>40</v>
      </c>
      <c r="BD101" s="55" t="str">
        <f>C101&amp;" | "&amp;F101</f>
        <v>90NB0NL1-M14360 | 15100-17184000</v>
      </c>
      <c r="BE101" s="55" t="str">
        <f ca="1">C101&amp;" | "&amp;OFFSET($AF101,0,8-COUNTBLANK($AG101:$AN101))</f>
        <v>90NB0NL1-M14360 | 90NB0NL1-M14360</v>
      </c>
      <c r="BF101" s="57">
        <f ca="1">IFERROR(VLOOKUP($BE101,$BD$5:$BF100,3,0)*$AE101,VLOOKUP($C101,Demanda!$A:$B,2,0)*$AE101)*IF(AT101="Phantom Alt",$BC101,TRUE)</f>
        <v>3000</v>
      </c>
      <c r="BG101" s="57">
        <f t="shared" ca="1" si="1"/>
        <v>3000</v>
      </c>
      <c r="BH101" s="57">
        <f>SUMIF(Invoice!A:A,F101,Invoice!B:B)</f>
        <v>0</v>
      </c>
      <c r="BI101" s="57">
        <f ca="1">SUMIF(AS:AS,AS101,BG:BG)</f>
        <v>3000</v>
      </c>
      <c r="BJ101" s="57">
        <f ca="1">MIN((BI101-SUMIF($AS$5:AS100,AS101,$BJ$5:BJ100)),MAX(0,BH101-SUMIF($F$5:F100,F101,$BJ$5:BJ100)))</f>
        <v>0</v>
      </c>
      <c r="BK101" s="57">
        <f ca="1">(-SUMIF(AS:AS,AS101,BG:BG)+SUMIF(AS:AS,AS101,BJ:BJ))*(AP101=100)*AR101</f>
        <v>0</v>
      </c>
      <c r="BL101" s="57">
        <f ca="1">MAX(0,SUMIF(Invoice!A:A,F101,Invoice!B:B)-SUMIF(F:F,F101,BJ:BJ))*(COUNTIF(F:F,F101)=COUNTIF($F$5:F101,F101))</f>
        <v>0</v>
      </c>
      <c r="BM101" s="44"/>
    </row>
    <row r="102" spans="1:65">
      <c r="A102" s="43">
        <v>102</v>
      </c>
      <c r="B102" s="35" t="s">
        <v>192</v>
      </c>
      <c r="C102" s="35" t="s">
        <v>3544</v>
      </c>
      <c r="D102" s="35">
        <v>1</v>
      </c>
      <c r="E102" s="35">
        <v>10</v>
      </c>
      <c r="F102" s="64" t="s">
        <v>3733</v>
      </c>
      <c r="G102" s="76" t="s">
        <v>3734</v>
      </c>
      <c r="H102" s="35">
        <v>1</v>
      </c>
      <c r="I102" s="35" t="s">
        <v>60</v>
      </c>
      <c r="J102" s="35">
        <v>0</v>
      </c>
      <c r="K102" s="35" t="s">
        <v>3782</v>
      </c>
      <c r="L102" s="35" t="s">
        <v>57</v>
      </c>
      <c r="M102" s="35">
        <v>1</v>
      </c>
      <c r="N102" s="35"/>
      <c r="O102" s="35">
        <v>1</v>
      </c>
      <c r="P102" s="35">
        <v>2</v>
      </c>
      <c r="Q102" s="35">
        <v>2</v>
      </c>
      <c r="R102" s="35" t="s">
        <v>130</v>
      </c>
      <c r="S102" s="35" t="s">
        <v>130</v>
      </c>
      <c r="T102" s="36">
        <v>44104</v>
      </c>
      <c r="U102" s="36">
        <v>2958465</v>
      </c>
      <c r="V102" s="35" t="s">
        <v>3783</v>
      </c>
      <c r="W102" s="35" t="s">
        <v>59</v>
      </c>
      <c r="X102" s="35"/>
      <c r="Y102" s="35" t="s">
        <v>56</v>
      </c>
      <c r="Z102" s="35">
        <v>7213294</v>
      </c>
      <c r="AA102" s="35">
        <v>4</v>
      </c>
      <c r="AB102" s="35">
        <v>2</v>
      </c>
      <c r="AC102" s="35"/>
      <c r="AE102" s="51">
        <f>M102/O102</f>
        <v>1</v>
      </c>
      <c r="AG102" s="6" t="str">
        <f>C102</f>
        <v>90NB0NL1-M14370</v>
      </c>
      <c r="AH102" s="6" t="str">
        <f>IF($D102&lt;=AH$4,"",IF(AND($D101=AH$4,$D102&gt;AH$4),$F101,AH101))</f>
        <v/>
      </c>
      <c r="AI102" s="6" t="str">
        <f>IF($D102&lt;=AI$4,"",IF(AND($D101=AI$4,$D102&gt;AI$4),$F101,AI101))</f>
        <v/>
      </c>
      <c r="AJ102" s="6" t="str">
        <f>IF($D102&lt;=AJ$4,"",IF(AND($D101=AJ$4,$D102&gt;AJ$4),$F101,AJ101))</f>
        <v/>
      </c>
      <c r="AK102" s="6" t="str">
        <f>IF($D102&lt;=AK$4,"",IF(AND($D101=AK$4,$D102&gt;AK$4),$F101,AK101))</f>
        <v/>
      </c>
      <c r="AL102" s="6" t="str">
        <f>IF($D102&lt;=AL$4,"",IF(AND($D101=AL$4,$D102&gt;AL$4),$F101,AL101))</f>
        <v/>
      </c>
      <c r="AM102" s="6" t="str">
        <f>IF($D102&lt;=AM$4,"",IF(AND($D101=AM$4,$D102&gt;AM$4),$F101,AM101))</f>
        <v/>
      </c>
      <c r="AN102" s="6" t="str">
        <f>IF($D102&lt;=AN$4,"",IF(AND($D101=AN$4,$D102&gt;AN$4),$F101,AN101))</f>
        <v/>
      </c>
      <c r="AO102" s="6" t="str">
        <f>CONCATENATE(AG102," | ",AH102," | ",AI102," | ",AJ102," | ",AK102," | ",AL102," | ",AM102," | ",AN102)</f>
        <v xml:space="preserve">90NB0NL1-M14370 |  |  |  |  |  |  | </v>
      </c>
      <c r="AP102" s="6">
        <f>IF(TRIM(H102)="",100,J102)</f>
        <v>0</v>
      </c>
      <c r="AQ102" s="4"/>
      <c r="AR102" s="6" t="b">
        <f>NOT(TRIM(W102)&lt;&gt;"F")</f>
        <v>1</v>
      </c>
      <c r="AS102" s="6" t="str">
        <f>$B102&amp;" | "&amp;$AO102&amp;" | "&amp;IF(TRIM(H102)="","uniq"&amp;ROW(),TRIM(H102))</f>
        <v>271A | 90NB0NL1-M14370 |  |  |  |  |  |  |  | 1</v>
      </c>
      <c r="AT102" s="63">
        <f>IF(NOT(AR102),IF(TRIM($H102)="","Assembly","Phantom Alt"),VLOOKUP(F102,ZPCS04!B:G,6,0))</f>
        <v>2028</v>
      </c>
      <c r="AU102" s="7"/>
      <c r="AV102" s="38">
        <f ca="1">IF(TRIM($W102)="F",OFFSET($A$5,MATCH($AS102,$AS$5:$AS102,0)-1,0),$A102)</f>
        <v>102</v>
      </c>
      <c r="AW102" s="38">
        <f ca="1">IFERROR(OFFSET(ZPCS04!$A$1,MATCH(F102,ZPCS04!B:B,0)-1,0),100)</f>
        <v>3</v>
      </c>
      <c r="AX102" s="7"/>
      <c r="AY102" s="6" t="b">
        <f>SUMIF(AS:AS,AS102,AP:AP)=100</f>
        <v>1</v>
      </c>
      <c r="AZ102" s="6" t="b">
        <f>SUMIF(AS:AS,AS102,AE:AE)/COUNTIF(AS:AS,AS102)=AE102</f>
        <v>1</v>
      </c>
      <c r="BA102" s="4"/>
      <c r="BB102" s="38" t="str">
        <f ca="1">IF(AT102="Phantom Alt",MATCH($AS102,$AS$5:$AS102,0),IF(OR(OFFSET($AF102,0,8-COUNTBLANK($AG102:$AN102))=$F101,$BE102=$BE101),$BB101,""))</f>
        <v/>
      </c>
      <c r="BC102" s="41">
        <v>42</v>
      </c>
      <c r="BD102" s="55" t="str">
        <f>C102&amp;" | "&amp;F102</f>
        <v>90NB0NL1-M14370 | 31XKTMB0180</v>
      </c>
      <c r="BE102" s="55" t="str">
        <f ca="1">C102&amp;" | "&amp;OFFSET($AF102,0,8-COUNTBLANK($AG102:$AN102))</f>
        <v>90NB0NL1-M14370 | 90NB0NL1-M14370</v>
      </c>
      <c r="BF102" s="57">
        <f ca="1">IFERROR(VLOOKUP($BE102,$BD$5:$BF101,3,0)*$AE102,VLOOKUP($C102,Demanda!$A:$B,2,0)*$AE102)*IF(AT102="Phantom Alt",$BC102,TRUE)</f>
        <v>400</v>
      </c>
      <c r="BG102" s="57">
        <f t="shared" ca="1" si="1"/>
        <v>0</v>
      </c>
      <c r="BH102" s="57">
        <f>SUMIF(Invoice!A:A,F102,Invoice!B:B)</f>
        <v>0</v>
      </c>
      <c r="BI102" s="57">
        <f ca="1">SUMIF(AS:AS,AS102,BG:BG)</f>
        <v>400</v>
      </c>
      <c r="BJ102" s="57">
        <f ca="1">MIN((BI102-SUMIF($AS$5:AS101,AS102,$BJ$5:BJ101)),MAX(0,BH102-SUMIF($F$5:F101,F102,$BJ$5:BJ101)))</f>
        <v>0</v>
      </c>
      <c r="BK102" s="57">
        <f ca="1">(-SUMIF(AS:AS,AS102,BG:BG)+SUMIF(AS:AS,AS102,BJ:BJ))*(AP102=100)*AR102</f>
        <v>0</v>
      </c>
      <c r="BL102" s="57">
        <f ca="1">MAX(0,SUMIF(Invoice!A:A,F102,Invoice!B:B)-SUMIF(F:F,F102,BJ:BJ))*(COUNTIF(F:F,F102)=COUNTIF($F$5:F102,F102))</f>
        <v>0</v>
      </c>
      <c r="BM102" s="44"/>
    </row>
    <row r="103" spans="1:65">
      <c r="A103" s="43">
        <v>103</v>
      </c>
      <c r="B103" s="35" t="s">
        <v>192</v>
      </c>
      <c r="C103" s="35" t="s">
        <v>3544</v>
      </c>
      <c r="D103" s="35">
        <v>1</v>
      </c>
      <c r="E103" s="35">
        <v>10</v>
      </c>
      <c r="F103" s="64" t="s">
        <v>3735</v>
      </c>
      <c r="G103" s="76" t="s">
        <v>3734</v>
      </c>
      <c r="H103" s="35">
        <v>1</v>
      </c>
      <c r="I103" s="35" t="s">
        <v>60</v>
      </c>
      <c r="J103" s="35">
        <v>0</v>
      </c>
      <c r="K103" s="35" t="s">
        <v>3782</v>
      </c>
      <c r="L103" s="35" t="s">
        <v>57</v>
      </c>
      <c r="M103" s="35">
        <v>1</v>
      </c>
      <c r="N103" s="35"/>
      <c r="O103" s="35">
        <v>1</v>
      </c>
      <c r="P103" s="35">
        <v>2</v>
      </c>
      <c r="Q103" s="35">
        <v>3</v>
      </c>
      <c r="R103" s="35" t="s">
        <v>130</v>
      </c>
      <c r="S103" s="35" t="s">
        <v>130</v>
      </c>
      <c r="T103" s="36">
        <v>44104</v>
      </c>
      <c r="U103" s="36">
        <v>2958465</v>
      </c>
      <c r="V103" s="35" t="s">
        <v>3783</v>
      </c>
      <c r="W103" s="35" t="s">
        <v>59</v>
      </c>
      <c r="X103" s="35"/>
      <c r="Y103" s="35" t="s">
        <v>56</v>
      </c>
      <c r="Z103" s="35">
        <v>7213294</v>
      </c>
      <c r="AA103" s="35">
        <v>6</v>
      </c>
      <c r="AB103" s="35">
        <v>3</v>
      </c>
      <c r="AC103" s="35"/>
      <c r="AE103" s="51">
        <f>M103/O103</f>
        <v>1</v>
      </c>
      <c r="AG103" s="6" t="str">
        <f>C103</f>
        <v>90NB0NL1-M14370</v>
      </c>
      <c r="AH103" s="6" t="str">
        <f>IF($D103&lt;=AH$4,"",IF(AND($D102=AH$4,$D103&gt;AH$4),$F102,AH102))</f>
        <v/>
      </c>
      <c r="AI103" s="6" t="str">
        <f>IF($D103&lt;=AI$4,"",IF(AND($D102=AI$4,$D103&gt;AI$4),$F102,AI102))</f>
        <v/>
      </c>
      <c r="AJ103" s="6" t="str">
        <f>IF($D103&lt;=AJ$4,"",IF(AND($D102=AJ$4,$D103&gt;AJ$4),$F102,AJ102))</f>
        <v/>
      </c>
      <c r="AK103" s="6" t="str">
        <f>IF($D103&lt;=AK$4,"",IF(AND($D102=AK$4,$D103&gt;AK$4),$F102,AK102))</f>
        <v/>
      </c>
      <c r="AL103" s="6" t="str">
        <f>IF($D103&lt;=AL$4,"",IF(AND($D102=AL$4,$D103&gt;AL$4),$F102,AL102))</f>
        <v/>
      </c>
      <c r="AM103" s="6" t="str">
        <f>IF($D103&lt;=AM$4,"",IF(AND($D102=AM$4,$D103&gt;AM$4),$F102,AM102))</f>
        <v/>
      </c>
      <c r="AN103" s="6" t="str">
        <f>IF($D103&lt;=AN$4,"",IF(AND($D102=AN$4,$D103&gt;AN$4),$F102,AN102))</f>
        <v/>
      </c>
      <c r="AO103" s="6" t="str">
        <f>CONCATENATE(AG103," | ",AH103," | ",AI103," | ",AJ103," | ",AK103," | ",AL103," | ",AM103," | ",AN103)</f>
        <v xml:space="preserve">90NB0NL1-M14370 |  |  |  |  |  |  | </v>
      </c>
      <c r="AP103" s="6">
        <f>IF(TRIM(H103)="",100,J103)</f>
        <v>0</v>
      </c>
      <c r="AQ103" s="4"/>
      <c r="AR103" s="6" t="b">
        <f>NOT(TRIM(W103)&lt;&gt;"F")</f>
        <v>1</v>
      </c>
      <c r="AS103" s="6" t="str">
        <f>$B103&amp;" | "&amp;$AO103&amp;" | "&amp;IF(TRIM(H103)="","uniq"&amp;ROW(),TRIM(H103))</f>
        <v>271A | 90NB0NL1-M14370 |  |  |  |  |  |  |  | 1</v>
      </c>
      <c r="AT103" s="63">
        <f>IF(NOT(AR103),IF(TRIM($H103)="","Assembly","Phantom Alt"),VLOOKUP(F103,ZPCS04!B:G,6,0))</f>
        <v>2028</v>
      </c>
      <c r="AU103" s="7"/>
      <c r="AV103" s="38">
        <f ca="1">IF(TRIM($W103)="F",OFFSET($A$5,MATCH($AS103,$AS$5:$AS103,0)-1,0),$A103)</f>
        <v>102</v>
      </c>
      <c r="AW103" s="38">
        <f ca="1">IFERROR(OFFSET(ZPCS04!$A$1,MATCH(F103,ZPCS04!B:B,0)-1,0),100)</f>
        <v>3</v>
      </c>
      <c r="AX103" s="7"/>
      <c r="AY103" s="6" t="b">
        <f>SUMIF(AS:AS,AS103,AP:AP)=100</f>
        <v>1</v>
      </c>
      <c r="AZ103" s="6" t="b">
        <f>SUMIF(AS:AS,AS103,AE:AE)/COUNTIF(AS:AS,AS103)=AE103</f>
        <v>1</v>
      </c>
      <c r="BA103" s="4"/>
      <c r="BB103" s="38" t="str">
        <f ca="1">IF(AT103="Phantom Alt",MATCH($AS103,$AS$5:$AS103,0),IF(OR(OFFSET($AF103,0,8-COUNTBLANK($AG103:$AN103))=$F102,$BE103=$BE102),$BB102,""))</f>
        <v/>
      </c>
      <c r="BC103" s="41">
        <v>43</v>
      </c>
      <c r="BD103" s="55" t="str">
        <f>C103&amp;" | "&amp;F103</f>
        <v>90NB0NL1-M14370 | 31XKTMB01A0</v>
      </c>
      <c r="BE103" s="55" t="str">
        <f ca="1">C103&amp;" | "&amp;OFFSET($AF103,0,8-COUNTBLANK($AG103:$AN103))</f>
        <v>90NB0NL1-M14370 | 90NB0NL1-M14370</v>
      </c>
      <c r="BF103" s="57">
        <f ca="1">IFERROR(VLOOKUP($BE103,$BD$5:$BF102,3,0)*$AE103,VLOOKUP($C103,Demanda!$A:$B,2,0)*$AE103)*IF(AT103="Phantom Alt",$BC103,TRUE)</f>
        <v>400</v>
      </c>
      <c r="BG103" s="57">
        <f t="shared" ca="1" si="1"/>
        <v>0</v>
      </c>
      <c r="BH103" s="57">
        <f>SUMIF(Invoice!A:A,F103,Invoice!B:B)</f>
        <v>0</v>
      </c>
      <c r="BI103" s="57">
        <f ca="1">SUMIF(AS:AS,AS103,BG:BG)</f>
        <v>400</v>
      </c>
      <c r="BJ103" s="57">
        <f ca="1">MIN((BI103-SUMIF($AS$5:AS102,AS103,$BJ$5:BJ102)),MAX(0,BH103-SUMIF($F$5:F102,F103,$BJ$5:BJ102)))</f>
        <v>0</v>
      </c>
      <c r="BK103" s="57">
        <f ca="1">(-SUMIF(AS:AS,AS103,BG:BG)+SUMIF(AS:AS,AS103,BJ:BJ))*(AP103=100)*AR103</f>
        <v>0</v>
      </c>
      <c r="BL103" s="57">
        <f ca="1">MAX(0,SUMIF(Invoice!A:A,F103,Invoice!B:B)-SUMIF(F:F,F103,BJ:BJ))*(COUNTIF(F:F,F103)=COUNTIF($F$5:F103,F103))</f>
        <v>0</v>
      </c>
      <c r="BM103" s="44"/>
    </row>
    <row r="104" spans="1:65">
      <c r="A104" s="43">
        <v>104</v>
      </c>
      <c r="B104" s="35" t="s">
        <v>192</v>
      </c>
      <c r="C104" s="35" t="s">
        <v>3544</v>
      </c>
      <c r="D104" s="35">
        <v>1</v>
      </c>
      <c r="E104" s="35">
        <v>10</v>
      </c>
      <c r="F104" s="64" t="s">
        <v>3736</v>
      </c>
      <c r="G104" s="76" t="s">
        <v>3734</v>
      </c>
      <c r="H104" s="35">
        <v>1</v>
      </c>
      <c r="I104" s="35" t="s">
        <v>58</v>
      </c>
      <c r="J104" s="35">
        <v>100</v>
      </c>
      <c r="K104" s="35" t="s">
        <v>3782</v>
      </c>
      <c r="L104" s="35" t="s">
        <v>57</v>
      </c>
      <c r="M104" s="35">
        <v>1</v>
      </c>
      <c r="N104" s="35">
        <v>1</v>
      </c>
      <c r="O104" s="35">
        <v>1</v>
      </c>
      <c r="P104" s="35">
        <v>2</v>
      </c>
      <c r="Q104" s="35">
        <v>1</v>
      </c>
      <c r="R104" s="35" t="s">
        <v>130</v>
      </c>
      <c r="S104" s="35" t="s">
        <v>130</v>
      </c>
      <c r="T104" s="36">
        <v>44104</v>
      </c>
      <c r="U104" s="36">
        <v>2958465</v>
      </c>
      <c r="V104" s="35" t="s">
        <v>3783</v>
      </c>
      <c r="W104" s="35" t="s">
        <v>59</v>
      </c>
      <c r="X104" s="35"/>
      <c r="Y104" s="35" t="s">
        <v>56</v>
      </c>
      <c r="Z104" s="35">
        <v>7213294</v>
      </c>
      <c r="AA104" s="35">
        <v>2</v>
      </c>
      <c r="AB104" s="35">
        <v>1</v>
      </c>
      <c r="AC104" s="35"/>
      <c r="AE104" s="51">
        <f>M104/O104</f>
        <v>1</v>
      </c>
      <c r="AG104" s="6" t="str">
        <f>C104</f>
        <v>90NB0NL1-M14370</v>
      </c>
      <c r="AH104" s="6" t="str">
        <f>IF($D104&lt;=AH$4,"",IF(AND($D103=AH$4,$D104&gt;AH$4),$F103,AH103))</f>
        <v/>
      </c>
      <c r="AI104" s="6" t="str">
        <f>IF($D104&lt;=AI$4,"",IF(AND($D103=AI$4,$D104&gt;AI$4),$F103,AI103))</f>
        <v/>
      </c>
      <c r="AJ104" s="6" t="str">
        <f>IF($D104&lt;=AJ$4,"",IF(AND($D103=AJ$4,$D104&gt;AJ$4),$F103,AJ103))</f>
        <v/>
      </c>
      <c r="AK104" s="6" t="str">
        <f>IF($D104&lt;=AK$4,"",IF(AND($D103=AK$4,$D104&gt;AK$4),$F103,AK103))</f>
        <v/>
      </c>
      <c r="AL104" s="6" t="str">
        <f>IF($D104&lt;=AL$4,"",IF(AND($D103=AL$4,$D104&gt;AL$4),$F103,AL103))</f>
        <v/>
      </c>
      <c r="AM104" s="6" t="str">
        <f>IF($D104&lt;=AM$4,"",IF(AND($D103=AM$4,$D104&gt;AM$4),$F103,AM103))</f>
        <v/>
      </c>
      <c r="AN104" s="6" t="str">
        <f>IF($D104&lt;=AN$4,"",IF(AND($D103=AN$4,$D104&gt;AN$4),$F103,AN103))</f>
        <v/>
      </c>
      <c r="AO104" s="6" t="str">
        <f>CONCATENATE(AG104," | ",AH104," | ",AI104," | ",AJ104," | ",AK104," | ",AL104," | ",AM104," | ",AN104)</f>
        <v xml:space="preserve">90NB0NL1-M14370 |  |  |  |  |  |  | </v>
      </c>
      <c r="AP104" s="6">
        <f>IF(TRIM(H104)="",100,J104)</f>
        <v>100</v>
      </c>
      <c r="AQ104" s="4"/>
      <c r="AR104" s="6" t="b">
        <f>NOT(TRIM(W104)&lt;&gt;"F")</f>
        <v>1</v>
      </c>
      <c r="AS104" s="6" t="str">
        <f>$B104&amp;" | "&amp;$AO104&amp;" | "&amp;IF(TRIM(H104)="","uniq"&amp;ROW(),TRIM(H104))</f>
        <v>271A | 90NB0NL1-M14370 |  |  |  |  |  |  |  | 1</v>
      </c>
      <c r="AT104" s="63">
        <f>IF(NOT(AR104),IF(TRIM($H104)="","Assembly","Phantom Alt"),VLOOKUP(F104,ZPCS04!B:G,6,0))</f>
        <v>2028</v>
      </c>
      <c r="AU104" s="7"/>
      <c r="AV104" s="38">
        <f ca="1">IF(TRIM($W104)="F",OFFSET($A$5,MATCH($AS104,$AS$5:$AS104,0)-1,0),$A104)</f>
        <v>102</v>
      </c>
      <c r="AW104" s="38">
        <f ca="1">IFERROR(OFFSET(ZPCS04!$A$1,MATCH(F104,ZPCS04!B:B,0)-1,0),100)</f>
        <v>3</v>
      </c>
      <c r="AX104" s="7"/>
      <c r="AY104" s="6" t="b">
        <f>SUMIF(AS:AS,AS104,AP:AP)=100</f>
        <v>1</v>
      </c>
      <c r="AZ104" s="6" t="b">
        <f>SUMIF(AS:AS,AS104,AE:AE)/COUNTIF(AS:AS,AS104)=AE104</f>
        <v>1</v>
      </c>
      <c r="BA104" s="4"/>
      <c r="BB104" s="38" t="str">
        <f ca="1">IF(AT104="Phantom Alt",MATCH($AS104,$AS$5:$AS104,0),IF(OR(OFFSET($AF104,0,8-COUNTBLANK($AG104:$AN104))=$F103,$BE104=$BE103),$BB103,""))</f>
        <v/>
      </c>
      <c r="BC104" s="41">
        <v>44</v>
      </c>
      <c r="BD104" s="55" t="str">
        <f>C104&amp;" | "&amp;F104</f>
        <v>90NB0NL1-M14370 | 60NB0NL0-MB1900</v>
      </c>
      <c r="BE104" s="55" t="str">
        <f ca="1">C104&amp;" | "&amp;OFFSET($AF104,0,8-COUNTBLANK($AG104:$AN104))</f>
        <v>90NB0NL1-M14370 | 90NB0NL1-M14370</v>
      </c>
      <c r="BF104" s="57">
        <f ca="1">IFERROR(VLOOKUP($BE104,$BD$5:$BF103,3,0)*$AE104,VLOOKUP($C104,Demanda!$A:$B,2,0)*$AE104)*IF(AT104="Phantom Alt",$BC104,TRUE)</f>
        <v>400</v>
      </c>
      <c r="BG104" s="57">
        <f t="shared" ca="1" si="1"/>
        <v>400</v>
      </c>
      <c r="BH104" s="57">
        <f>SUMIF(Invoice!A:A,F104,Invoice!B:B)</f>
        <v>0</v>
      </c>
      <c r="BI104" s="57">
        <f ca="1">SUMIF(AS:AS,AS104,BG:BG)</f>
        <v>400</v>
      </c>
      <c r="BJ104" s="57">
        <f ca="1">MIN((BI104-SUMIF($AS$5:AS103,AS104,$BJ$5:BJ103)),MAX(0,BH104-SUMIF($F$5:F103,F104,$BJ$5:BJ103)))</f>
        <v>0</v>
      </c>
      <c r="BK104" s="57">
        <f ca="1">(-SUMIF(AS:AS,AS104,BG:BG)+SUMIF(AS:AS,AS104,BJ:BJ))*(AP104=100)*AR104</f>
        <v>-400</v>
      </c>
      <c r="BL104" s="57">
        <f ca="1">MAX(0,SUMIF(Invoice!A:A,F104,Invoice!B:B)-SUMIF(F:F,F104,BJ:BJ))*(COUNTIF(F:F,F104)=COUNTIF($F$5:F104,F104))</f>
        <v>0</v>
      </c>
      <c r="BM104" s="44"/>
    </row>
    <row r="105" spans="1:65">
      <c r="A105" s="43">
        <v>105</v>
      </c>
      <c r="B105" s="35" t="s">
        <v>192</v>
      </c>
      <c r="C105" s="35" t="s">
        <v>3544</v>
      </c>
      <c r="D105" s="35">
        <v>1</v>
      </c>
      <c r="E105" s="35">
        <v>20</v>
      </c>
      <c r="F105" s="64" t="s">
        <v>3750</v>
      </c>
      <c r="G105" s="76" t="s">
        <v>3784</v>
      </c>
      <c r="H105" s="35">
        <v>2</v>
      </c>
      <c r="I105" s="35" t="s">
        <v>60</v>
      </c>
      <c r="J105" s="35">
        <v>0</v>
      </c>
      <c r="K105" s="35" t="s">
        <v>3785</v>
      </c>
      <c r="L105" s="35" t="s">
        <v>57</v>
      </c>
      <c r="M105" s="35">
        <v>1</v>
      </c>
      <c r="N105" s="35"/>
      <c r="O105" s="35">
        <v>1</v>
      </c>
      <c r="P105" s="35">
        <v>2</v>
      </c>
      <c r="Q105" s="35">
        <v>2</v>
      </c>
      <c r="R105" s="35" t="s">
        <v>130</v>
      </c>
      <c r="S105" s="35" t="s">
        <v>130</v>
      </c>
      <c r="T105" s="36">
        <v>44104</v>
      </c>
      <c r="U105" s="36">
        <v>2958465</v>
      </c>
      <c r="V105" s="35" t="s">
        <v>3783</v>
      </c>
      <c r="W105" s="35" t="s">
        <v>59</v>
      </c>
      <c r="X105" s="35"/>
      <c r="Y105" s="35" t="s">
        <v>56</v>
      </c>
      <c r="Z105" s="35">
        <v>7213294</v>
      </c>
      <c r="AA105" s="35">
        <v>10</v>
      </c>
      <c r="AB105" s="35">
        <v>5</v>
      </c>
      <c r="AC105" s="35"/>
      <c r="AE105" s="51">
        <f>M105/O105</f>
        <v>1</v>
      </c>
      <c r="AG105" s="6" t="str">
        <f>C105</f>
        <v>90NB0NL1-M14370</v>
      </c>
      <c r="AH105" s="6" t="str">
        <f>IF($D105&lt;=AH$4,"",IF(AND($D104=AH$4,$D105&gt;AH$4),$F104,AH104))</f>
        <v/>
      </c>
      <c r="AI105" s="6" t="str">
        <f>IF($D105&lt;=AI$4,"",IF(AND($D104=AI$4,$D105&gt;AI$4),$F104,AI104))</f>
        <v/>
      </c>
      <c r="AJ105" s="6" t="str">
        <f>IF($D105&lt;=AJ$4,"",IF(AND($D104=AJ$4,$D105&gt;AJ$4),$F104,AJ104))</f>
        <v/>
      </c>
      <c r="AK105" s="6" t="str">
        <f>IF($D105&lt;=AK$4,"",IF(AND($D104=AK$4,$D105&gt;AK$4),$F104,AK104))</f>
        <v/>
      </c>
      <c r="AL105" s="6" t="str">
        <f>IF($D105&lt;=AL$4,"",IF(AND($D104=AL$4,$D105&gt;AL$4),$F104,AL104))</f>
        <v/>
      </c>
      <c r="AM105" s="6" t="str">
        <f>IF($D105&lt;=AM$4,"",IF(AND($D104=AM$4,$D105&gt;AM$4),$F104,AM104))</f>
        <v/>
      </c>
      <c r="AN105" s="6" t="str">
        <f>IF($D105&lt;=AN$4,"",IF(AND($D104=AN$4,$D105&gt;AN$4),$F104,AN104))</f>
        <v/>
      </c>
      <c r="AO105" s="6" t="str">
        <f>CONCATENATE(AG105," | ",AH105," | ",AI105," | ",AJ105," | ",AK105," | ",AL105," | ",AM105," | ",AN105)</f>
        <v xml:space="preserve">90NB0NL1-M14370 |  |  |  |  |  |  | </v>
      </c>
      <c r="AP105" s="6">
        <f>IF(TRIM(H105)="",100,J105)</f>
        <v>0</v>
      </c>
      <c r="AQ105" s="4"/>
      <c r="AR105" s="6" t="b">
        <f>NOT(TRIM(W105)&lt;&gt;"F")</f>
        <v>1</v>
      </c>
      <c r="AS105" s="6" t="str">
        <f>$B105&amp;" | "&amp;$AO105&amp;" | "&amp;IF(TRIM(H105)="","uniq"&amp;ROW(),TRIM(H105))</f>
        <v>271A | 90NB0NL1-M14370 |  |  |  |  |  |  |  | 2</v>
      </c>
      <c r="AT105" s="63">
        <f>IF(NOT(AR105),IF(TRIM($H105)="","Assembly","Phantom Alt"),VLOOKUP(F105,ZPCS04!B:G,6,0))</f>
        <v>2037</v>
      </c>
      <c r="AU105" s="7"/>
      <c r="AV105" s="38">
        <f ca="1">IF(TRIM($W105)="F",OFFSET($A$5,MATCH($AS105,$AS$5:$AS105,0)-1,0),$A105)</f>
        <v>105</v>
      </c>
      <c r="AW105" s="38">
        <f ca="1">IFERROR(OFFSET(ZPCS04!$A$1,MATCH(F105,ZPCS04!B:B,0)-1,0),100)</f>
        <v>3</v>
      </c>
      <c r="AX105" s="7"/>
      <c r="AY105" s="6" t="b">
        <f>SUMIF(AS:AS,AS105,AP:AP)=100</f>
        <v>1</v>
      </c>
      <c r="AZ105" s="6" t="b">
        <f>SUMIF(AS:AS,AS105,AE:AE)/COUNTIF(AS:AS,AS105)=AE105</f>
        <v>1</v>
      </c>
      <c r="BA105" s="4"/>
      <c r="BB105" s="38" t="str">
        <f ca="1">IF(AT105="Phantom Alt",MATCH($AS105,$AS$5:$AS105,0),IF(OR(OFFSET($AF105,0,8-COUNTBLANK($AG105:$AN105))=$F104,$BE105=$BE104),$BB104,""))</f>
        <v/>
      </c>
      <c r="BC105" s="41">
        <v>45</v>
      </c>
      <c r="BD105" s="55" t="str">
        <f>C105&amp;" | "&amp;F105</f>
        <v>90NB0NL1-M14370 | 3GXKTUB0000</v>
      </c>
      <c r="BE105" s="55" t="str">
        <f ca="1">C105&amp;" | "&amp;OFFSET($AF105,0,8-COUNTBLANK($AG105:$AN105))</f>
        <v>90NB0NL1-M14370 | 90NB0NL1-M14370</v>
      </c>
      <c r="BF105" s="57">
        <f ca="1">IFERROR(VLOOKUP($BE105,$BD$5:$BF104,3,0)*$AE105,VLOOKUP($C105,Demanda!$A:$B,2,0)*$AE105)*IF(AT105="Phantom Alt",$BC105,TRUE)</f>
        <v>400</v>
      </c>
      <c r="BG105" s="57">
        <f t="shared" ca="1" si="1"/>
        <v>0</v>
      </c>
      <c r="BH105" s="57">
        <f>SUMIF(Invoice!A:A,F105,Invoice!B:B)</f>
        <v>0</v>
      </c>
      <c r="BI105" s="57">
        <f ca="1">SUMIF(AS:AS,AS105,BG:BG)</f>
        <v>400</v>
      </c>
      <c r="BJ105" s="57">
        <f ca="1">MIN((BI105-SUMIF($AS$5:AS104,AS105,$BJ$5:BJ104)),MAX(0,BH105-SUMIF($F$5:F104,F105,$BJ$5:BJ104)))</f>
        <v>0</v>
      </c>
      <c r="BK105" s="57">
        <f ca="1">(-SUMIF(AS:AS,AS105,BG:BG)+SUMIF(AS:AS,AS105,BJ:BJ))*(AP105=100)*AR105</f>
        <v>0</v>
      </c>
      <c r="BL105" s="57">
        <f ca="1">MAX(0,SUMIF(Invoice!A:A,F105,Invoice!B:B)-SUMIF(F:F,F105,BJ:BJ))*(COUNTIF(F:F,F105)=COUNTIF($F$5:F105,F105))</f>
        <v>0</v>
      </c>
      <c r="BM105" s="44"/>
    </row>
    <row r="106" spans="1:65">
      <c r="A106" s="43">
        <v>106</v>
      </c>
      <c r="B106" s="35" t="s">
        <v>192</v>
      </c>
      <c r="C106" s="35" t="s">
        <v>3544</v>
      </c>
      <c r="D106" s="35">
        <v>1</v>
      </c>
      <c r="E106" s="35">
        <v>20</v>
      </c>
      <c r="F106" s="64" t="s">
        <v>3752</v>
      </c>
      <c r="G106" s="76" t="s">
        <v>3784</v>
      </c>
      <c r="H106" s="35">
        <v>2</v>
      </c>
      <c r="I106" s="35" t="s">
        <v>58</v>
      </c>
      <c r="J106" s="35">
        <v>100</v>
      </c>
      <c r="K106" s="35" t="s">
        <v>3785</v>
      </c>
      <c r="L106" s="35" t="s">
        <v>57</v>
      </c>
      <c r="M106" s="35">
        <v>1</v>
      </c>
      <c r="N106" s="35">
        <v>1</v>
      </c>
      <c r="O106" s="35">
        <v>1</v>
      </c>
      <c r="P106" s="35">
        <v>2</v>
      </c>
      <c r="Q106" s="35">
        <v>1</v>
      </c>
      <c r="R106" s="35" t="s">
        <v>130</v>
      </c>
      <c r="S106" s="35" t="s">
        <v>130</v>
      </c>
      <c r="T106" s="36">
        <v>44104</v>
      </c>
      <c r="U106" s="36">
        <v>2958465</v>
      </c>
      <c r="V106" s="35" t="s">
        <v>3783</v>
      </c>
      <c r="W106" s="35" t="s">
        <v>59</v>
      </c>
      <c r="X106" s="35"/>
      <c r="Y106" s="35" t="s">
        <v>56</v>
      </c>
      <c r="Z106" s="35">
        <v>7213294</v>
      </c>
      <c r="AA106" s="35">
        <v>8</v>
      </c>
      <c r="AB106" s="35">
        <v>4</v>
      </c>
      <c r="AC106" s="35"/>
      <c r="AE106" s="51">
        <f>M106/O106</f>
        <v>1</v>
      </c>
      <c r="AG106" s="6" t="str">
        <f>C106</f>
        <v>90NB0NL1-M14370</v>
      </c>
      <c r="AH106" s="6" t="str">
        <f>IF($D106&lt;=AH$4,"",IF(AND($D105=AH$4,$D106&gt;AH$4),$F105,AH105))</f>
        <v/>
      </c>
      <c r="AI106" s="6" t="str">
        <f>IF($D106&lt;=AI$4,"",IF(AND($D105=AI$4,$D106&gt;AI$4),$F105,AI105))</f>
        <v/>
      </c>
      <c r="AJ106" s="6" t="str">
        <f>IF($D106&lt;=AJ$4,"",IF(AND($D105=AJ$4,$D106&gt;AJ$4),$F105,AJ105))</f>
        <v/>
      </c>
      <c r="AK106" s="6" t="str">
        <f>IF($D106&lt;=AK$4,"",IF(AND($D105=AK$4,$D106&gt;AK$4),$F105,AK105))</f>
        <v/>
      </c>
      <c r="AL106" s="6" t="str">
        <f>IF($D106&lt;=AL$4,"",IF(AND($D105=AL$4,$D106&gt;AL$4),$F105,AL105))</f>
        <v/>
      </c>
      <c r="AM106" s="6" t="str">
        <f>IF($D106&lt;=AM$4,"",IF(AND($D105=AM$4,$D106&gt;AM$4),$F105,AM105))</f>
        <v/>
      </c>
      <c r="AN106" s="6" t="str">
        <f>IF($D106&lt;=AN$4,"",IF(AND($D105=AN$4,$D106&gt;AN$4),$F105,AN105))</f>
        <v/>
      </c>
      <c r="AO106" s="6" t="str">
        <f>CONCATENATE(AG106," | ",AH106," | ",AI106," | ",AJ106," | ",AK106," | ",AL106," | ",AM106," | ",AN106)</f>
        <v xml:space="preserve">90NB0NL1-M14370 |  |  |  |  |  |  | </v>
      </c>
      <c r="AP106" s="6">
        <f>IF(TRIM(H106)="",100,J106)</f>
        <v>100</v>
      </c>
      <c r="AQ106" s="4"/>
      <c r="AR106" s="6" t="b">
        <f>NOT(TRIM(W106)&lt;&gt;"F")</f>
        <v>1</v>
      </c>
      <c r="AS106" s="6" t="str">
        <f>$B106&amp;" | "&amp;$AO106&amp;" | "&amp;IF(TRIM(H106)="","uniq"&amp;ROW(),TRIM(H106))</f>
        <v>271A | 90NB0NL1-M14370 |  |  |  |  |  |  |  | 2</v>
      </c>
      <c r="AT106" s="63">
        <f>IF(NOT(AR106),IF(TRIM($H106)="","Assembly","Phantom Alt"),VLOOKUP(F106,ZPCS04!B:G,6,0))</f>
        <v>2037</v>
      </c>
      <c r="AU106" s="7"/>
      <c r="AV106" s="38">
        <f ca="1">IF(TRIM($W106)="F",OFFSET($A$5,MATCH($AS106,$AS$5:$AS106,0)-1,0),$A106)</f>
        <v>105</v>
      </c>
      <c r="AW106" s="38">
        <f ca="1">IFERROR(OFFSET(ZPCS04!$A$1,MATCH(F106,ZPCS04!B:B,0)-1,0),100)</f>
        <v>3</v>
      </c>
      <c r="AX106" s="7"/>
      <c r="AY106" s="6" t="b">
        <f>SUMIF(AS:AS,AS106,AP:AP)=100</f>
        <v>1</v>
      </c>
      <c r="AZ106" s="6" t="b">
        <f>SUMIF(AS:AS,AS106,AE:AE)/COUNTIF(AS:AS,AS106)=AE106</f>
        <v>1</v>
      </c>
      <c r="BA106" s="4"/>
      <c r="BB106" s="38" t="str">
        <f ca="1">IF(AT106="Phantom Alt",MATCH($AS106,$AS$5:$AS106,0),IF(OR(OFFSET($AF106,0,8-COUNTBLANK($AG106:$AN106))=$F105,$BE106=$BE105),$BB105,""))</f>
        <v/>
      </c>
      <c r="BC106" s="41">
        <v>46</v>
      </c>
      <c r="BD106" s="55" t="str">
        <f>C106&amp;" | "&amp;F106</f>
        <v>90NB0NL1-M14370 | 60NB0NL0-US1010</v>
      </c>
      <c r="BE106" s="55" t="str">
        <f ca="1">C106&amp;" | "&amp;OFFSET($AF106,0,8-COUNTBLANK($AG106:$AN106))</f>
        <v>90NB0NL1-M14370 | 90NB0NL1-M14370</v>
      </c>
      <c r="BF106" s="57">
        <f ca="1">IFERROR(VLOOKUP($BE106,$BD$5:$BF105,3,0)*$AE106,VLOOKUP($C106,Demanda!$A:$B,2,0)*$AE106)*IF(AT106="Phantom Alt",$BC106,TRUE)</f>
        <v>400</v>
      </c>
      <c r="BG106" s="57">
        <f t="shared" ca="1" si="1"/>
        <v>400</v>
      </c>
      <c r="BH106" s="57">
        <f>SUMIF(Invoice!A:A,F106,Invoice!B:B)</f>
        <v>0</v>
      </c>
      <c r="BI106" s="57">
        <f ca="1">SUMIF(AS:AS,AS106,BG:BG)</f>
        <v>400</v>
      </c>
      <c r="BJ106" s="57">
        <f ca="1">MIN((BI106-SUMIF($AS$5:AS105,AS106,$BJ$5:BJ105)),MAX(0,BH106-SUMIF($F$5:F105,F106,$BJ$5:BJ105)))</f>
        <v>0</v>
      </c>
      <c r="BK106" s="57">
        <f ca="1">(-SUMIF(AS:AS,AS106,BG:BG)+SUMIF(AS:AS,AS106,BJ:BJ))*(AP106=100)*AR106</f>
        <v>-400</v>
      </c>
      <c r="BL106" s="57">
        <f ca="1">MAX(0,SUMIF(Invoice!A:A,F106,Invoice!B:B)-SUMIF(F:F,F106,BJ:BJ))*(COUNTIF(F:F,F106)=COUNTIF($F$5:F106,F106))</f>
        <v>0</v>
      </c>
      <c r="BM106" s="44"/>
    </row>
    <row r="107" spans="1:65">
      <c r="A107" s="43">
        <v>107</v>
      </c>
      <c r="B107" s="35" t="s">
        <v>192</v>
      </c>
      <c r="C107" s="35" t="s">
        <v>3544</v>
      </c>
      <c r="D107" s="35">
        <v>1</v>
      </c>
      <c r="E107" s="35">
        <v>30</v>
      </c>
      <c r="F107" s="64" t="s">
        <v>3575</v>
      </c>
      <c r="G107" s="76" t="s">
        <v>3786</v>
      </c>
      <c r="H107" s="35"/>
      <c r="I107" s="35"/>
      <c r="J107" s="35">
        <v>0</v>
      </c>
      <c r="K107" s="35" t="s">
        <v>3532</v>
      </c>
      <c r="L107" s="35" t="s">
        <v>57</v>
      </c>
      <c r="M107" s="35">
        <v>1</v>
      </c>
      <c r="N107" s="35">
        <v>1</v>
      </c>
      <c r="O107" s="35">
        <v>1</v>
      </c>
      <c r="P107" s="35"/>
      <c r="Q107" s="35"/>
      <c r="R107" s="35" t="s">
        <v>130</v>
      </c>
      <c r="S107" s="35" t="s">
        <v>130</v>
      </c>
      <c r="T107" s="36">
        <v>44104</v>
      </c>
      <c r="U107" s="36">
        <v>2958465</v>
      </c>
      <c r="V107" s="35" t="s">
        <v>3783</v>
      </c>
      <c r="W107" s="35" t="s">
        <v>181</v>
      </c>
      <c r="X107" s="35"/>
      <c r="Y107" s="35" t="s">
        <v>56</v>
      </c>
      <c r="Z107" s="35">
        <v>7213294</v>
      </c>
      <c r="AA107" s="35">
        <v>12</v>
      </c>
      <c r="AB107" s="35">
        <v>6</v>
      </c>
      <c r="AC107" s="35"/>
      <c r="AE107" s="51">
        <f>M107/O107</f>
        <v>1</v>
      </c>
      <c r="AG107" s="6" t="str">
        <f>C107</f>
        <v>90NB0NL1-M14370</v>
      </c>
      <c r="AH107" s="6" t="str">
        <f>IF($D107&lt;=AH$4,"",IF(AND($D106=AH$4,$D107&gt;AH$4),$F106,AH106))</f>
        <v/>
      </c>
      <c r="AI107" s="6" t="str">
        <f>IF($D107&lt;=AI$4,"",IF(AND($D106=AI$4,$D107&gt;AI$4),$F106,AI106))</f>
        <v/>
      </c>
      <c r="AJ107" s="6" t="str">
        <f>IF($D107&lt;=AJ$4,"",IF(AND($D106=AJ$4,$D107&gt;AJ$4),$F106,AJ106))</f>
        <v/>
      </c>
      <c r="AK107" s="6" t="str">
        <f>IF($D107&lt;=AK$4,"",IF(AND($D106=AK$4,$D107&gt;AK$4),$F106,AK106))</f>
        <v/>
      </c>
      <c r="AL107" s="6" t="str">
        <f>IF($D107&lt;=AL$4,"",IF(AND($D106=AL$4,$D107&gt;AL$4),$F106,AL106))</f>
        <v/>
      </c>
      <c r="AM107" s="6" t="str">
        <f>IF($D107&lt;=AM$4,"",IF(AND($D106=AM$4,$D107&gt;AM$4),$F106,AM106))</f>
        <v/>
      </c>
      <c r="AN107" s="6" t="str">
        <f>IF($D107&lt;=AN$4,"",IF(AND($D106=AN$4,$D107&gt;AN$4),$F106,AN106))</f>
        <v/>
      </c>
      <c r="AO107" s="6" t="str">
        <f>CONCATENATE(AG107," | ",AH107," | ",AI107," | ",AJ107," | ",AK107," | ",AL107," | ",AM107," | ",AN107)</f>
        <v xml:space="preserve">90NB0NL1-M14370 |  |  |  |  |  |  | </v>
      </c>
      <c r="AP107" s="6">
        <f>IF(TRIM(H107)="",100,J107)</f>
        <v>100</v>
      </c>
      <c r="AQ107" s="4"/>
      <c r="AR107" s="6" t="b">
        <f>NOT(TRIM(W107)&lt;&gt;"F")</f>
        <v>0</v>
      </c>
      <c r="AS107" s="6" t="str">
        <f>$B107&amp;" | "&amp;$AO107&amp;" | "&amp;IF(TRIM(H107)="","uniq"&amp;ROW(),TRIM(H107))</f>
        <v>271A | 90NB0NL1-M14370 |  |  |  |  |  |  |  | uniq107</v>
      </c>
      <c r="AT107" s="63" t="str">
        <f>IF(NOT(AR107),IF(TRIM($H107)="","Assembly","Phantom Alt"),VLOOKUP(F107,ZPCS04!B:G,6,0))</f>
        <v>Assembly</v>
      </c>
      <c r="AU107" s="7"/>
      <c r="AV107" s="38">
        <f ca="1">IF(TRIM($W107)="F",OFFSET($A$5,MATCH($AS107,$AS$5:$AS107,0)-1,0),$A107)</f>
        <v>107</v>
      </c>
      <c r="AW107" s="38">
        <f ca="1">IFERROR(OFFSET(ZPCS04!$A$1,MATCH(F107,ZPCS04!B:B,0)-1,0),100)</f>
        <v>2.9999999859999997</v>
      </c>
      <c r="AX107" s="7"/>
      <c r="AY107" s="6" t="b">
        <f>SUMIF(AS:AS,AS107,AP:AP)=100</f>
        <v>1</v>
      </c>
      <c r="AZ107" s="6" t="b">
        <f>SUMIF(AS:AS,AS107,AE:AE)/COUNTIF(AS:AS,AS107)=AE107</f>
        <v>1</v>
      </c>
      <c r="BA107" s="4"/>
      <c r="BB107" s="38" t="str">
        <f ca="1">IF(AT107="Phantom Alt",MATCH($AS107,$AS$5:$AS107,0),IF(OR(OFFSET($AF107,0,8-COUNTBLANK($AG107:$AN107))=$F106,$BE107=$BE106),$BB106,""))</f>
        <v/>
      </c>
      <c r="BC107" s="41">
        <v>47</v>
      </c>
      <c r="BD107" s="55" t="str">
        <f>C107&amp;" | "&amp;F107</f>
        <v>90NB0NL1-M14370 | 90NB0NL1-K00010</v>
      </c>
      <c r="BE107" s="55" t="str">
        <f ca="1">C107&amp;" | "&amp;OFFSET($AF107,0,8-COUNTBLANK($AG107:$AN107))</f>
        <v>90NB0NL1-M14370 | 90NB0NL1-M14370</v>
      </c>
      <c r="BF107" s="57">
        <f ca="1">IFERROR(VLOOKUP($BE107,$BD$5:$BF106,3,0)*$AE107,VLOOKUP($C107,Demanda!$A:$B,2,0)*$AE107)*IF(AT107="Phantom Alt",$BC107,TRUE)</f>
        <v>400</v>
      </c>
      <c r="BG107" s="57">
        <f t="shared" ca="1" si="1"/>
        <v>400</v>
      </c>
      <c r="BH107" s="57">
        <f>SUMIF(Invoice!A:A,F107,Invoice!B:B)</f>
        <v>1400</v>
      </c>
      <c r="BI107" s="57">
        <f ca="1">SUMIF(AS:AS,AS107,BG:BG)</f>
        <v>400</v>
      </c>
      <c r="BJ107" s="57">
        <f ca="1">MIN((BI107-SUMIF($AS$5:AS106,AS107,$BJ$5:BJ106)),MAX(0,BH107-SUMIF($F$5:F106,F107,$BJ$5:BJ106)))</f>
        <v>400</v>
      </c>
      <c r="BK107" s="57">
        <f ca="1">(-SUMIF(AS:AS,AS107,BG:BG)+SUMIF(AS:AS,AS107,BJ:BJ))*(AP107=100)*AR107</f>
        <v>0</v>
      </c>
      <c r="BL107" s="57">
        <f ca="1">MAX(0,SUMIF(Invoice!A:A,F107,Invoice!B:B)-SUMIF(F:F,F107,BJ:BJ))*(COUNTIF(F:F,F107)=COUNTIF($F$5:F107,F107))</f>
        <v>0</v>
      </c>
      <c r="BM107" s="44"/>
    </row>
    <row r="108" spans="1:65">
      <c r="A108" s="43">
        <v>108</v>
      </c>
      <c r="B108" s="35" t="s">
        <v>192</v>
      </c>
      <c r="C108" s="35" t="s">
        <v>3544</v>
      </c>
      <c r="D108" s="35">
        <v>1</v>
      </c>
      <c r="E108" s="35">
        <v>40</v>
      </c>
      <c r="F108" s="64" t="s">
        <v>3577</v>
      </c>
      <c r="G108" s="76" t="s">
        <v>3787</v>
      </c>
      <c r="H108" s="35"/>
      <c r="I108" s="35"/>
      <c r="J108" s="35">
        <v>0</v>
      </c>
      <c r="K108" s="35" t="s">
        <v>3531</v>
      </c>
      <c r="L108" s="35" t="s">
        <v>57</v>
      </c>
      <c r="M108" s="35">
        <v>1</v>
      </c>
      <c r="N108" s="35">
        <v>1</v>
      </c>
      <c r="O108" s="35">
        <v>1</v>
      </c>
      <c r="P108" s="35"/>
      <c r="Q108" s="35"/>
      <c r="R108" s="35" t="s">
        <v>130</v>
      </c>
      <c r="S108" s="35" t="s">
        <v>130</v>
      </c>
      <c r="T108" s="36">
        <v>44104</v>
      </c>
      <c r="U108" s="36">
        <v>2958465</v>
      </c>
      <c r="V108" s="35" t="s">
        <v>3783</v>
      </c>
      <c r="W108" s="35" t="s">
        <v>181</v>
      </c>
      <c r="X108" s="35"/>
      <c r="Y108" s="35" t="s">
        <v>56</v>
      </c>
      <c r="Z108" s="35">
        <v>7213294</v>
      </c>
      <c r="AA108" s="35">
        <v>14</v>
      </c>
      <c r="AB108" s="35">
        <v>7</v>
      </c>
      <c r="AC108" s="35"/>
      <c r="AE108" s="51">
        <f>M108/O108</f>
        <v>1</v>
      </c>
      <c r="AG108" s="6" t="str">
        <f>C108</f>
        <v>90NB0NL1-M14370</v>
      </c>
      <c r="AH108" s="6" t="str">
        <f>IF($D108&lt;=AH$4,"",IF(AND($D107=AH$4,$D108&gt;AH$4),$F107,AH107))</f>
        <v/>
      </c>
      <c r="AI108" s="6" t="str">
        <f>IF($D108&lt;=AI$4,"",IF(AND($D107=AI$4,$D108&gt;AI$4),$F107,AI107))</f>
        <v/>
      </c>
      <c r="AJ108" s="6" t="str">
        <f>IF($D108&lt;=AJ$4,"",IF(AND($D107=AJ$4,$D108&gt;AJ$4),$F107,AJ107))</f>
        <v/>
      </c>
      <c r="AK108" s="6" t="str">
        <f>IF($D108&lt;=AK$4,"",IF(AND($D107=AK$4,$D108&gt;AK$4),$F107,AK107))</f>
        <v/>
      </c>
      <c r="AL108" s="6" t="str">
        <f>IF($D108&lt;=AL$4,"",IF(AND($D107=AL$4,$D108&gt;AL$4),$F107,AL107))</f>
        <v/>
      </c>
      <c r="AM108" s="6" t="str">
        <f>IF($D108&lt;=AM$4,"",IF(AND($D107=AM$4,$D108&gt;AM$4),$F107,AM107))</f>
        <v/>
      </c>
      <c r="AN108" s="6" t="str">
        <f>IF($D108&lt;=AN$4,"",IF(AND($D107=AN$4,$D108&gt;AN$4),$F107,AN107))</f>
        <v/>
      </c>
      <c r="AO108" s="6" t="str">
        <f>CONCATENATE(AG108," | ",AH108," | ",AI108," | ",AJ108," | ",AK108," | ",AL108," | ",AM108," | ",AN108)</f>
        <v xml:space="preserve">90NB0NL1-M14370 |  |  |  |  |  |  | </v>
      </c>
      <c r="AP108" s="6">
        <f>IF(TRIM(H108)="",100,J108)</f>
        <v>100</v>
      </c>
      <c r="AQ108" s="4"/>
      <c r="AR108" s="6" t="b">
        <f>NOT(TRIM(W108)&lt;&gt;"F")</f>
        <v>0</v>
      </c>
      <c r="AS108" s="6" t="str">
        <f>$B108&amp;" | "&amp;$AO108&amp;" | "&amp;IF(TRIM(H108)="","uniq"&amp;ROW(),TRIM(H108))</f>
        <v>271A | 90NB0NL1-M14370 |  |  |  |  |  |  |  | uniq108</v>
      </c>
      <c r="AT108" s="63" t="str">
        <f>IF(NOT(AR108),IF(TRIM($H108)="","Assembly","Phantom Alt"),VLOOKUP(F108,ZPCS04!B:G,6,0))</f>
        <v>Assembly</v>
      </c>
      <c r="AU108" s="7"/>
      <c r="AV108" s="38">
        <f ca="1">IF(TRIM($W108)="F",OFFSET($A$5,MATCH($AS108,$AS$5:$AS108,0)-1,0),$A108)</f>
        <v>108</v>
      </c>
      <c r="AW108" s="38">
        <f ca="1">IFERROR(OFFSET(ZPCS04!$A$1,MATCH(F108,ZPCS04!B:B,0)-1,0),100)</f>
        <v>2.9999999859999997</v>
      </c>
      <c r="AX108" s="7"/>
      <c r="AY108" s="6" t="b">
        <f>SUMIF(AS:AS,AS108,AP:AP)=100</f>
        <v>1</v>
      </c>
      <c r="AZ108" s="6" t="b">
        <f>SUMIF(AS:AS,AS108,AE:AE)/COUNTIF(AS:AS,AS108)=AE108</f>
        <v>1</v>
      </c>
      <c r="BA108" s="4"/>
      <c r="BB108" s="38" t="str">
        <f ca="1">IF(AT108="Phantom Alt",MATCH($AS108,$AS$5:$AS108,0),IF(OR(OFFSET($AF108,0,8-COUNTBLANK($AG108:$AN108))=$F107,$BE108=$BE107),$BB107,""))</f>
        <v/>
      </c>
      <c r="BC108" s="41">
        <v>48</v>
      </c>
      <c r="BD108" s="55" t="str">
        <f>C108&amp;" | "&amp;F108</f>
        <v>90NB0NL1-M14370 | 90NB0NL1-K00020</v>
      </c>
      <c r="BE108" s="55" t="str">
        <f ca="1">C108&amp;" | "&amp;OFFSET($AF108,0,8-COUNTBLANK($AG108:$AN108))</f>
        <v>90NB0NL1-M14370 | 90NB0NL1-M14370</v>
      </c>
      <c r="BF108" s="57">
        <f ca="1">IFERROR(VLOOKUP($BE108,$BD$5:$BF107,3,0)*$AE108,VLOOKUP($C108,Demanda!$A:$B,2,0)*$AE108)*IF(AT108="Phantom Alt",$BC108,TRUE)</f>
        <v>400</v>
      </c>
      <c r="BG108" s="57">
        <f t="shared" ca="1" si="1"/>
        <v>400</v>
      </c>
      <c r="BH108" s="57">
        <f>SUMIF(Invoice!A:A,F108,Invoice!B:B)</f>
        <v>1400</v>
      </c>
      <c r="BI108" s="57">
        <f ca="1">SUMIF(AS:AS,AS108,BG:BG)</f>
        <v>400</v>
      </c>
      <c r="BJ108" s="57">
        <f ca="1">MIN((BI108-SUMIF($AS$5:AS107,AS108,$BJ$5:BJ107)),MAX(0,BH108-SUMIF($F$5:F107,F108,$BJ$5:BJ107)))</f>
        <v>400</v>
      </c>
      <c r="BK108" s="57">
        <f ca="1">(-SUMIF(AS:AS,AS108,BG:BG)+SUMIF(AS:AS,AS108,BJ:BJ))*(AP108=100)*AR108</f>
        <v>0</v>
      </c>
      <c r="BL108" s="57">
        <f ca="1">MAX(0,SUMIF(Invoice!A:A,F108,Invoice!B:B)-SUMIF(F:F,F108,BJ:BJ))*(COUNTIF(F:F,F108)=COUNTIF($F$5:F108,F108))</f>
        <v>0</v>
      </c>
      <c r="BM108" s="44"/>
    </row>
    <row r="109" spans="1:65">
      <c r="A109" s="43">
        <v>109</v>
      </c>
      <c r="B109" s="35" t="s">
        <v>192</v>
      </c>
      <c r="C109" s="35" t="s">
        <v>3544</v>
      </c>
      <c r="D109" s="35">
        <v>1</v>
      </c>
      <c r="E109" s="35">
        <v>50</v>
      </c>
      <c r="F109" s="64" t="s">
        <v>3788</v>
      </c>
      <c r="G109" s="76" t="s">
        <v>3789</v>
      </c>
      <c r="H109" s="35"/>
      <c r="I109" s="35"/>
      <c r="J109" s="35">
        <v>0</v>
      </c>
      <c r="K109" s="35" t="s">
        <v>3525</v>
      </c>
      <c r="L109" s="35" t="s">
        <v>3526</v>
      </c>
      <c r="M109" s="35">
        <v>1</v>
      </c>
      <c r="N109" s="35">
        <v>1</v>
      </c>
      <c r="O109" s="35">
        <v>1</v>
      </c>
      <c r="P109" s="35"/>
      <c r="Q109" s="35"/>
      <c r="R109" s="35" t="s">
        <v>130</v>
      </c>
      <c r="S109" s="35" t="s">
        <v>189</v>
      </c>
      <c r="T109" s="36">
        <v>44104</v>
      </c>
      <c r="U109" s="36">
        <v>2958465</v>
      </c>
      <c r="V109" s="35" t="s">
        <v>3783</v>
      </c>
      <c r="W109" s="35"/>
      <c r="X109" s="35"/>
      <c r="Y109" s="35" t="s">
        <v>3527</v>
      </c>
      <c r="Z109" s="35">
        <v>7213294</v>
      </c>
      <c r="AA109" s="35">
        <v>16</v>
      </c>
      <c r="AB109" s="35">
        <v>8</v>
      </c>
      <c r="AC109" s="35"/>
      <c r="AE109" s="51">
        <f>M109/O109</f>
        <v>1</v>
      </c>
      <c r="AG109" s="6" t="str">
        <f>C109</f>
        <v>90NB0NL1-M14370</v>
      </c>
      <c r="AH109" s="6" t="str">
        <f>IF($D109&lt;=AH$4,"",IF(AND($D108=AH$4,$D109&gt;AH$4),$F108,AH108))</f>
        <v/>
      </c>
      <c r="AI109" s="6" t="str">
        <f>IF($D109&lt;=AI$4,"",IF(AND($D108=AI$4,$D109&gt;AI$4),$F108,AI108))</f>
        <v/>
      </c>
      <c r="AJ109" s="6" t="str">
        <f>IF($D109&lt;=AJ$4,"",IF(AND($D108=AJ$4,$D109&gt;AJ$4),$F108,AJ108))</f>
        <v/>
      </c>
      <c r="AK109" s="6" t="str">
        <f>IF($D109&lt;=AK$4,"",IF(AND($D108=AK$4,$D109&gt;AK$4),$F108,AK108))</f>
        <v/>
      </c>
      <c r="AL109" s="6" t="str">
        <f>IF($D109&lt;=AL$4,"",IF(AND($D108=AL$4,$D109&gt;AL$4),$F108,AL108))</f>
        <v/>
      </c>
      <c r="AM109" s="6" t="str">
        <f>IF($D109&lt;=AM$4,"",IF(AND($D108=AM$4,$D109&gt;AM$4),$F108,AM108))</f>
        <v/>
      </c>
      <c r="AN109" s="6" t="str">
        <f>IF($D109&lt;=AN$4,"",IF(AND($D108=AN$4,$D109&gt;AN$4),$F108,AN108))</f>
        <v/>
      </c>
      <c r="AO109" s="6" t="str">
        <f>CONCATENATE(AG109," | ",AH109," | ",AI109," | ",AJ109," | ",AK109," | ",AL109," | ",AM109," | ",AN109)</f>
        <v xml:space="preserve">90NB0NL1-M14370 |  |  |  |  |  |  | </v>
      </c>
      <c r="AP109" s="6">
        <f>IF(TRIM(H109)="",100,J109)</f>
        <v>100</v>
      </c>
      <c r="AQ109" s="4"/>
      <c r="AR109" s="6" t="b">
        <f>NOT(TRIM(W109)&lt;&gt;"F")</f>
        <v>0</v>
      </c>
      <c r="AS109" s="6" t="str">
        <f>$B109&amp;" | "&amp;$AO109&amp;" | "&amp;IF(TRIM(H109)="","uniq"&amp;ROW(),TRIM(H109))</f>
        <v>271A | 90NB0NL1-M14370 |  |  |  |  |  |  |  | uniq109</v>
      </c>
      <c r="AT109" s="63" t="str">
        <f>IF(NOT(AR109),IF(TRIM($H109)="","Assembly","Phantom Alt"),VLOOKUP(F109,ZPCS04!B:G,6,0))</f>
        <v>Assembly</v>
      </c>
      <c r="AU109" s="7"/>
      <c r="AV109" s="38">
        <f ca="1">IF(TRIM($W109)="F",OFFSET($A$5,MATCH($AS109,$AS$5:$AS109,0)-1,0),$A109)</f>
        <v>109</v>
      </c>
      <c r="AW109" s="38">
        <f ca="1">IFERROR(OFFSET(ZPCS04!$A$1,MATCH(F109,ZPCS04!B:B,0)-1,0),100)</f>
        <v>100</v>
      </c>
      <c r="AX109" s="7"/>
      <c r="AY109" s="6" t="b">
        <f>SUMIF(AS:AS,AS109,AP:AP)=100</f>
        <v>1</v>
      </c>
      <c r="AZ109" s="6" t="b">
        <f>SUMIF(AS:AS,AS109,AE:AE)/COUNTIF(AS:AS,AS109)=AE109</f>
        <v>1</v>
      </c>
      <c r="BA109" s="4"/>
      <c r="BB109" s="38" t="str">
        <f ca="1">IF(AT109="Phantom Alt",MATCH($AS109,$AS$5:$AS109,0),IF(OR(OFFSET($AF109,0,8-COUNTBLANK($AG109:$AN109))=$F108,$BE109=$BE108),$BB108,""))</f>
        <v/>
      </c>
      <c r="BC109" s="41">
        <v>49</v>
      </c>
      <c r="BD109" s="55" t="str">
        <f>C109&amp;" | "&amp;F109</f>
        <v>90NB0NL1-M14370 | SWNB2-0NL01A00</v>
      </c>
      <c r="BE109" s="55" t="str">
        <f ca="1">C109&amp;" | "&amp;OFFSET($AF109,0,8-COUNTBLANK($AG109:$AN109))</f>
        <v>90NB0NL1-M14370 | 90NB0NL1-M14370</v>
      </c>
      <c r="BF109" s="57">
        <f ca="1">IFERROR(VLOOKUP($BE109,$BD$5:$BF108,3,0)*$AE109,VLOOKUP($C109,Demanda!$A:$B,2,0)*$AE109)*IF(AT109="Phantom Alt",$BC109,TRUE)</f>
        <v>400</v>
      </c>
      <c r="BG109" s="57">
        <f t="shared" ca="1" si="1"/>
        <v>400</v>
      </c>
      <c r="BH109" s="57">
        <f>SUMIF(Invoice!A:A,F109,Invoice!B:B)</f>
        <v>0</v>
      </c>
      <c r="BI109" s="57">
        <f ca="1">SUMIF(AS:AS,AS109,BG:BG)</f>
        <v>400</v>
      </c>
      <c r="BJ109" s="57">
        <f ca="1">MIN((BI109-SUMIF($AS$5:AS108,AS109,$BJ$5:BJ108)),MAX(0,BH109-SUMIF($F$5:F108,F109,$BJ$5:BJ108)))</f>
        <v>0</v>
      </c>
      <c r="BK109" s="57">
        <f ca="1">(-SUMIF(AS:AS,AS109,BG:BG)+SUMIF(AS:AS,AS109,BJ:BJ))*(AP109=100)*AR109</f>
        <v>0</v>
      </c>
      <c r="BL109" s="57">
        <f ca="1">MAX(0,SUMIF(Invoice!A:A,F109,Invoice!B:B)-SUMIF(F:F,F109,BJ:BJ))*(COUNTIF(F:F,F109)=COUNTIF($F$5:F109,F109))</f>
        <v>0</v>
      </c>
      <c r="BM109" s="44"/>
    </row>
    <row r="110" spans="1:65">
      <c r="A110" s="43">
        <v>110</v>
      </c>
      <c r="B110" s="35" t="s">
        <v>192</v>
      </c>
      <c r="C110" s="35" t="s">
        <v>3544</v>
      </c>
      <c r="D110" s="35">
        <v>1</v>
      </c>
      <c r="E110" s="35">
        <v>60</v>
      </c>
      <c r="F110" s="64" t="s">
        <v>3790</v>
      </c>
      <c r="G110" s="76" t="s">
        <v>3791</v>
      </c>
      <c r="H110" s="35"/>
      <c r="I110" s="35"/>
      <c r="J110" s="35">
        <v>0</v>
      </c>
      <c r="K110" s="35" t="s">
        <v>3525</v>
      </c>
      <c r="L110" s="35" t="s">
        <v>3526</v>
      </c>
      <c r="M110" s="35">
        <v>1</v>
      </c>
      <c r="N110" s="35">
        <v>1</v>
      </c>
      <c r="O110" s="35">
        <v>1</v>
      </c>
      <c r="P110" s="35"/>
      <c r="Q110" s="35"/>
      <c r="R110" s="35" t="s">
        <v>130</v>
      </c>
      <c r="S110" s="35" t="s">
        <v>189</v>
      </c>
      <c r="T110" s="36">
        <v>44104</v>
      </c>
      <c r="U110" s="36">
        <v>2958465</v>
      </c>
      <c r="V110" s="35" t="s">
        <v>3783</v>
      </c>
      <c r="W110" s="35"/>
      <c r="X110" s="35"/>
      <c r="Y110" s="35" t="s">
        <v>3527</v>
      </c>
      <c r="Z110" s="35">
        <v>7213294</v>
      </c>
      <c r="AA110" s="35">
        <v>18</v>
      </c>
      <c r="AB110" s="35">
        <v>9</v>
      </c>
      <c r="AC110" s="35"/>
      <c r="AE110" s="51">
        <f>M110/O110</f>
        <v>1</v>
      </c>
      <c r="AG110" s="6" t="str">
        <f>C110</f>
        <v>90NB0NL1-M14370</v>
      </c>
      <c r="AH110" s="6" t="str">
        <f>IF($D110&lt;=AH$4,"",IF(AND($D109=AH$4,$D110&gt;AH$4),$F109,AH109))</f>
        <v/>
      </c>
      <c r="AI110" s="6" t="str">
        <f>IF($D110&lt;=AI$4,"",IF(AND($D109=AI$4,$D110&gt;AI$4),$F109,AI109))</f>
        <v/>
      </c>
      <c r="AJ110" s="6" t="str">
        <f>IF($D110&lt;=AJ$4,"",IF(AND($D109=AJ$4,$D110&gt;AJ$4),$F109,AJ109))</f>
        <v/>
      </c>
      <c r="AK110" s="6" t="str">
        <f>IF($D110&lt;=AK$4,"",IF(AND($D109=AK$4,$D110&gt;AK$4),$F109,AK109))</f>
        <v/>
      </c>
      <c r="AL110" s="6" t="str">
        <f>IF($D110&lt;=AL$4,"",IF(AND($D109=AL$4,$D110&gt;AL$4),$F109,AL109))</f>
        <v/>
      </c>
      <c r="AM110" s="6" t="str">
        <f>IF($D110&lt;=AM$4,"",IF(AND($D109=AM$4,$D110&gt;AM$4),$F109,AM109))</f>
        <v/>
      </c>
      <c r="AN110" s="6" t="str">
        <f>IF($D110&lt;=AN$4,"",IF(AND($D109=AN$4,$D110&gt;AN$4),$F109,AN109))</f>
        <v/>
      </c>
      <c r="AO110" s="6" t="str">
        <f>CONCATENATE(AG110," | ",AH110," | ",AI110," | ",AJ110," | ",AK110," | ",AL110," | ",AM110," | ",AN110)</f>
        <v xml:space="preserve">90NB0NL1-M14370 |  |  |  |  |  |  | </v>
      </c>
      <c r="AP110" s="6">
        <f>IF(TRIM(H110)="",100,J110)</f>
        <v>100</v>
      </c>
      <c r="AQ110" s="4"/>
      <c r="AR110" s="6" t="b">
        <f>NOT(TRIM(W110)&lt;&gt;"F")</f>
        <v>0</v>
      </c>
      <c r="AS110" s="6" t="str">
        <f>$B110&amp;" | "&amp;$AO110&amp;" | "&amp;IF(TRIM(H110)="","uniq"&amp;ROW(),TRIM(H110))</f>
        <v>271A | 90NB0NL1-M14370 |  |  |  |  |  |  |  | uniq110</v>
      </c>
      <c r="AT110" s="63" t="str">
        <f>IF(NOT(AR110),IF(TRIM($H110)="","Assembly","Phantom Alt"),VLOOKUP(F110,ZPCS04!B:G,6,0))</f>
        <v>Assembly</v>
      </c>
      <c r="AU110" s="7"/>
      <c r="AV110" s="38">
        <f ca="1">IF(TRIM($W110)="F",OFFSET($A$5,MATCH($AS110,$AS$5:$AS110,0)-1,0),$A110)</f>
        <v>110</v>
      </c>
      <c r="AW110" s="38">
        <f ca="1">IFERROR(OFFSET(ZPCS04!$A$1,MATCH(F110,ZPCS04!B:B,0)-1,0),100)</f>
        <v>100</v>
      </c>
      <c r="AX110" s="7"/>
      <c r="AY110" s="6" t="b">
        <f>SUMIF(AS:AS,AS110,AP:AP)=100</f>
        <v>1</v>
      </c>
      <c r="AZ110" s="6" t="b">
        <f>SUMIF(AS:AS,AS110,AE:AE)/COUNTIF(AS:AS,AS110)=AE110</f>
        <v>1</v>
      </c>
      <c r="BA110" s="4"/>
      <c r="BB110" s="38" t="str">
        <f ca="1">IF(AT110="Phantom Alt",MATCH($AS110,$AS$5:$AS110,0),IF(OR(OFFSET($AF110,0,8-COUNTBLANK($AG110:$AN110))=$F109,$BE110=$BE109),$BB109,""))</f>
        <v/>
      </c>
      <c r="BC110" s="41">
        <v>0</v>
      </c>
      <c r="BD110" s="55" t="str">
        <f>C110&amp;" | "&amp;F110</f>
        <v>90NB0NL1-M14370 | SWNBO-0002D300</v>
      </c>
      <c r="BE110" s="55" t="str">
        <f ca="1">C110&amp;" | "&amp;OFFSET($AF110,0,8-COUNTBLANK($AG110:$AN110))</f>
        <v>90NB0NL1-M14370 | 90NB0NL1-M14370</v>
      </c>
      <c r="BF110" s="57">
        <f ca="1">IFERROR(VLOOKUP($BE110,$BD$5:$BF109,3,0)*$AE110,VLOOKUP($C110,Demanda!$A:$B,2,0)*$AE110)*IF(AT110="Phantom Alt",$BC110,TRUE)</f>
        <v>400</v>
      </c>
      <c r="BG110" s="57">
        <f t="shared" ca="1" si="1"/>
        <v>400</v>
      </c>
      <c r="BH110" s="57">
        <f>SUMIF(Invoice!A:A,F110,Invoice!B:B)</f>
        <v>0</v>
      </c>
      <c r="BI110" s="57">
        <f ca="1">SUMIF(AS:AS,AS110,BG:BG)</f>
        <v>400</v>
      </c>
      <c r="BJ110" s="57">
        <f ca="1">MIN((BI110-SUMIF($AS$5:AS109,AS110,$BJ$5:BJ109)),MAX(0,BH110-SUMIF($F$5:F109,F110,$BJ$5:BJ109)))</f>
        <v>0</v>
      </c>
      <c r="BK110" s="57">
        <f ca="1">(-SUMIF(AS:AS,AS110,BG:BG)+SUMIF(AS:AS,AS110,BJ:BJ))*(AP110=100)*AR110</f>
        <v>0</v>
      </c>
      <c r="BL110" s="57">
        <f ca="1">MAX(0,SUMIF(Invoice!A:A,F110,Invoice!B:B)-SUMIF(F:F,F110,BJ:BJ))*(COUNTIF(F:F,F110)=COUNTIF($F$5:F110,F110))</f>
        <v>0</v>
      </c>
      <c r="BM110" s="44"/>
    </row>
    <row r="111" spans="1:65">
      <c r="A111" s="43">
        <v>111</v>
      </c>
      <c r="B111" s="35" t="s">
        <v>192</v>
      </c>
      <c r="C111" s="35" t="s">
        <v>3544</v>
      </c>
      <c r="D111" s="35">
        <v>1</v>
      </c>
      <c r="E111" s="35">
        <v>70</v>
      </c>
      <c r="F111" s="64" t="s">
        <v>3792</v>
      </c>
      <c r="G111" s="76" t="s">
        <v>3793</v>
      </c>
      <c r="H111" s="35"/>
      <c r="I111" s="35"/>
      <c r="J111" s="35">
        <v>0</v>
      </c>
      <c r="K111" s="35" t="s">
        <v>3525</v>
      </c>
      <c r="L111" s="35" t="s">
        <v>3526</v>
      </c>
      <c r="M111" s="35">
        <v>1</v>
      </c>
      <c r="N111" s="35">
        <v>1</v>
      </c>
      <c r="O111" s="35">
        <v>1</v>
      </c>
      <c r="P111" s="35"/>
      <c r="Q111" s="35"/>
      <c r="R111" s="35" t="s">
        <v>130</v>
      </c>
      <c r="S111" s="35" t="s">
        <v>189</v>
      </c>
      <c r="T111" s="36">
        <v>44104</v>
      </c>
      <c r="U111" s="36">
        <v>2958465</v>
      </c>
      <c r="V111" s="35" t="s">
        <v>3783</v>
      </c>
      <c r="W111" s="35"/>
      <c r="X111" s="35"/>
      <c r="Y111" s="35" t="s">
        <v>3527</v>
      </c>
      <c r="Z111" s="35">
        <v>7213294</v>
      </c>
      <c r="AA111" s="35">
        <v>20</v>
      </c>
      <c r="AB111" s="35">
        <v>10</v>
      </c>
      <c r="AC111" s="35"/>
      <c r="AE111" s="51">
        <f>M111/O111</f>
        <v>1</v>
      </c>
      <c r="AG111" s="6" t="str">
        <f>C111</f>
        <v>90NB0NL1-M14370</v>
      </c>
      <c r="AH111" s="6" t="str">
        <f>IF($D111&lt;=AH$4,"",IF(AND($D110=AH$4,$D111&gt;AH$4),$F110,AH110))</f>
        <v/>
      </c>
      <c r="AI111" s="6" t="str">
        <f>IF($D111&lt;=AI$4,"",IF(AND($D110=AI$4,$D111&gt;AI$4),$F110,AI110))</f>
        <v/>
      </c>
      <c r="AJ111" s="6" t="str">
        <f>IF($D111&lt;=AJ$4,"",IF(AND($D110=AJ$4,$D111&gt;AJ$4),$F110,AJ110))</f>
        <v/>
      </c>
      <c r="AK111" s="6" t="str">
        <f>IF($D111&lt;=AK$4,"",IF(AND($D110=AK$4,$D111&gt;AK$4),$F110,AK110))</f>
        <v/>
      </c>
      <c r="AL111" s="6" t="str">
        <f>IF($D111&lt;=AL$4,"",IF(AND($D110=AL$4,$D111&gt;AL$4),$F110,AL110))</f>
        <v/>
      </c>
      <c r="AM111" s="6" t="str">
        <f>IF($D111&lt;=AM$4,"",IF(AND($D110=AM$4,$D111&gt;AM$4),$F110,AM110))</f>
        <v/>
      </c>
      <c r="AN111" s="6" t="str">
        <f>IF($D111&lt;=AN$4,"",IF(AND($D110=AN$4,$D111&gt;AN$4),$F110,AN110))</f>
        <v/>
      </c>
      <c r="AO111" s="6" t="str">
        <f>CONCATENATE(AG111," | ",AH111," | ",AI111," | ",AJ111," | ",AK111," | ",AL111," | ",AM111," | ",AN111)</f>
        <v xml:space="preserve">90NB0NL1-M14370 |  |  |  |  |  |  | </v>
      </c>
      <c r="AP111" s="6">
        <f>IF(TRIM(H111)="",100,J111)</f>
        <v>100</v>
      </c>
      <c r="AQ111" s="4"/>
      <c r="AR111" s="6" t="b">
        <f>NOT(TRIM(W111)&lt;&gt;"F")</f>
        <v>0</v>
      </c>
      <c r="AS111" s="6" t="str">
        <f>$B111&amp;" | "&amp;$AO111&amp;" | "&amp;IF(TRIM(H111)="","uniq"&amp;ROW(),TRIM(H111))</f>
        <v>271A | 90NB0NL1-M14370 |  |  |  |  |  |  |  | uniq111</v>
      </c>
      <c r="AT111" s="63" t="str">
        <f>IF(NOT(AR111),IF(TRIM($H111)="","Assembly","Phantom Alt"),VLOOKUP(F111,ZPCS04!B:G,6,0))</f>
        <v>Assembly</v>
      </c>
      <c r="AU111" s="7"/>
      <c r="AV111" s="38">
        <f ca="1">IF(TRIM($W111)="F",OFFSET($A$5,MATCH($AS111,$AS$5:$AS111,0)-1,0),$A111)</f>
        <v>111</v>
      </c>
      <c r="AW111" s="38">
        <f ca="1">IFERROR(OFFSET(ZPCS04!$A$1,MATCH(F111,ZPCS04!B:B,0)-1,0),100)</f>
        <v>100</v>
      </c>
      <c r="AX111" s="7"/>
      <c r="AY111" s="6" t="b">
        <f>SUMIF(AS:AS,AS111,AP:AP)=100</f>
        <v>1</v>
      </c>
      <c r="AZ111" s="6" t="b">
        <f>SUMIF(AS:AS,AS111,AE:AE)/COUNTIF(AS:AS,AS111)=AE111</f>
        <v>1</v>
      </c>
      <c r="BA111" s="4"/>
      <c r="BB111" s="38" t="str">
        <f ca="1">IF(AT111="Phantom Alt",MATCH($AS111,$AS$5:$AS111,0),IF(OR(OFFSET($AF111,0,8-COUNTBLANK($AG111:$AN111))=$F110,$BE111=$BE110),$BB110,""))</f>
        <v/>
      </c>
      <c r="BC111" s="41">
        <v>51</v>
      </c>
      <c r="BD111" s="55" t="str">
        <f>C111&amp;" | "&amp;F111</f>
        <v>90NB0NL1-M14370 | SWNB0-0008NF00</v>
      </c>
      <c r="BE111" s="55" t="str">
        <f ca="1">C111&amp;" | "&amp;OFFSET($AF111,0,8-COUNTBLANK($AG111:$AN111))</f>
        <v>90NB0NL1-M14370 | 90NB0NL1-M14370</v>
      </c>
      <c r="BF111" s="57">
        <f ca="1">IFERROR(VLOOKUP($BE111,$BD$5:$BF110,3,0)*$AE111,VLOOKUP($C111,Demanda!$A:$B,2,0)*$AE111)*IF(AT111="Phantom Alt",$BC111,TRUE)</f>
        <v>400</v>
      </c>
      <c r="BG111" s="57">
        <f t="shared" ca="1" si="1"/>
        <v>400</v>
      </c>
      <c r="BH111" s="57">
        <f>SUMIF(Invoice!A:A,F111,Invoice!B:B)</f>
        <v>0</v>
      </c>
      <c r="BI111" s="57">
        <f ca="1">SUMIF(AS:AS,AS111,BG:BG)</f>
        <v>400</v>
      </c>
      <c r="BJ111" s="57">
        <f ca="1">MIN((BI111-SUMIF($AS$5:AS110,AS111,$BJ$5:BJ110)),MAX(0,BH111-SUMIF($F$5:F110,F111,$BJ$5:BJ110)))</f>
        <v>0</v>
      </c>
      <c r="BK111" s="57">
        <f ca="1">(-SUMIF(AS:AS,AS111,BG:BG)+SUMIF(AS:AS,AS111,BJ:BJ))*(AP111=100)*AR111</f>
        <v>0</v>
      </c>
      <c r="BL111" s="57">
        <f ca="1">MAX(0,SUMIF(Invoice!A:A,F111,Invoice!B:B)-SUMIF(F:F,F111,BJ:BJ))*(COUNTIF(F:F,F111)=COUNTIF($F$5:F111,F111))</f>
        <v>0</v>
      </c>
      <c r="BM111" s="44"/>
    </row>
    <row r="112" spans="1:65">
      <c r="A112" s="43">
        <v>112</v>
      </c>
      <c r="B112" s="35" t="s">
        <v>192</v>
      </c>
      <c r="C112" s="35" t="s">
        <v>3544</v>
      </c>
      <c r="D112" s="35">
        <v>1</v>
      </c>
      <c r="E112" s="35">
        <v>80</v>
      </c>
      <c r="F112" s="64" t="s">
        <v>3794</v>
      </c>
      <c r="G112" s="76" t="s">
        <v>3795</v>
      </c>
      <c r="H112" s="35"/>
      <c r="I112" s="35"/>
      <c r="J112" s="35">
        <v>0</v>
      </c>
      <c r="K112" s="35" t="s">
        <v>3525</v>
      </c>
      <c r="L112" s="35" t="s">
        <v>3526</v>
      </c>
      <c r="M112" s="35">
        <v>1</v>
      </c>
      <c r="N112" s="35">
        <v>1</v>
      </c>
      <c r="O112" s="35">
        <v>1</v>
      </c>
      <c r="P112" s="35"/>
      <c r="Q112" s="35"/>
      <c r="R112" s="35" t="s">
        <v>130</v>
      </c>
      <c r="S112" s="35" t="s">
        <v>189</v>
      </c>
      <c r="T112" s="36">
        <v>44104</v>
      </c>
      <c r="U112" s="36">
        <v>2958465</v>
      </c>
      <c r="V112" s="35" t="s">
        <v>3783</v>
      </c>
      <c r="W112" s="35"/>
      <c r="X112" s="35"/>
      <c r="Y112" s="35" t="s">
        <v>3527</v>
      </c>
      <c r="Z112" s="35">
        <v>7213294</v>
      </c>
      <c r="AA112" s="35">
        <v>22</v>
      </c>
      <c r="AB112" s="35">
        <v>11</v>
      </c>
      <c r="AC112" s="35"/>
      <c r="AE112" s="51">
        <f>M112/O112</f>
        <v>1</v>
      </c>
      <c r="AG112" s="6" t="str">
        <f>C112</f>
        <v>90NB0NL1-M14370</v>
      </c>
      <c r="AH112" s="6" t="str">
        <f>IF($D112&lt;=AH$4,"",IF(AND($D111=AH$4,$D112&gt;AH$4),$F111,AH111))</f>
        <v/>
      </c>
      <c r="AI112" s="6" t="str">
        <f>IF($D112&lt;=AI$4,"",IF(AND($D111=AI$4,$D112&gt;AI$4),$F111,AI111))</f>
        <v/>
      </c>
      <c r="AJ112" s="6" t="str">
        <f>IF($D112&lt;=AJ$4,"",IF(AND($D111=AJ$4,$D112&gt;AJ$4),$F111,AJ111))</f>
        <v/>
      </c>
      <c r="AK112" s="6" t="str">
        <f>IF($D112&lt;=AK$4,"",IF(AND($D111=AK$4,$D112&gt;AK$4),$F111,AK111))</f>
        <v/>
      </c>
      <c r="AL112" s="6" t="str">
        <f>IF($D112&lt;=AL$4,"",IF(AND($D111=AL$4,$D112&gt;AL$4),$F111,AL111))</f>
        <v/>
      </c>
      <c r="AM112" s="6" t="str">
        <f>IF($D112&lt;=AM$4,"",IF(AND($D111=AM$4,$D112&gt;AM$4),$F111,AM111))</f>
        <v/>
      </c>
      <c r="AN112" s="6" t="str">
        <f>IF($D112&lt;=AN$4,"",IF(AND($D111=AN$4,$D112&gt;AN$4),$F111,AN111))</f>
        <v/>
      </c>
      <c r="AO112" s="6" t="str">
        <f>CONCATENATE(AG112," | ",AH112," | ",AI112," | ",AJ112," | ",AK112," | ",AL112," | ",AM112," | ",AN112)</f>
        <v xml:space="preserve">90NB0NL1-M14370 |  |  |  |  |  |  | </v>
      </c>
      <c r="AP112" s="6">
        <f>IF(TRIM(H112)="",100,J112)</f>
        <v>100</v>
      </c>
      <c r="AQ112" s="4"/>
      <c r="AR112" s="6" t="b">
        <f>NOT(TRIM(W112)&lt;&gt;"F")</f>
        <v>0</v>
      </c>
      <c r="AS112" s="6" t="str">
        <f>$B112&amp;" | "&amp;$AO112&amp;" | "&amp;IF(TRIM(H112)="","uniq"&amp;ROW(),TRIM(H112))</f>
        <v>271A | 90NB0NL1-M14370 |  |  |  |  |  |  |  | uniq112</v>
      </c>
      <c r="AT112" s="63" t="str">
        <f>IF(NOT(AR112),IF(TRIM($H112)="","Assembly","Phantom Alt"),VLOOKUP(F112,ZPCS04!B:G,6,0))</f>
        <v>Assembly</v>
      </c>
      <c r="AU112" s="7"/>
      <c r="AV112" s="38">
        <f ca="1">IF(TRIM($W112)="F",OFFSET($A$5,MATCH($AS112,$AS$5:$AS112,0)-1,0),$A112)</f>
        <v>112</v>
      </c>
      <c r="AW112" s="38">
        <f ca="1">IFERROR(OFFSET(ZPCS04!$A$1,MATCH(F112,ZPCS04!B:B,0)-1,0),100)</f>
        <v>100</v>
      </c>
      <c r="AX112" s="7"/>
      <c r="AY112" s="6" t="b">
        <f>SUMIF(AS:AS,AS112,AP:AP)=100</f>
        <v>1</v>
      </c>
      <c r="AZ112" s="6" t="b">
        <f>SUMIF(AS:AS,AS112,AE:AE)/COUNTIF(AS:AS,AS112)=AE112</f>
        <v>1</v>
      </c>
      <c r="BA112" s="4"/>
      <c r="BB112" s="38" t="str">
        <f ca="1">IF(AT112="Phantom Alt",MATCH($AS112,$AS$5:$AS112,0),IF(OR(OFFSET($AF112,0,8-COUNTBLANK($AG112:$AN112))=$F111,$BE112=$BE111),$BB111,""))</f>
        <v/>
      </c>
      <c r="BC112" s="41">
        <v>52</v>
      </c>
      <c r="BD112" s="55" t="str">
        <f>C112&amp;" | "&amp;F112</f>
        <v>90NB0NL1-M14370 | SWNB4-0000A000</v>
      </c>
      <c r="BE112" s="55" t="str">
        <f ca="1">C112&amp;" | "&amp;OFFSET($AF112,0,8-COUNTBLANK($AG112:$AN112))</f>
        <v>90NB0NL1-M14370 | 90NB0NL1-M14370</v>
      </c>
      <c r="BF112" s="57">
        <f ca="1">IFERROR(VLOOKUP($BE112,$BD$5:$BF111,3,0)*$AE112,VLOOKUP($C112,Demanda!$A:$B,2,0)*$AE112)*IF(AT112="Phantom Alt",$BC112,TRUE)</f>
        <v>400</v>
      </c>
      <c r="BG112" s="57">
        <f t="shared" ca="1" si="1"/>
        <v>400</v>
      </c>
      <c r="BH112" s="57">
        <f>SUMIF(Invoice!A:A,F112,Invoice!B:B)</f>
        <v>0</v>
      </c>
      <c r="BI112" s="57">
        <f ca="1">SUMIF(AS:AS,AS112,BG:BG)</f>
        <v>400</v>
      </c>
      <c r="BJ112" s="57">
        <f ca="1">MIN((BI112-SUMIF($AS$5:AS111,AS112,$BJ$5:BJ111)),MAX(0,BH112-SUMIF($F$5:F111,F112,$BJ$5:BJ111)))</f>
        <v>0</v>
      </c>
      <c r="BK112" s="57">
        <f ca="1">(-SUMIF(AS:AS,AS112,BG:BG)+SUMIF(AS:AS,AS112,BJ:BJ))*(AP112=100)*AR112</f>
        <v>0</v>
      </c>
      <c r="BL112" s="57">
        <f ca="1">MAX(0,SUMIF(Invoice!A:A,F112,Invoice!B:B)-SUMIF(F:F,F112,BJ:BJ))*(COUNTIF(F:F,F112)=COUNTIF($F$5:F112,F112))</f>
        <v>0</v>
      </c>
      <c r="BM112" s="44"/>
    </row>
    <row r="113" spans="1:65">
      <c r="A113" s="43">
        <v>113</v>
      </c>
      <c r="B113" s="35" t="s">
        <v>192</v>
      </c>
      <c r="C113" s="35" t="s">
        <v>3544</v>
      </c>
      <c r="D113" s="35">
        <v>1</v>
      </c>
      <c r="E113" s="35">
        <v>90</v>
      </c>
      <c r="F113" s="64" t="s">
        <v>3796</v>
      </c>
      <c r="G113" s="76" t="s">
        <v>3797</v>
      </c>
      <c r="H113" s="35"/>
      <c r="I113" s="35"/>
      <c r="J113" s="35">
        <v>0</v>
      </c>
      <c r="K113" s="35" t="s">
        <v>3525</v>
      </c>
      <c r="L113" s="35" t="s">
        <v>3526</v>
      </c>
      <c r="M113" s="35">
        <v>1</v>
      </c>
      <c r="N113" s="35">
        <v>1</v>
      </c>
      <c r="O113" s="35">
        <v>1</v>
      </c>
      <c r="P113" s="35"/>
      <c r="Q113" s="35"/>
      <c r="R113" s="35" t="s">
        <v>130</v>
      </c>
      <c r="S113" s="35" t="s">
        <v>189</v>
      </c>
      <c r="T113" s="36">
        <v>44104</v>
      </c>
      <c r="U113" s="36">
        <v>2958465</v>
      </c>
      <c r="V113" s="35" t="s">
        <v>3783</v>
      </c>
      <c r="W113" s="35"/>
      <c r="X113" s="35"/>
      <c r="Y113" s="35" t="s">
        <v>3527</v>
      </c>
      <c r="Z113" s="35">
        <v>7213294</v>
      </c>
      <c r="AA113" s="35">
        <v>24</v>
      </c>
      <c r="AB113" s="35">
        <v>12</v>
      </c>
      <c r="AC113" s="35"/>
      <c r="AE113" s="51">
        <f>M113/O113</f>
        <v>1</v>
      </c>
      <c r="AG113" s="6" t="str">
        <f>C113</f>
        <v>90NB0NL1-M14370</v>
      </c>
      <c r="AH113" s="6" t="str">
        <f>IF($D113&lt;=AH$4,"",IF(AND($D112=AH$4,$D113&gt;AH$4),$F112,AH112))</f>
        <v/>
      </c>
      <c r="AI113" s="6" t="str">
        <f>IF($D113&lt;=AI$4,"",IF(AND($D112=AI$4,$D113&gt;AI$4),$F112,AI112))</f>
        <v/>
      </c>
      <c r="AJ113" s="6" t="str">
        <f>IF($D113&lt;=AJ$4,"",IF(AND($D112=AJ$4,$D113&gt;AJ$4),$F112,AJ112))</f>
        <v/>
      </c>
      <c r="AK113" s="6" t="str">
        <f>IF($D113&lt;=AK$4,"",IF(AND($D112=AK$4,$D113&gt;AK$4),$F112,AK112))</f>
        <v/>
      </c>
      <c r="AL113" s="6" t="str">
        <f>IF($D113&lt;=AL$4,"",IF(AND($D112=AL$4,$D113&gt;AL$4),$F112,AL112))</f>
        <v/>
      </c>
      <c r="AM113" s="6" t="str">
        <f>IF($D113&lt;=AM$4,"",IF(AND($D112=AM$4,$D113&gt;AM$4),$F112,AM112))</f>
        <v/>
      </c>
      <c r="AN113" s="6" t="str">
        <f>IF($D113&lt;=AN$4,"",IF(AND($D112=AN$4,$D113&gt;AN$4),$F112,AN112))</f>
        <v/>
      </c>
      <c r="AO113" s="6" t="str">
        <f>CONCATENATE(AG113," | ",AH113," | ",AI113," | ",AJ113," | ",AK113," | ",AL113," | ",AM113," | ",AN113)</f>
        <v xml:space="preserve">90NB0NL1-M14370 |  |  |  |  |  |  | </v>
      </c>
      <c r="AP113" s="6">
        <f>IF(TRIM(H113)="",100,J113)</f>
        <v>100</v>
      </c>
      <c r="AQ113" s="4"/>
      <c r="AR113" s="6" t="b">
        <f>NOT(TRIM(W113)&lt;&gt;"F")</f>
        <v>0</v>
      </c>
      <c r="AS113" s="6" t="str">
        <f>$B113&amp;" | "&amp;$AO113&amp;" | "&amp;IF(TRIM(H113)="","uniq"&amp;ROW(),TRIM(H113))</f>
        <v>271A | 90NB0NL1-M14370 |  |  |  |  |  |  |  | uniq113</v>
      </c>
      <c r="AT113" s="63" t="str">
        <f>IF(NOT(AR113),IF(TRIM($H113)="","Assembly","Phantom Alt"),VLOOKUP(F113,ZPCS04!B:G,6,0))</f>
        <v>Assembly</v>
      </c>
      <c r="AU113" s="7"/>
      <c r="AV113" s="38">
        <f ca="1">IF(TRIM($W113)="F",OFFSET($A$5,MATCH($AS113,$AS$5:$AS113,0)-1,0),$A113)</f>
        <v>113</v>
      </c>
      <c r="AW113" s="38">
        <f ca="1">IFERROR(OFFSET(ZPCS04!$A$1,MATCH(F113,ZPCS04!B:B,0)-1,0),100)</f>
        <v>100</v>
      </c>
      <c r="AX113" s="7"/>
      <c r="AY113" s="6" t="b">
        <f>SUMIF(AS:AS,AS113,AP:AP)=100</f>
        <v>1</v>
      </c>
      <c r="AZ113" s="6" t="b">
        <f>SUMIF(AS:AS,AS113,AE:AE)/COUNTIF(AS:AS,AS113)=AE113</f>
        <v>1</v>
      </c>
      <c r="BA113" s="4"/>
      <c r="BB113" s="38" t="str">
        <f ca="1">IF(AT113="Phantom Alt",MATCH($AS113,$AS$5:$AS113,0),IF(OR(OFFSET($AF113,0,8-COUNTBLANK($AG113:$AN113))=$F112,$BE113=$BE112),$BB112,""))</f>
        <v/>
      </c>
      <c r="BC113" s="41">
        <v>53</v>
      </c>
      <c r="BD113" s="55" t="str">
        <f>C113&amp;" | "&amp;F113</f>
        <v>90NB0NL1-M14370 | SWNB6-00004900</v>
      </c>
      <c r="BE113" s="55" t="str">
        <f ca="1">C113&amp;" | "&amp;OFFSET($AF113,0,8-COUNTBLANK($AG113:$AN113))</f>
        <v>90NB0NL1-M14370 | 90NB0NL1-M14370</v>
      </c>
      <c r="BF113" s="57">
        <f ca="1">IFERROR(VLOOKUP($BE113,$BD$5:$BF112,3,0)*$AE113,VLOOKUP($C113,Demanda!$A:$B,2,0)*$AE113)*IF(AT113="Phantom Alt",$BC113,TRUE)</f>
        <v>400</v>
      </c>
      <c r="BG113" s="57">
        <f t="shared" ca="1" si="1"/>
        <v>400</v>
      </c>
      <c r="BH113" s="57">
        <f>SUMIF(Invoice!A:A,F113,Invoice!B:B)</f>
        <v>0</v>
      </c>
      <c r="BI113" s="57">
        <f ca="1">SUMIF(AS:AS,AS113,BG:BG)</f>
        <v>400</v>
      </c>
      <c r="BJ113" s="57">
        <f ca="1">MIN((BI113-SUMIF($AS$5:AS112,AS113,$BJ$5:BJ112)),MAX(0,BH113-SUMIF($F$5:F112,F113,$BJ$5:BJ112)))</f>
        <v>0</v>
      </c>
      <c r="BK113" s="57">
        <f ca="1">(-SUMIF(AS:AS,AS113,BG:BG)+SUMIF(AS:AS,AS113,BJ:BJ))*(AP113=100)*AR113</f>
        <v>0</v>
      </c>
      <c r="BL113" s="57">
        <f ca="1">MAX(0,SUMIF(Invoice!A:A,F113,Invoice!B:B)-SUMIF(F:F,F113,BJ:BJ))*(COUNTIF(F:F,F113)=COUNTIF($F$5:F113,F113))</f>
        <v>0</v>
      </c>
      <c r="BM113" s="44"/>
    </row>
    <row r="114" spans="1:65">
      <c r="A114" s="43">
        <v>114</v>
      </c>
      <c r="B114" s="35" t="s">
        <v>192</v>
      </c>
      <c r="C114" s="35" t="s">
        <v>3544</v>
      </c>
      <c r="D114" s="35">
        <v>1</v>
      </c>
      <c r="E114" s="35">
        <v>100</v>
      </c>
      <c r="F114" s="64" t="s">
        <v>3798</v>
      </c>
      <c r="G114" s="76" t="s">
        <v>3799</v>
      </c>
      <c r="H114" s="35"/>
      <c r="I114" s="35"/>
      <c r="J114" s="35">
        <v>0</v>
      </c>
      <c r="K114" s="35" t="s">
        <v>3525</v>
      </c>
      <c r="L114" s="35" t="s">
        <v>3526</v>
      </c>
      <c r="M114" s="35">
        <v>1</v>
      </c>
      <c r="N114" s="35">
        <v>1</v>
      </c>
      <c r="O114" s="35">
        <v>1</v>
      </c>
      <c r="P114" s="35"/>
      <c r="Q114" s="35"/>
      <c r="R114" s="35" t="s">
        <v>130</v>
      </c>
      <c r="S114" s="35" t="s">
        <v>189</v>
      </c>
      <c r="T114" s="36">
        <v>44104</v>
      </c>
      <c r="U114" s="36">
        <v>2958465</v>
      </c>
      <c r="V114" s="35" t="s">
        <v>3783</v>
      </c>
      <c r="W114" s="35"/>
      <c r="X114" s="35"/>
      <c r="Y114" s="35" t="s">
        <v>3527</v>
      </c>
      <c r="Z114" s="35">
        <v>7213294</v>
      </c>
      <c r="AA114" s="35">
        <v>26</v>
      </c>
      <c r="AB114" s="35">
        <v>13</v>
      </c>
      <c r="AC114" s="35"/>
      <c r="AE114" s="51">
        <f>M114/O114</f>
        <v>1</v>
      </c>
      <c r="AG114" s="6" t="str">
        <f>C114</f>
        <v>90NB0NL1-M14370</v>
      </c>
      <c r="AH114" s="6" t="str">
        <f>IF($D114&lt;=AH$4,"",IF(AND($D113=AH$4,$D114&gt;AH$4),$F113,AH113))</f>
        <v/>
      </c>
      <c r="AI114" s="6" t="str">
        <f>IF($D114&lt;=AI$4,"",IF(AND($D113=AI$4,$D114&gt;AI$4),$F113,AI113))</f>
        <v/>
      </c>
      <c r="AJ114" s="6" t="str">
        <f>IF($D114&lt;=AJ$4,"",IF(AND($D113=AJ$4,$D114&gt;AJ$4),$F113,AJ113))</f>
        <v/>
      </c>
      <c r="AK114" s="6" t="str">
        <f>IF($D114&lt;=AK$4,"",IF(AND($D113=AK$4,$D114&gt;AK$4),$F113,AK113))</f>
        <v/>
      </c>
      <c r="AL114" s="6" t="str">
        <f>IF($D114&lt;=AL$4,"",IF(AND($D113=AL$4,$D114&gt;AL$4),$F113,AL113))</f>
        <v/>
      </c>
      <c r="AM114" s="6" t="str">
        <f>IF($D114&lt;=AM$4,"",IF(AND($D113=AM$4,$D114&gt;AM$4),$F113,AM113))</f>
        <v/>
      </c>
      <c r="AN114" s="6" t="str">
        <f>IF($D114&lt;=AN$4,"",IF(AND($D113=AN$4,$D114&gt;AN$4),$F113,AN113))</f>
        <v/>
      </c>
      <c r="AO114" s="6" t="str">
        <f>CONCATENATE(AG114," | ",AH114," | ",AI114," | ",AJ114," | ",AK114," | ",AL114," | ",AM114," | ",AN114)</f>
        <v xml:space="preserve">90NB0NL1-M14370 |  |  |  |  |  |  | </v>
      </c>
      <c r="AP114" s="6">
        <f>IF(TRIM(H114)="",100,J114)</f>
        <v>100</v>
      </c>
      <c r="AQ114" s="4"/>
      <c r="AR114" s="6" t="b">
        <f>NOT(TRIM(W114)&lt;&gt;"F")</f>
        <v>0</v>
      </c>
      <c r="AS114" s="6" t="str">
        <f>$B114&amp;" | "&amp;$AO114&amp;" | "&amp;IF(TRIM(H114)="","uniq"&amp;ROW(),TRIM(H114))</f>
        <v>271A | 90NB0NL1-M14370 |  |  |  |  |  |  |  | uniq114</v>
      </c>
      <c r="AT114" s="63" t="str">
        <f>IF(NOT(AR114),IF(TRIM($H114)="","Assembly","Phantom Alt"),VLOOKUP(F114,ZPCS04!B:G,6,0))</f>
        <v>Assembly</v>
      </c>
      <c r="AU114" s="7"/>
      <c r="AV114" s="38">
        <f ca="1">IF(TRIM($W114)="F",OFFSET($A$5,MATCH($AS114,$AS$5:$AS114,0)-1,0),$A114)</f>
        <v>114</v>
      </c>
      <c r="AW114" s="38">
        <f ca="1">IFERROR(OFFSET(ZPCS04!$A$1,MATCH(F114,ZPCS04!B:B,0)-1,0),100)</f>
        <v>100</v>
      </c>
      <c r="AX114" s="7"/>
      <c r="AY114" s="6" t="b">
        <f>SUMIF(AS:AS,AS114,AP:AP)=100</f>
        <v>1</v>
      </c>
      <c r="AZ114" s="6" t="b">
        <f>SUMIF(AS:AS,AS114,AE:AE)/COUNTIF(AS:AS,AS114)=AE114</f>
        <v>1</v>
      </c>
      <c r="BA114" s="4"/>
      <c r="BB114" s="38" t="str">
        <f ca="1">IF(AT114="Phantom Alt",MATCH($AS114,$AS$5:$AS114,0),IF(OR(OFFSET($AF114,0,8-COUNTBLANK($AG114:$AN114))=$F113,$BE114=$BE113),$BB113,""))</f>
        <v/>
      </c>
      <c r="BC114" s="41">
        <v>54</v>
      </c>
      <c r="BD114" s="55" t="str">
        <f>C114&amp;" | "&amp;F114</f>
        <v>90NB0NL1-M14370 | SWNB7-00002000</v>
      </c>
      <c r="BE114" s="55" t="str">
        <f ca="1">C114&amp;" | "&amp;OFFSET($AF114,0,8-COUNTBLANK($AG114:$AN114))</f>
        <v>90NB0NL1-M14370 | 90NB0NL1-M14370</v>
      </c>
      <c r="BF114" s="57">
        <f ca="1">IFERROR(VLOOKUP($BE114,$BD$5:$BF113,3,0)*$AE114,VLOOKUP($C114,Demanda!$A:$B,2,0)*$AE114)*IF(AT114="Phantom Alt",$BC114,TRUE)</f>
        <v>400</v>
      </c>
      <c r="BG114" s="57">
        <f t="shared" ca="1" si="1"/>
        <v>400</v>
      </c>
      <c r="BH114" s="57">
        <f>SUMIF(Invoice!A:A,F114,Invoice!B:B)</f>
        <v>0</v>
      </c>
      <c r="BI114" s="57">
        <f ca="1">SUMIF(AS:AS,AS114,BG:BG)</f>
        <v>400</v>
      </c>
      <c r="BJ114" s="57">
        <f ca="1">MIN((BI114-SUMIF($AS$5:AS113,AS114,$BJ$5:BJ113)),MAX(0,BH114-SUMIF($F$5:F113,F114,$BJ$5:BJ113)))</f>
        <v>0</v>
      </c>
      <c r="BK114" s="57">
        <f ca="1">(-SUMIF(AS:AS,AS114,BG:BG)+SUMIF(AS:AS,AS114,BJ:BJ))*(AP114=100)*AR114</f>
        <v>0</v>
      </c>
      <c r="BL114" s="57">
        <f ca="1">MAX(0,SUMIF(Invoice!A:A,F114,Invoice!B:B)-SUMIF(F:F,F114,BJ:BJ))*(COUNTIF(F:F,F114)=COUNTIF($F$5:F114,F114))</f>
        <v>0</v>
      </c>
      <c r="BM114" s="44"/>
    </row>
    <row r="115" spans="1:65">
      <c r="A115" s="43">
        <v>115</v>
      </c>
      <c r="B115" s="35" t="s">
        <v>192</v>
      </c>
      <c r="C115" s="35" t="s">
        <v>3544</v>
      </c>
      <c r="D115" s="35">
        <v>1</v>
      </c>
      <c r="E115" s="35">
        <v>110</v>
      </c>
      <c r="F115" s="64" t="s">
        <v>3528</v>
      </c>
      <c r="G115" s="76" t="s">
        <v>3529</v>
      </c>
      <c r="H115" s="35"/>
      <c r="I115" s="35"/>
      <c r="J115" s="35">
        <v>0</v>
      </c>
      <c r="K115" s="35" t="s">
        <v>3538</v>
      </c>
      <c r="L115" s="35" t="s">
        <v>3526</v>
      </c>
      <c r="M115" s="35">
        <v>1</v>
      </c>
      <c r="N115" s="35">
        <v>1</v>
      </c>
      <c r="O115" s="35">
        <v>1</v>
      </c>
      <c r="P115" s="35"/>
      <c r="Q115" s="35"/>
      <c r="R115" s="35" t="s">
        <v>130</v>
      </c>
      <c r="S115" s="35" t="s">
        <v>189</v>
      </c>
      <c r="T115" s="36">
        <v>44104</v>
      </c>
      <c r="U115" s="36">
        <v>2958465</v>
      </c>
      <c r="V115" s="35" t="s">
        <v>3783</v>
      </c>
      <c r="W115" s="35"/>
      <c r="X115" s="35"/>
      <c r="Y115" s="35" t="s">
        <v>3527</v>
      </c>
      <c r="Z115" s="35">
        <v>7213294</v>
      </c>
      <c r="AA115" s="35">
        <v>28</v>
      </c>
      <c r="AB115" s="35">
        <v>14</v>
      </c>
      <c r="AC115" s="35"/>
      <c r="AE115" s="51">
        <f>M115/O115</f>
        <v>1</v>
      </c>
      <c r="AG115" s="6" t="str">
        <f>C115</f>
        <v>90NB0NL1-M14370</v>
      </c>
      <c r="AH115" s="6" t="str">
        <f>IF($D115&lt;=AH$4,"",IF(AND($D114=AH$4,$D115&gt;AH$4),$F114,AH114))</f>
        <v/>
      </c>
      <c r="AI115" s="6" t="str">
        <f>IF($D115&lt;=AI$4,"",IF(AND($D114=AI$4,$D115&gt;AI$4),$F114,AI114))</f>
        <v/>
      </c>
      <c r="AJ115" s="6" t="str">
        <f>IF($D115&lt;=AJ$4,"",IF(AND($D114=AJ$4,$D115&gt;AJ$4),$F114,AJ114))</f>
        <v/>
      </c>
      <c r="AK115" s="6" t="str">
        <f>IF($D115&lt;=AK$4,"",IF(AND($D114=AK$4,$D115&gt;AK$4),$F114,AK114))</f>
        <v/>
      </c>
      <c r="AL115" s="6" t="str">
        <f>IF($D115&lt;=AL$4,"",IF(AND($D114=AL$4,$D115&gt;AL$4),$F114,AL114))</f>
        <v/>
      </c>
      <c r="AM115" s="6" t="str">
        <f>IF($D115&lt;=AM$4,"",IF(AND($D114=AM$4,$D115&gt;AM$4),$F114,AM114))</f>
        <v/>
      </c>
      <c r="AN115" s="6" t="str">
        <f>IF($D115&lt;=AN$4,"",IF(AND($D114=AN$4,$D115&gt;AN$4),$F114,AN114))</f>
        <v/>
      </c>
      <c r="AO115" s="6" t="str">
        <f>CONCATENATE(AG115," | ",AH115," | ",AI115," | ",AJ115," | ",AK115," | ",AL115," | ",AM115," | ",AN115)</f>
        <v xml:space="preserve">90NB0NL1-M14370 |  |  |  |  |  |  | </v>
      </c>
      <c r="AP115" s="6">
        <f>IF(TRIM(H115)="",100,J115)</f>
        <v>100</v>
      </c>
      <c r="AQ115" s="4"/>
      <c r="AR115" s="6" t="b">
        <f>NOT(TRIM(W115)&lt;&gt;"F")</f>
        <v>0</v>
      </c>
      <c r="AS115" s="6" t="str">
        <f>$B115&amp;" | "&amp;$AO115&amp;" | "&amp;IF(TRIM(H115)="","uniq"&amp;ROW(),TRIM(H115))</f>
        <v>271A | 90NB0NL1-M14370 |  |  |  |  |  |  |  | uniq115</v>
      </c>
      <c r="AT115" s="63" t="str">
        <f>IF(NOT(AR115),IF(TRIM($H115)="","Assembly","Phantom Alt"),VLOOKUP(F115,ZPCS04!B:G,6,0))</f>
        <v>Assembly</v>
      </c>
      <c r="AU115" s="7"/>
      <c r="AV115" s="38">
        <f ca="1">IF(TRIM($W115)="F",OFFSET($A$5,MATCH($AS115,$AS$5:$AS115,0)-1,0),$A115)</f>
        <v>115</v>
      </c>
      <c r="AW115" s="38">
        <f ca="1">IFERROR(OFFSET(ZPCS04!$A$1,MATCH(F115,ZPCS04!B:B,0)-1,0),100)</f>
        <v>100</v>
      </c>
      <c r="AX115" s="7"/>
      <c r="AY115" s="6" t="b">
        <f>SUMIF(AS:AS,AS115,AP:AP)=100</f>
        <v>1</v>
      </c>
      <c r="AZ115" s="6" t="b">
        <f>SUMIF(AS:AS,AS115,AE:AE)/COUNTIF(AS:AS,AS115)=AE115</f>
        <v>1</v>
      </c>
      <c r="BA115" s="4"/>
      <c r="BB115" s="38" t="str">
        <f ca="1">IF(AT115="Phantom Alt",MATCH($AS115,$AS$5:$AS115,0),IF(OR(OFFSET($AF115,0,8-COUNTBLANK($AG115:$AN115))=$F114,$BE115=$BE114),$BB114,""))</f>
        <v/>
      </c>
      <c r="BC115" s="41">
        <v>55</v>
      </c>
      <c r="BD115" s="55" t="str">
        <f>C115&amp;" | "&amp;F115</f>
        <v>90NB0NL1-M14370 | 15DPK-011400NB</v>
      </c>
      <c r="BE115" s="55" t="str">
        <f ca="1">C115&amp;" | "&amp;OFFSET($AF115,0,8-COUNTBLANK($AG115:$AN115))</f>
        <v>90NB0NL1-M14370 | 90NB0NL1-M14370</v>
      </c>
      <c r="BF115" s="57">
        <f ca="1">IFERROR(VLOOKUP($BE115,$BD$5:$BF114,3,0)*$AE115,VLOOKUP($C115,Demanda!$A:$B,2,0)*$AE115)*IF(AT115="Phantom Alt",$BC115,TRUE)</f>
        <v>400</v>
      </c>
      <c r="BG115" s="57">
        <f t="shared" ca="1" si="1"/>
        <v>400</v>
      </c>
      <c r="BH115" s="57">
        <f>SUMIF(Invoice!A:A,F115,Invoice!B:B)</f>
        <v>0</v>
      </c>
      <c r="BI115" s="57">
        <f ca="1">SUMIF(AS:AS,AS115,BG:BG)</f>
        <v>400</v>
      </c>
      <c r="BJ115" s="57">
        <f ca="1">MIN((BI115-SUMIF($AS$5:AS114,AS115,$BJ$5:BJ114)),MAX(0,BH115-SUMIF($F$5:F114,F115,$BJ$5:BJ114)))</f>
        <v>0</v>
      </c>
      <c r="BK115" s="57">
        <f ca="1">(-SUMIF(AS:AS,AS115,BG:BG)+SUMIF(AS:AS,AS115,BJ:BJ))*(AP115=100)*AR115</f>
        <v>0</v>
      </c>
      <c r="BL115" s="57">
        <f ca="1">MAX(0,SUMIF(Invoice!A:A,F115,Invoice!B:B)-SUMIF(F:F,F115,BJ:BJ))*(COUNTIF(F:F,F115)=COUNTIF($F$5:F115,F115))</f>
        <v>0</v>
      </c>
      <c r="BM115" s="44"/>
    </row>
    <row r="116" spans="1:65">
      <c r="A116" s="43">
        <v>116</v>
      </c>
      <c r="B116" s="35" t="s">
        <v>192</v>
      </c>
      <c r="C116" s="35" t="s">
        <v>3544</v>
      </c>
      <c r="D116" s="35">
        <v>1</v>
      </c>
      <c r="E116" s="35">
        <v>120</v>
      </c>
      <c r="F116" s="64" t="s">
        <v>3737</v>
      </c>
      <c r="G116" s="76" t="s">
        <v>3800</v>
      </c>
      <c r="H116" s="35">
        <v>12</v>
      </c>
      <c r="I116" s="35" t="s">
        <v>58</v>
      </c>
      <c r="J116" s="35">
        <v>100</v>
      </c>
      <c r="K116" s="35" t="s">
        <v>3530</v>
      </c>
      <c r="L116" s="35" t="s">
        <v>57</v>
      </c>
      <c r="M116" s="35">
        <v>1</v>
      </c>
      <c r="N116" s="35">
        <v>1</v>
      </c>
      <c r="O116" s="35">
        <v>1</v>
      </c>
      <c r="P116" s="35">
        <v>2</v>
      </c>
      <c r="Q116" s="35">
        <v>1</v>
      </c>
      <c r="R116" s="35" t="s">
        <v>130</v>
      </c>
      <c r="S116" s="35" t="s">
        <v>130</v>
      </c>
      <c r="T116" s="36">
        <v>44104</v>
      </c>
      <c r="U116" s="36">
        <v>2958465</v>
      </c>
      <c r="V116" s="35" t="s">
        <v>3783</v>
      </c>
      <c r="W116" s="35" t="s">
        <v>59</v>
      </c>
      <c r="X116" s="35"/>
      <c r="Y116" s="35" t="s">
        <v>56</v>
      </c>
      <c r="Z116" s="35">
        <v>7213294</v>
      </c>
      <c r="AA116" s="35">
        <v>30</v>
      </c>
      <c r="AB116" s="35">
        <v>15</v>
      </c>
      <c r="AC116" s="35"/>
      <c r="AE116" s="51">
        <f>M116/O116</f>
        <v>1</v>
      </c>
      <c r="AG116" s="6" t="str">
        <f>C116</f>
        <v>90NB0NL1-M14370</v>
      </c>
      <c r="AH116" s="6" t="str">
        <f>IF($D116&lt;=AH$4,"",IF(AND($D115=AH$4,$D116&gt;AH$4),$F115,AH115))</f>
        <v/>
      </c>
      <c r="AI116" s="6" t="str">
        <f>IF($D116&lt;=AI$4,"",IF(AND($D115=AI$4,$D116&gt;AI$4),$F115,AI115))</f>
        <v/>
      </c>
      <c r="AJ116" s="6" t="str">
        <f>IF($D116&lt;=AJ$4,"",IF(AND($D115=AJ$4,$D116&gt;AJ$4),$F115,AJ115))</f>
        <v/>
      </c>
      <c r="AK116" s="6" t="str">
        <f>IF($D116&lt;=AK$4,"",IF(AND($D115=AK$4,$D116&gt;AK$4),$F115,AK115))</f>
        <v/>
      </c>
      <c r="AL116" s="6" t="str">
        <f>IF($D116&lt;=AL$4,"",IF(AND($D115=AL$4,$D116&gt;AL$4),$F115,AL115))</f>
        <v/>
      </c>
      <c r="AM116" s="6" t="str">
        <f>IF($D116&lt;=AM$4,"",IF(AND($D115=AM$4,$D116&gt;AM$4),$F115,AM115))</f>
        <v/>
      </c>
      <c r="AN116" s="6" t="str">
        <f>IF($D116&lt;=AN$4,"",IF(AND($D115=AN$4,$D116&gt;AN$4),$F115,AN115))</f>
        <v/>
      </c>
      <c r="AO116" s="6" t="str">
        <f>CONCATENATE(AG116," | ",AH116," | ",AI116," | ",AJ116," | ",AK116," | ",AL116," | ",AM116," | ",AN116)</f>
        <v xml:space="preserve">90NB0NL1-M14370 |  |  |  |  |  |  | </v>
      </c>
      <c r="AP116" s="6">
        <f>IF(TRIM(H116)="",100,J116)</f>
        <v>100</v>
      </c>
      <c r="AQ116" s="4"/>
      <c r="AR116" s="6" t="b">
        <f>NOT(TRIM(W116)&lt;&gt;"F")</f>
        <v>1</v>
      </c>
      <c r="AS116" s="6" t="str">
        <f>$B116&amp;" | "&amp;$AO116&amp;" | "&amp;IF(TRIM(H116)="","uniq"&amp;ROW(),TRIM(H116))</f>
        <v>271A | 90NB0NL1-M14370 |  |  |  |  |  |  |  | 12</v>
      </c>
      <c r="AT116" s="63">
        <f>IF(NOT(AR116),IF(TRIM($H116)="","Assembly","Phantom Alt"),VLOOKUP(F116,ZPCS04!B:G,6,0))</f>
        <v>2029</v>
      </c>
      <c r="AU116" s="7"/>
      <c r="AV116" s="38">
        <f ca="1">IF(TRIM($W116)="F",OFFSET($A$5,MATCH($AS116,$AS$5:$AS116,0)-1,0),$A116)</f>
        <v>116</v>
      </c>
      <c r="AW116" s="38">
        <f ca="1">IFERROR(OFFSET(ZPCS04!$A$1,MATCH(F116,ZPCS04!B:B,0)-1,0),100)</f>
        <v>3</v>
      </c>
      <c r="AX116" s="7"/>
      <c r="AY116" s="6" t="b">
        <f>SUMIF(AS:AS,AS116,AP:AP)=100</f>
        <v>1</v>
      </c>
      <c r="AZ116" s="6" t="b">
        <f>SUMIF(AS:AS,AS116,AE:AE)/COUNTIF(AS:AS,AS116)=AE116</f>
        <v>1</v>
      </c>
      <c r="BA116" s="4"/>
      <c r="BB116" s="38" t="str">
        <f ca="1">IF(AT116="Phantom Alt",MATCH($AS116,$AS$5:$AS116,0),IF(OR(OFFSET($AF116,0,8-COUNTBLANK($AG116:$AN116))=$F115,$BE116=$BE115),$BB115,""))</f>
        <v/>
      </c>
      <c r="BC116" s="41">
        <v>0</v>
      </c>
      <c r="BD116" s="55" t="str">
        <f>C116&amp;" | "&amp;F116</f>
        <v>90NB0NL1-M14370 | 0A001-00081700</v>
      </c>
      <c r="BE116" s="55" t="str">
        <f ca="1">C116&amp;" | "&amp;OFFSET($AF116,0,8-COUNTBLANK($AG116:$AN116))</f>
        <v>90NB0NL1-M14370 | 90NB0NL1-M14370</v>
      </c>
      <c r="BF116" s="57">
        <f ca="1">IFERROR(VLOOKUP($BE116,$BD$5:$BF115,3,0)*$AE116,VLOOKUP($C116,Demanda!$A:$B,2,0)*$AE116)*IF(AT116="Phantom Alt",$BC116,TRUE)</f>
        <v>400</v>
      </c>
      <c r="BG116" s="57">
        <f t="shared" ca="1" si="1"/>
        <v>400</v>
      </c>
      <c r="BH116" s="57">
        <f>SUMIF(Invoice!A:A,F116,Invoice!B:B)</f>
        <v>0</v>
      </c>
      <c r="BI116" s="57">
        <f ca="1">SUMIF(AS:AS,AS116,BG:BG)</f>
        <v>400</v>
      </c>
      <c r="BJ116" s="57">
        <f ca="1">MIN((BI116-SUMIF($AS$5:AS115,AS116,$BJ$5:BJ115)),MAX(0,BH116-SUMIF($F$5:F115,F116,$BJ$5:BJ115)))</f>
        <v>0</v>
      </c>
      <c r="BK116" s="57">
        <f ca="1">(-SUMIF(AS:AS,AS116,BG:BG)+SUMIF(AS:AS,AS116,BJ:BJ))*(AP116=100)*AR116</f>
        <v>0</v>
      </c>
      <c r="BL116" s="57">
        <f ca="1">MAX(0,SUMIF(Invoice!A:A,F116,Invoice!B:B)-SUMIF(F:F,F116,BJ:BJ))*(COUNTIF(F:F,F116)=COUNTIF($F$5:F116,F116))</f>
        <v>0</v>
      </c>
      <c r="BM116" s="44"/>
    </row>
    <row r="117" spans="1:65">
      <c r="A117" s="43">
        <v>117</v>
      </c>
      <c r="B117" s="35" t="s">
        <v>192</v>
      </c>
      <c r="C117" s="35" t="s">
        <v>3544</v>
      </c>
      <c r="D117" s="35">
        <v>1</v>
      </c>
      <c r="E117" s="35">
        <v>120</v>
      </c>
      <c r="F117" s="64" t="s">
        <v>3739</v>
      </c>
      <c r="G117" s="76" t="s">
        <v>3740</v>
      </c>
      <c r="H117" s="35">
        <v>12</v>
      </c>
      <c r="I117" s="35" t="s">
        <v>60</v>
      </c>
      <c r="J117" s="35">
        <v>0</v>
      </c>
      <c r="K117" s="35" t="s">
        <v>3530</v>
      </c>
      <c r="L117" s="35" t="s">
        <v>57</v>
      </c>
      <c r="M117" s="35">
        <v>1</v>
      </c>
      <c r="N117" s="35"/>
      <c r="O117" s="35">
        <v>1</v>
      </c>
      <c r="P117" s="35">
        <v>2</v>
      </c>
      <c r="Q117" s="35">
        <v>2</v>
      </c>
      <c r="R117" s="35" t="s">
        <v>130</v>
      </c>
      <c r="S117" s="35" t="s">
        <v>130</v>
      </c>
      <c r="T117" s="36">
        <v>44104</v>
      </c>
      <c r="U117" s="36">
        <v>2958465</v>
      </c>
      <c r="V117" s="35" t="s">
        <v>3783</v>
      </c>
      <c r="W117" s="35" t="s">
        <v>59</v>
      </c>
      <c r="X117" s="35"/>
      <c r="Y117" s="35" t="s">
        <v>56</v>
      </c>
      <c r="Z117" s="35">
        <v>7213294</v>
      </c>
      <c r="AA117" s="35">
        <v>32</v>
      </c>
      <c r="AB117" s="35">
        <v>16</v>
      </c>
      <c r="AC117" s="35"/>
      <c r="AE117" s="51">
        <f>M117/O117</f>
        <v>1</v>
      </c>
      <c r="AG117" s="6" t="str">
        <f>C117</f>
        <v>90NB0NL1-M14370</v>
      </c>
      <c r="AH117" s="6" t="str">
        <f>IF($D117&lt;=AH$4,"",IF(AND($D116=AH$4,$D117&gt;AH$4),$F116,AH116))</f>
        <v/>
      </c>
      <c r="AI117" s="6" t="str">
        <f>IF($D117&lt;=AI$4,"",IF(AND($D116=AI$4,$D117&gt;AI$4),$F116,AI116))</f>
        <v/>
      </c>
      <c r="AJ117" s="6" t="str">
        <f>IF($D117&lt;=AJ$4,"",IF(AND($D116=AJ$4,$D117&gt;AJ$4),$F116,AJ116))</f>
        <v/>
      </c>
      <c r="AK117" s="6" t="str">
        <f>IF($D117&lt;=AK$4,"",IF(AND($D116=AK$4,$D117&gt;AK$4),$F116,AK116))</f>
        <v/>
      </c>
      <c r="AL117" s="6" t="str">
        <f>IF($D117&lt;=AL$4,"",IF(AND($D116=AL$4,$D117&gt;AL$4),$F116,AL116))</f>
        <v/>
      </c>
      <c r="AM117" s="6" t="str">
        <f>IF($D117&lt;=AM$4,"",IF(AND($D116=AM$4,$D117&gt;AM$4),$F116,AM116))</f>
        <v/>
      </c>
      <c r="AN117" s="6" t="str">
        <f>IF($D117&lt;=AN$4,"",IF(AND($D116=AN$4,$D117&gt;AN$4),$F116,AN116))</f>
        <v/>
      </c>
      <c r="AO117" s="6" t="str">
        <f>CONCATENATE(AG117," | ",AH117," | ",AI117," | ",AJ117," | ",AK117," | ",AL117," | ",AM117," | ",AN117)</f>
        <v xml:space="preserve">90NB0NL1-M14370 |  |  |  |  |  |  | </v>
      </c>
      <c r="AP117" s="6">
        <f>IF(TRIM(H117)="",100,J117)</f>
        <v>0</v>
      </c>
      <c r="AQ117" s="4"/>
      <c r="AR117" s="6" t="b">
        <f>NOT(TRIM(W117)&lt;&gt;"F")</f>
        <v>1</v>
      </c>
      <c r="AS117" s="6" t="str">
        <f>$B117&amp;" | "&amp;$AO117&amp;" | "&amp;IF(TRIM(H117)="","uniq"&amp;ROW(),TRIM(H117))</f>
        <v>271A | 90NB0NL1-M14370 |  |  |  |  |  |  |  | 12</v>
      </c>
      <c r="AT117" s="63">
        <f>IF(NOT(AR117),IF(TRIM($H117)="","Assembly","Phantom Alt"),VLOOKUP(F117,ZPCS04!B:G,6,0))</f>
        <v>2029</v>
      </c>
      <c r="AU117" s="7"/>
      <c r="AV117" s="38">
        <f ca="1">IF(TRIM($W117)="F",OFFSET($A$5,MATCH($AS117,$AS$5:$AS117,0)-1,0),$A117)</f>
        <v>116</v>
      </c>
      <c r="AW117" s="38">
        <f ca="1">IFERROR(OFFSET(ZPCS04!$A$1,MATCH(F117,ZPCS04!B:B,0)-1,0),100)</f>
        <v>2.9999999856400001</v>
      </c>
      <c r="AX117" s="7"/>
      <c r="AY117" s="6" t="b">
        <f>SUMIF(AS:AS,AS117,AP:AP)=100</f>
        <v>1</v>
      </c>
      <c r="AZ117" s="6" t="b">
        <f>SUMIF(AS:AS,AS117,AE:AE)/COUNTIF(AS:AS,AS117)=AE117</f>
        <v>1</v>
      </c>
      <c r="BA117" s="4"/>
      <c r="BB117" s="38" t="str">
        <f ca="1">IF(AT117="Phantom Alt",MATCH($AS117,$AS$5:$AS117,0),IF(OR(OFFSET($AF117,0,8-COUNTBLANK($AG117:$AN117))=$F116,$BE117=$BE116),$BB116,""))</f>
        <v/>
      </c>
      <c r="BC117" s="41">
        <v>0.01</v>
      </c>
      <c r="BD117" s="55" t="str">
        <f>C117&amp;" | "&amp;F117</f>
        <v>90NB0NL1-M14370 | 0A001-00081900</v>
      </c>
      <c r="BE117" s="55" t="str">
        <f ca="1">C117&amp;" | "&amp;OFFSET($AF117,0,8-COUNTBLANK($AG117:$AN117))</f>
        <v>90NB0NL1-M14370 | 90NB0NL1-M14370</v>
      </c>
      <c r="BF117" s="57">
        <f ca="1">IFERROR(VLOOKUP($BE117,$BD$5:$BF116,3,0)*$AE117,VLOOKUP($C117,Demanda!$A:$B,2,0)*$AE117)*IF(AT117="Phantom Alt",$BC117,TRUE)</f>
        <v>400</v>
      </c>
      <c r="BG117" s="57">
        <f t="shared" ca="1" si="1"/>
        <v>0</v>
      </c>
      <c r="BH117" s="57">
        <f>SUMIF(Invoice!A:A,F117,Invoice!B:B)</f>
        <v>1436</v>
      </c>
      <c r="BI117" s="57">
        <f ca="1">SUMIF(AS:AS,AS117,BG:BG)</f>
        <v>400</v>
      </c>
      <c r="BJ117" s="57">
        <f ca="1">MIN((BI117-SUMIF($AS$5:AS116,AS117,$BJ$5:BJ116)),MAX(0,BH117-SUMIF($F$5:F116,F117,$BJ$5:BJ116)))</f>
        <v>400</v>
      </c>
      <c r="BK117" s="57">
        <f ca="1">(-SUMIF(AS:AS,AS117,BG:BG)+SUMIF(AS:AS,AS117,BJ:BJ))*(AP117=100)*AR117</f>
        <v>0</v>
      </c>
      <c r="BL117" s="57">
        <f ca="1">MAX(0,SUMIF(Invoice!A:A,F117,Invoice!B:B)-SUMIF(F:F,F117,BJ:BJ))*(COUNTIF(F:F,F117)=COUNTIF($F$5:F117,F117))</f>
        <v>36</v>
      </c>
      <c r="BM117" s="44"/>
    </row>
    <row r="118" spans="1:65">
      <c r="A118" s="43">
        <v>122</v>
      </c>
      <c r="B118" s="35" t="s">
        <v>192</v>
      </c>
      <c r="C118" s="35" t="s">
        <v>3544</v>
      </c>
      <c r="D118" s="35">
        <v>1</v>
      </c>
      <c r="E118" s="35">
        <v>130</v>
      </c>
      <c r="F118" s="64" t="s">
        <v>3635</v>
      </c>
      <c r="G118" s="76" t="s">
        <v>3802</v>
      </c>
      <c r="H118" s="35">
        <v>13</v>
      </c>
      <c r="I118" s="35" t="s">
        <v>60</v>
      </c>
      <c r="J118" s="35">
        <v>0</v>
      </c>
      <c r="K118" s="35" t="s">
        <v>183</v>
      </c>
      <c r="L118" s="35" t="s">
        <v>57</v>
      </c>
      <c r="M118" s="35">
        <v>1</v>
      </c>
      <c r="N118" s="35"/>
      <c r="O118" s="35">
        <v>1</v>
      </c>
      <c r="P118" s="35">
        <v>2</v>
      </c>
      <c r="Q118" s="35">
        <v>4</v>
      </c>
      <c r="R118" s="35" t="s">
        <v>130</v>
      </c>
      <c r="S118" s="35" t="s">
        <v>130</v>
      </c>
      <c r="T118" s="36">
        <v>44104</v>
      </c>
      <c r="U118" s="36">
        <v>2958465</v>
      </c>
      <c r="V118" s="35" t="s">
        <v>3783</v>
      </c>
      <c r="W118" s="35" t="s">
        <v>59</v>
      </c>
      <c r="X118" s="35"/>
      <c r="Y118" s="35" t="s">
        <v>56</v>
      </c>
      <c r="Z118" s="35">
        <v>7213294</v>
      </c>
      <c r="AA118" s="35">
        <v>40</v>
      </c>
      <c r="AB118" s="35">
        <v>20</v>
      </c>
      <c r="AC118" s="35"/>
      <c r="AE118" s="51">
        <f>M118/O118</f>
        <v>1</v>
      </c>
      <c r="AG118" s="6" t="str">
        <f>C118</f>
        <v>90NB0NL1-M14370</v>
      </c>
      <c r="AH118" s="6" t="str">
        <f>IF($D118&lt;=AH$4,"",IF(AND($D117=AH$4,$D118&gt;AH$4),$F117,AH117))</f>
        <v/>
      </c>
      <c r="AI118" s="6" t="str">
        <f>IF($D118&lt;=AI$4,"",IF(AND($D117=AI$4,$D118&gt;AI$4),$F117,AI117))</f>
        <v/>
      </c>
      <c r="AJ118" s="6" t="str">
        <f>IF($D118&lt;=AJ$4,"",IF(AND($D117=AJ$4,$D118&gt;AJ$4),$F117,AJ117))</f>
        <v/>
      </c>
      <c r="AK118" s="6" t="str">
        <f>IF($D118&lt;=AK$4,"",IF(AND($D117=AK$4,$D118&gt;AK$4),$F117,AK117))</f>
        <v/>
      </c>
      <c r="AL118" s="6" t="str">
        <f>IF($D118&lt;=AL$4,"",IF(AND($D117=AL$4,$D118&gt;AL$4),$F117,AL117))</f>
        <v/>
      </c>
      <c r="AM118" s="6" t="str">
        <f>IF($D118&lt;=AM$4,"",IF(AND($D117=AM$4,$D118&gt;AM$4),$F117,AM117))</f>
        <v/>
      </c>
      <c r="AN118" s="6" t="str">
        <f>IF($D118&lt;=AN$4,"",IF(AND($D117=AN$4,$D118&gt;AN$4),$F117,AN117))</f>
        <v/>
      </c>
      <c r="AO118" s="6" t="str">
        <f>CONCATENATE(AG118," | ",AH118," | ",AI118," | ",AJ118," | ",AK118," | ",AL118," | ",AM118," | ",AN118)</f>
        <v xml:space="preserve">90NB0NL1-M14370 |  |  |  |  |  |  | </v>
      </c>
      <c r="AP118" s="6">
        <f>IF(TRIM(H118)="",100,J118)</f>
        <v>0</v>
      </c>
      <c r="AQ118" s="4"/>
      <c r="AR118" s="6" t="b">
        <f>NOT(TRIM(W118)&lt;&gt;"F")</f>
        <v>1</v>
      </c>
      <c r="AS118" s="6" t="str">
        <f>$B118&amp;" | "&amp;$AO118&amp;" | "&amp;IF(TRIM(H118)="","uniq"&amp;ROW(),TRIM(H118))</f>
        <v>271A | 90NB0NL1-M14370 |  |  |  |  |  |  |  | 13</v>
      </c>
      <c r="AT118" s="63">
        <f>IF(NOT(AR118),IF(TRIM($H118)="","Assembly","Phantom Alt"),VLOOKUP(F118,ZPCS04!B:G,6,0))</f>
        <v>854</v>
      </c>
      <c r="AU118" s="7"/>
      <c r="AV118" s="38">
        <f ca="1">IF(TRIM($W118)="F",OFFSET($A$5,MATCH($AS118,$AS$5:$AS118,0)-1,0),$A118)</f>
        <v>122</v>
      </c>
      <c r="AW118" s="38">
        <f ca="1">IFERROR(OFFSET(ZPCS04!$A$1,MATCH(F118,ZPCS04!B:B,0)-1,0),100)</f>
        <v>2.9999999859999997</v>
      </c>
      <c r="AX118" s="7"/>
      <c r="AY118" s="6" t="b">
        <f>SUMIF(AS:AS,AS118,AP:AP)=100</f>
        <v>1</v>
      </c>
      <c r="AZ118" s="6" t="b">
        <f>SUMIF(AS:AS,AS118,AE:AE)/COUNTIF(AS:AS,AS118)=AE118</f>
        <v>1</v>
      </c>
      <c r="BA118" s="4"/>
      <c r="BB118" s="38" t="str">
        <f ca="1">IF(AT118="Phantom Alt",MATCH($AS118,$AS$5:$AS118,0),IF(OR(OFFSET($AF118,0,8-COUNTBLANK($AG118:$AN118))=$F117,$BE118=$BE117),$BB117,""))</f>
        <v/>
      </c>
      <c r="BC118" s="41">
        <v>0</v>
      </c>
      <c r="BD118" s="55" t="str">
        <f>C118&amp;" | "&amp;F118</f>
        <v>90NB0NL1-M14370 | DM333091218</v>
      </c>
      <c r="BE118" s="55" t="str">
        <f ca="1">C118&amp;" | "&amp;OFFSET($AF118,0,8-COUNTBLANK($AG118:$AN118))</f>
        <v>90NB0NL1-M14370 | 90NB0NL1-M14370</v>
      </c>
      <c r="BF118" s="57">
        <f ca="1">IFERROR(VLOOKUP($BE118,$BD$5:$BF117,3,0)*$AE118,VLOOKUP($C118,Demanda!$A:$B,2,0)*$AE118)*IF(AT118="Phantom Alt",$BC118,TRUE)</f>
        <v>400</v>
      </c>
      <c r="BG118" s="57">
        <f t="shared" ca="1" si="1"/>
        <v>0</v>
      </c>
      <c r="BH118" s="57">
        <f>SUMIF(Invoice!A:A,F118,Invoice!B:B)</f>
        <v>1400</v>
      </c>
      <c r="BI118" s="57">
        <f ca="1">SUMIF(AS:AS,AS118,BG:BG)</f>
        <v>400</v>
      </c>
      <c r="BJ118" s="57">
        <f ca="1">MIN((BI118-SUMIF($AS$5:AS117,AS118,$BJ$5:BJ117)),MAX(0,BH118-SUMIF($F$5:F117,F118,$BJ$5:BJ117)))</f>
        <v>400</v>
      </c>
      <c r="BK118" s="57">
        <f ca="1">(-SUMIF(AS:AS,AS118,BG:BG)+SUMIF(AS:AS,AS118,BJ:BJ))*(AP118=100)*AR118</f>
        <v>0</v>
      </c>
      <c r="BL118" s="57">
        <f ca="1">MAX(0,SUMIF(Invoice!A:A,F118,Invoice!B:B)-SUMIF(F:F,F118,BJ:BJ))*(COUNTIF(F:F,F118)=COUNTIF($F$5:F118,F118))</f>
        <v>0</v>
      </c>
      <c r="BM118" s="44"/>
    </row>
    <row r="119" spans="1:65">
      <c r="A119" s="43">
        <v>118</v>
      </c>
      <c r="B119" s="35" t="s">
        <v>192</v>
      </c>
      <c r="C119" s="35" t="s">
        <v>3544</v>
      </c>
      <c r="D119" s="35">
        <v>1</v>
      </c>
      <c r="E119" s="35">
        <v>130</v>
      </c>
      <c r="F119" s="64" t="s">
        <v>1576</v>
      </c>
      <c r="G119" s="76" t="s">
        <v>3801</v>
      </c>
      <c r="H119" s="35">
        <v>13</v>
      </c>
      <c r="I119" s="35" t="s">
        <v>60</v>
      </c>
      <c r="J119" s="35">
        <v>0</v>
      </c>
      <c r="K119" s="35" t="s">
        <v>183</v>
      </c>
      <c r="L119" s="35" t="s">
        <v>57</v>
      </c>
      <c r="M119" s="35">
        <v>1</v>
      </c>
      <c r="N119" s="35"/>
      <c r="O119" s="35">
        <v>1</v>
      </c>
      <c r="P119" s="35">
        <v>2</v>
      </c>
      <c r="Q119" s="35">
        <v>5</v>
      </c>
      <c r="R119" s="35" t="s">
        <v>189</v>
      </c>
      <c r="S119" s="35" t="s">
        <v>189</v>
      </c>
      <c r="T119" s="36">
        <v>44104</v>
      </c>
      <c r="U119" s="36">
        <v>2958465</v>
      </c>
      <c r="V119" s="35" t="s">
        <v>3783</v>
      </c>
      <c r="W119" s="35" t="s">
        <v>59</v>
      </c>
      <c r="X119" s="35"/>
      <c r="Y119" s="35" t="s">
        <v>56</v>
      </c>
      <c r="Z119" s="35">
        <v>7213294</v>
      </c>
      <c r="AA119" s="35">
        <v>42</v>
      </c>
      <c r="AB119" s="35">
        <v>21</v>
      </c>
      <c r="AC119" s="35"/>
      <c r="AE119" s="51">
        <f>M119/O119</f>
        <v>1</v>
      </c>
      <c r="AG119" s="6" t="str">
        <f>C119</f>
        <v>90NB0NL1-M14370</v>
      </c>
      <c r="AH119" s="6" t="str">
        <f>IF($D119&lt;=AH$4,"",IF(AND($D118=AH$4,$D119&gt;AH$4),$F118,AH118))</f>
        <v/>
      </c>
      <c r="AI119" s="6" t="str">
        <f>IF($D119&lt;=AI$4,"",IF(AND($D118=AI$4,$D119&gt;AI$4),$F118,AI118))</f>
        <v/>
      </c>
      <c r="AJ119" s="6" t="str">
        <f>IF($D119&lt;=AJ$4,"",IF(AND($D118=AJ$4,$D119&gt;AJ$4),$F118,AJ118))</f>
        <v/>
      </c>
      <c r="AK119" s="6" t="str">
        <f>IF($D119&lt;=AK$4,"",IF(AND($D118=AK$4,$D119&gt;AK$4),$F118,AK118))</f>
        <v/>
      </c>
      <c r="AL119" s="6" t="str">
        <f>IF($D119&lt;=AL$4,"",IF(AND($D118=AL$4,$D119&gt;AL$4),$F118,AL118))</f>
        <v/>
      </c>
      <c r="AM119" s="6" t="str">
        <f>IF($D119&lt;=AM$4,"",IF(AND($D118=AM$4,$D119&gt;AM$4),$F118,AM118))</f>
        <v/>
      </c>
      <c r="AN119" s="6" t="str">
        <f>IF($D119&lt;=AN$4,"",IF(AND($D118=AN$4,$D119&gt;AN$4),$F118,AN118))</f>
        <v/>
      </c>
      <c r="AO119" s="6" t="str">
        <f>CONCATENATE(AG119," | ",AH119," | ",AI119," | ",AJ119," | ",AK119," | ",AL119," | ",AM119," | ",AN119)</f>
        <v xml:space="preserve">90NB0NL1-M14370 |  |  |  |  |  |  | </v>
      </c>
      <c r="AP119" s="6">
        <f>IF(TRIM(H119)="",100,J119)</f>
        <v>0</v>
      </c>
      <c r="AQ119" s="4"/>
      <c r="AR119" s="6" t="b">
        <f>NOT(TRIM(W119)&lt;&gt;"F")</f>
        <v>1</v>
      </c>
      <c r="AS119" s="6" t="str">
        <f>$B119&amp;" | "&amp;$AO119&amp;" | "&amp;IF(TRIM(H119)="","uniq"&amp;ROW(),TRIM(H119))</f>
        <v>271A | 90NB0NL1-M14370 |  |  |  |  |  |  |  | 13</v>
      </c>
      <c r="AT119" s="63">
        <f>IF(NOT(AR119),IF(TRIM($H119)="","Assembly","Phantom Alt"),VLOOKUP(F119,ZPCS04!B:G,6,0))</f>
        <v>854</v>
      </c>
      <c r="AU119" s="7"/>
      <c r="AV119" s="38">
        <f ca="1">IF(TRIM($W119)="F",OFFSET($A$5,MATCH($AS119,$AS$5:$AS119,0)-1,0),$A119)</f>
        <v>122</v>
      </c>
      <c r="AW119" s="38">
        <f ca="1">IFERROR(OFFSET(ZPCS04!$A$1,MATCH(F119,ZPCS04!B:B,0)-1,0),100)</f>
        <v>3</v>
      </c>
      <c r="AX119" s="7"/>
      <c r="AY119" s="6" t="b">
        <f>SUMIF(AS:AS,AS119,AP:AP)=100</f>
        <v>1</v>
      </c>
      <c r="AZ119" s="6" t="b">
        <f>SUMIF(AS:AS,AS119,AE:AE)/COUNTIF(AS:AS,AS119)=AE119</f>
        <v>1</v>
      </c>
      <c r="BA119" s="4"/>
      <c r="BB119" s="38" t="str">
        <f ca="1">IF(AT119="Phantom Alt",MATCH($AS119,$AS$5:$AS119,0),IF(OR(OFFSET($AF119,0,8-COUNTBLANK($AG119:$AN119))=$F118,$BE119=$BE118),$BB118,""))</f>
        <v/>
      </c>
      <c r="BC119" s="41">
        <v>0</v>
      </c>
      <c r="BD119" s="55" t="str">
        <f>C119&amp;" | "&amp;F119</f>
        <v>90NB0NL1-M14370 | 14009-00060600</v>
      </c>
      <c r="BE119" s="55" t="str">
        <f ca="1">C119&amp;" | "&amp;OFFSET($AF119,0,8-COUNTBLANK($AG119:$AN119))</f>
        <v>90NB0NL1-M14370 | 90NB0NL1-M14370</v>
      </c>
      <c r="BF119" s="57">
        <f ca="1">IFERROR(VLOOKUP($BE119,$BD$5:$BF118,3,0)*$AE119,VLOOKUP($C119,Demanda!$A:$B,2,0)*$AE119)*IF(AT119="Phantom Alt",$BC119,TRUE)</f>
        <v>400</v>
      </c>
      <c r="BG119" s="57">
        <f t="shared" ca="1" si="1"/>
        <v>0</v>
      </c>
      <c r="BH119" s="57">
        <f>SUMIF(Invoice!A:A,F119,Invoice!B:B)</f>
        <v>0</v>
      </c>
      <c r="BI119" s="57">
        <f ca="1">SUMIF(AS:AS,AS119,BG:BG)</f>
        <v>400</v>
      </c>
      <c r="BJ119" s="57">
        <f ca="1">MIN((BI119-SUMIF($AS$5:AS118,AS119,$BJ$5:BJ118)),MAX(0,BH119-SUMIF($F$5:F118,F119,$BJ$5:BJ118)))</f>
        <v>0</v>
      </c>
      <c r="BK119" s="57">
        <f ca="1">(-SUMIF(AS:AS,AS119,BG:BG)+SUMIF(AS:AS,AS119,BJ:BJ))*(AP119=100)*AR119</f>
        <v>0</v>
      </c>
      <c r="BL119" s="57">
        <f ca="1">MAX(0,SUMIF(Invoice!A:A,F119,Invoice!B:B)-SUMIF(F:F,F119,BJ:BJ))*(COUNTIF(F:F,F119)=COUNTIF($F$5:F119,F119))</f>
        <v>0</v>
      </c>
      <c r="BM119" s="44"/>
    </row>
    <row r="120" spans="1:65">
      <c r="A120" s="43">
        <v>119</v>
      </c>
      <c r="B120" s="35" t="s">
        <v>192</v>
      </c>
      <c r="C120" s="35" t="s">
        <v>3544</v>
      </c>
      <c r="D120" s="35">
        <v>1</v>
      </c>
      <c r="E120" s="35">
        <v>130</v>
      </c>
      <c r="F120" s="64" t="s">
        <v>1578</v>
      </c>
      <c r="G120" s="76" t="s">
        <v>1579</v>
      </c>
      <c r="H120" s="35">
        <v>13</v>
      </c>
      <c r="I120" s="35" t="s">
        <v>60</v>
      </c>
      <c r="J120" s="35">
        <v>0</v>
      </c>
      <c r="K120" s="35" t="s">
        <v>183</v>
      </c>
      <c r="L120" s="35" t="s">
        <v>57</v>
      </c>
      <c r="M120" s="35">
        <v>1</v>
      </c>
      <c r="N120" s="35"/>
      <c r="O120" s="35">
        <v>1</v>
      </c>
      <c r="P120" s="35">
        <v>2</v>
      </c>
      <c r="Q120" s="35">
        <v>3</v>
      </c>
      <c r="R120" s="35" t="s">
        <v>130</v>
      </c>
      <c r="S120" s="35" t="s">
        <v>130</v>
      </c>
      <c r="T120" s="36">
        <v>44104</v>
      </c>
      <c r="U120" s="36">
        <v>2958465</v>
      </c>
      <c r="V120" s="35" t="s">
        <v>3783</v>
      </c>
      <c r="W120" s="35" t="s">
        <v>59</v>
      </c>
      <c r="X120" s="35"/>
      <c r="Y120" s="35" t="s">
        <v>56</v>
      </c>
      <c r="Z120" s="35">
        <v>7213294</v>
      </c>
      <c r="AA120" s="35">
        <v>38</v>
      </c>
      <c r="AB120" s="35">
        <v>19</v>
      </c>
      <c r="AC120" s="35"/>
      <c r="AE120" s="51">
        <f>M120/O120</f>
        <v>1</v>
      </c>
      <c r="AG120" s="6" t="str">
        <f>C120</f>
        <v>90NB0NL1-M14370</v>
      </c>
      <c r="AH120" s="6" t="str">
        <f>IF($D120&lt;=AH$4,"",IF(AND($D119=AH$4,$D120&gt;AH$4),$F119,AH119))</f>
        <v/>
      </c>
      <c r="AI120" s="6" t="str">
        <f>IF($D120&lt;=AI$4,"",IF(AND($D119=AI$4,$D120&gt;AI$4),$F119,AI119))</f>
        <v/>
      </c>
      <c r="AJ120" s="6" t="str">
        <f>IF($D120&lt;=AJ$4,"",IF(AND($D119=AJ$4,$D120&gt;AJ$4),$F119,AJ119))</f>
        <v/>
      </c>
      <c r="AK120" s="6" t="str">
        <f>IF($D120&lt;=AK$4,"",IF(AND($D119=AK$4,$D120&gt;AK$4),$F119,AK119))</f>
        <v/>
      </c>
      <c r="AL120" s="6" t="str">
        <f>IF($D120&lt;=AL$4,"",IF(AND($D119=AL$4,$D120&gt;AL$4),$F119,AL119))</f>
        <v/>
      </c>
      <c r="AM120" s="6" t="str">
        <f>IF($D120&lt;=AM$4,"",IF(AND($D119=AM$4,$D120&gt;AM$4),$F119,AM119))</f>
        <v/>
      </c>
      <c r="AN120" s="6" t="str">
        <f>IF($D120&lt;=AN$4,"",IF(AND($D119=AN$4,$D120&gt;AN$4),$F119,AN119))</f>
        <v/>
      </c>
      <c r="AO120" s="6" t="str">
        <f>CONCATENATE(AG120," | ",AH120," | ",AI120," | ",AJ120," | ",AK120," | ",AL120," | ",AM120," | ",AN120)</f>
        <v xml:space="preserve">90NB0NL1-M14370 |  |  |  |  |  |  | </v>
      </c>
      <c r="AP120" s="6">
        <f>IF(TRIM(H120)="",100,J120)</f>
        <v>0</v>
      </c>
      <c r="AQ120" s="4"/>
      <c r="AR120" s="6" t="b">
        <f>NOT(TRIM(W120)&lt;&gt;"F")</f>
        <v>1</v>
      </c>
      <c r="AS120" s="6" t="str">
        <f>$B120&amp;" | "&amp;$AO120&amp;" | "&amp;IF(TRIM(H120)="","uniq"&amp;ROW(),TRIM(H120))</f>
        <v>271A | 90NB0NL1-M14370 |  |  |  |  |  |  |  | 13</v>
      </c>
      <c r="AT120" s="63">
        <f>IF(NOT(AR120),IF(TRIM($H120)="","Assembly","Phantom Alt"),VLOOKUP(F120,ZPCS04!B:G,6,0))</f>
        <v>854</v>
      </c>
      <c r="AU120" s="7"/>
      <c r="AV120" s="38">
        <f ca="1">IF(TRIM($W120)="F",OFFSET($A$5,MATCH($AS120,$AS$5:$AS120,0)-1,0),$A120)</f>
        <v>122</v>
      </c>
      <c r="AW120" s="38">
        <f ca="1">IFERROR(OFFSET(ZPCS04!$A$1,MATCH(F120,ZPCS04!B:B,0)-1,0),100)</f>
        <v>3</v>
      </c>
      <c r="AX120" s="7"/>
      <c r="AY120" s="6" t="b">
        <f>SUMIF(AS:AS,AS120,AP:AP)=100</f>
        <v>1</v>
      </c>
      <c r="AZ120" s="6" t="b">
        <f>SUMIF(AS:AS,AS120,AE:AE)/COUNTIF(AS:AS,AS120)=AE120</f>
        <v>1</v>
      </c>
      <c r="BA120" s="4"/>
      <c r="BB120" s="38" t="str">
        <f ca="1">IF(AT120="Phantom Alt",MATCH($AS120,$AS$5:$AS120,0),IF(OR(OFFSET($AF120,0,8-COUNTBLANK($AG120:$AN120))=$F119,$BE120=$BE119),$BB119,""))</f>
        <v/>
      </c>
      <c r="BC120" s="41">
        <v>0.01</v>
      </c>
      <c r="BD120" s="55" t="str">
        <f>C120&amp;" | "&amp;F120</f>
        <v>90NB0NL1-M14370 | 14009-00080500</v>
      </c>
      <c r="BE120" s="55" t="str">
        <f ca="1">C120&amp;" | "&amp;OFFSET($AF120,0,8-COUNTBLANK($AG120:$AN120))</f>
        <v>90NB0NL1-M14370 | 90NB0NL1-M14370</v>
      </c>
      <c r="BF120" s="57">
        <f ca="1">IFERROR(VLOOKUP($BE120,$BD$5:$BF119,3,0)*$AE120,VLOOKUP($C120,Demanda!$A:$B,2,0)*$AE120)*IF(AT120="Phantom Alt",$BC120,TRUE)</f>
        <v>400</v>
      </c>
      <c r="BG120" s="57">
        <f t="shared" ca="1" si="1"/>
        <v>0</v>
      </c>
      <c r="BH120" s="57">
        <f>SUMIF(Invoice!A:A,F120,Invoice!B:B)</f>
        <v>0</v>
      </c>
      <c r="BI120" s="57">
        <f ca="1">SUMIF(AS:AS,AS120,BG:BG)</f>
        <v>400</v>
      </c>
      <c r="BJ120" s="57">
        <f ca="1">MIN((BI120-SUMIF($AS$5:AS119,AS120,$BJ$5:BJ119)),MAX(0,BH120-SUMIF($F$5:F119,F120,$BJ$5:BJ119)))</f>
        <v>0</v>
      </c>
      <c r="BK120" s="57">
        <f ca="1">(-SUMIF(AS:AS,AS120,BG:BG)+SUMIF(AS:AS,AS120,BJ:BJ))*(AP120=100)*AR120</f>
        <v>0</v>
      </c>
      <c r="BL120" s="57">
        <f ca="1">MAX(0,SUMIF(Invoice!A:A,F120,Invoice!B:B)-SUMIF(F:F,F120,BJ:BJ))*(COUNTIF(F:F,F120)=COUNTIF($F$5:F120,F120))</f>
        <v>0</v>
      </c>
      <c r="BM120" s="44"/>
    </row>
    <row r="121" spans="1:65">
      <c r="A121" s="43">
        <v>120</v>
      </c>
      <c r="B121" s="35" t="s">
        <v>192</v>
      </c>
      <c r="C121" s="35" t="s">
        <v>3544</v>
      </c>
      <c r="D121" s="35">
        <v>1</v>
      </c>
      <c r="E121" s="35">
        <v>130</v>
      </c>
      <c r="F121" s="64" t="s">
        <v>1580</v>
      </c>
      <c r="G121" s="76" t="s">
        <v>1581</v>
      </c>
      <c r="H121" s="35">
        <v>13</v>
      </c>
      <c r="I121" s="35" t="s">
        <v>58</v>
      </c>
      <c r="J121" s="35">
        <v>100</v>
      </c>
      <c r="K121" s="35" t="s">
        <v>183</v>
      </c>
      <c r="L121" s="35" t="s">
        <v>57</v>
      </c>
      <c r="M121" s="35">
        <v>1</v>
      </c>
      <c r="N121" s="35">
        <v>1</v>
      </c>
      <c r="O121" s="35">
        <v>1</v>
      </c>
      <c r="P121" s="35">
        <v>2</v>
      </c>
      <c r="Q121" s="35">
        <v>1</v>
      </c>
      <c r="R121" s="35" t="s">
        <v>130</v>
      </c>
      <c r="S121" s="35" t="s">
        <v>130</v>
      </c>
      <c r="T121" s="36">
        <v>44104</v>
      </c>
      <c r="U121" s="36">
        <v>2958465</v>
      </c>
      <c r="V121" s="35" t="s">
        <v>3783</v>
      </c>
      <c r="W121" s="35" t="s">
        <v>59</v>
      </c>
      <c r="X121" s="35"/>
      <c r="Y121" s="35" t="s">
        <v>56</v>
      </c>
      <c r="Z121" s="35">
        <v>7213294</v>
      </c>
      <c r="AA121" s="35">
        <v>34</v>
      </c>
      <c r="AB121" s="35">
        <v>17</v>
      </c>
      <c r="AC121" s="35"/>
      <c r="AE121" s="51">
        <f>M121/O121</f>
        <v>1</v>
      </c>
      <c r="AG121" s="6" t="str">
        <f>C121</f>
        <v>90NB0NL1-M14370</v>
      </c>
      <c r="AH121" s="6" t="str">
        <f>IF($D121&lt;=AH$4,"",IF(AND($D120=AH$4,$D121&gt;AH$4),$F120,AH120))</f>
        <v/>
      </c>
      <c r="AI121" s="6" t="str">
        <f>IF($D121&lt;=AI$4,"",IF(AND($D120=AI$4,$D121&gt;AI$4),$F120,AI120))</f>
        <v/>
      </c>
      <c r="AJ121" s="6" t="str">
        <f>IF($D121&lt;=AJ$4,"",IF(AND($D120=AJ$4,$D121&gt;AJ$4),$F120,AJ120))</f>
        <v/>
      </c>
      <c r="AK121" s="6" t="str">
        <f>IF($D121&lt;=AK$4,"",IF(AND($D120=AK$4,$D121&gt;AK$4),$F120,AK120))</f>
        <v/>
      </c>
      <c r="AL121" s="6" t="str">
        <f>IF($D121&lt;=AL$4,"",IF(AND($D120=AL$4,$D121&gt;AL$4),$F120,AL120))</f>
        <v/>
      </c>
      <c r="AM121" s="6" t="str">
        <f>IF($D121&lt;=AM$4,"",IF(AND($D120=AM$4,$D121&gt;AM$4),$F120,AM120))</f>
        <v/>
      </c>
      <c r="AN121" s="6" t="str">
        <f>IF($D121&lt;=AN$4,"",IF(AND($D120=AN$4,$D121&gt;AN$4),$F120,AN120))</f>
        <v/>
      </c>
      <c r="AO121" s="6" t="str">
        <f>CONCATENATE(AG121," | ",AH121," | ",AI121," | ",AJ121," | ",AK121," | ",AL121," | ",AM121," | ",AN121)</f>
        <v xml:space="preserve">90NB0NL1-M14370 |  |  |  |  |  |  | </v>
      </c>
      <c r="AP121" s="6">
        <f>IF(TRIM(H121)="",100,J121)</f>
        <v>100</v>
      </c>
      <c r="AQ121" s="4"/>
      <c r="AR121" s="6" t="b">
        <f>NOT(TRIM(W121)&lt;&gt;"F")</f>
        <v>1</v>
      </c>
      <c r="AS121" s="6" t="str">
        <f>$B121&amp;" | "&amp;$AO121&amp;" | "&amp;IF(TRIM(H121)="","uniq"&amp;ROW(),TRIM(H121))</f>
        <v>271A | 90NB0NL1-M14370 |  |  |  |  |  |  |  | 13</v>
      </c>
      <c r="AT121" s="63">
        <f>IF(NOT(AR121),IF(TRIM($H121)="","Assembly","Phantom Alt"),VLOOKUP(F121,ZPCS04!B:G,6,0))</f>
        <v>854</v>
      </c>
      <c r="AU121" s="7"/>
      <c r="AV121" s="38">
        <f ca="1">IF(TRIM($W121)="F",OFFSET($A$5,MATCH($AS121,$AS$5:$AS121,0)-1,0),$A121)</f>
        <v>122</v>
      </c>
      <c r="AW121" s="38">
        <f ca="1">IFERROR(OFFSET(ZPCS04!$A$1,MATCH(F121,ZPCS04!B:B,0)-1,0),100)</f>
        <v>3</v>
      </c>
      <c r="AX121" s="7"/>
      <c r="AY121" s="6" t="b">
        <f>SUMIF(AS:AS,AS121,AP:AP)=100</f>
        <v>1</v>
      </c>
      <c r="AZ121" s="6" t="b">
        <f>SUMIF(AS:AS,AS121,AE:AE)/COUNTIF(AS:AS,AS121)=AE121</f>
        <v>1</v>
      </c>
      <c r="BA121" s="4"/>
      <c r="BB121" s="38" t="str">
        <f ca="1">IF(AT121="Phantom Alt",MATCH($AS121,$AS$5:$AS121,0),IF(OR(OFFSET($AF121,0,8-COUNTBLANK($AG121:$AN121))=$F120,$BE121=$BE120),$BB120,""))</f>
        <v/>
      </c>
      <c r="BC121" s="41">
        <v>0</v>
      </c>
      <c r="BD121" s="55" t="str">
        <f>C121&amp;" | "&amp;F121</f>
        <v>90NB0NL1-M14370 | 14009-00151900</v>
      </c>
      <c r="BE121" s="55" t="str">
        <f ca="1">C121&amp;" | "&amp;OFFSET($AF121,0,8-COUNTBLANK($AG121:$AN121))</f>
        <v>90NB0NL1-M14370 | 90NB0NL1-M14370</v>
      </c>
      <c r="BF121" s="57">
        <f ca="1">IFERROR(VLOOKUP($BE121,$BD$5:$BF120,3,0)*$AE121,VLOOKUP($C121,Demanda!$A:$B,2,0)*$AE121)*IF(AT121="Phantom Alt",$BC121,TRUE)</f>
        <v>400</v>
      </c>
      <c r="BG121" s="57">
        <f t="shared" ca="1" si="1"/>
        <v>400</v>
      </c>
      <c r="BH121" s="57">
        <f>SUMIF(Invoice!A:A,F121,Invoice!B:B)</f>
        <v>0</v>
      </c>
      <c r="BI121" s="57">
        <f ca="1">SUMIF(AS:AS,AS121,BG:BG)</f>
        <v>400</v>
      </c>
      <c r="BJ121" s="57">
        <f ca="1">MIN((BI121-SUMIF($AS$5:AS120,AS121,$BJ$5:BJ120)),MAX(0,BH121-SUMIF($F$5:F120,F121,$BJ$5:BJ120)))</f>
        <v>0</v>
      </c>
      <c r="BK121" s="57">
        <f ca="1">(-SUMIF(AS:AS,AS121,BG:BG)+SUMIF(AS:AS,AS121,BJ:BJ))*(AP121=100)*AR121</f>
        <v>0</v>
      </c>
      <c r="BL121" s="57">
        <f ca="1">MAX(0,SUMIF(Invoice!A:A,F121,Invoice!B:B)-SUMIF(F:F,F121,BJ:BJ))*(COUNTIF(F:F,F121)=COUNTIF($F$5:F121,F121))</f>
        <v>0</v>
      </c>
      <c r="BM121" s="44"/>
    </row>
    <row r="122" spans="1:65">
      <c r="A122" s="43">
        <v>121</v>
      </c>
      <c r="B122" s="35" t="s">
        <v>192</v>
      </c>
      <c r="C122" s="35" t="s">
        <v>3544</v>
      </c>
      <c r="D122" s="35">
        <v>1</v>
      </c>
      <c r="E122" s="35">
        <v>130</v>
      </c>
      <c r="F122" s="64" t="s">
        <v>3633</v>
      </c>
      <c r="G122" s="76" t="s">
        <v>3802</v>
      </c>
      <c r="H122" s="35">
        <v>13</v>
      </c>
      <c r="I122" s="35" t="s">
        <v>60</v>
      </c>
      <c r="J122" s="35">
        <v>0</v>
      </c>
      <c r="K122" s="35" t="s">
        <v>183</v>
      </c>
      <c r="L122" s="35" t="s">
        <v>57</v>
      </c>
      <c r="M122" s="35">
        <v>1</v>
      </c>
      <c r="N122" s="35"/>
      <c r="O122" s="35">
        <v>1</v>
      </c>
      <c r="P122" s="35">
        <v>2</v>
      </c>
      <c r="Q122" s="35">
        <v>2</v>
      </c>
      <c r="R122" s="35" t="s">
        <v>130</v>
      </c>
      <c r="S122" s="35" t="s">
        <v>130</v>
      </c>
      <c r="T122" s="36">
        <v>44104</v>
      </c>
      <c r="U122" s="36">
        <v>2958465</v>
      </c>
      <c r="V122" s="35" t="s">
        <v>3783</v>
      </c>
      <c r="W122" s="35" t="s">
        <v>59</v>
      </c>
      <c r="X122" s="35"/>
      <c r="Y122" s="35" t="s">
        <v>56</v>
      </c>
      <c r="Z122" s="35">
        <v>7213294</v>
      </c>
      <c r="AA122" s="35">
        <v>36</v>
      </c>
      <c r="AB122" s="35">
        <v>18</v>
      </c>
      <c r="AC122" s="35"/>
      <c r="AE122" s="51">
        <f>M122/O122</f>
        <v>1</v>
      </c>
      <c r="AG122" s="6" t="str">
        <f>C122</f>
        <v>90NB0NL1-M14370</v>
      </c>
      <c r="AH122" s="6" t="str">
        <f>IF($D122&lt;=AH$4,"",IF(AND($D121=AH$4,$D122&gt;AH$4),$F121,AH121))</f>
        <v/>
      </c>
      <c r="AI122" s="6" t="str">
        <f>IF($D122&lt;=AI$4,"",IF(AND($D121=AI$4,$D122&gt;AI$4),$F121,AI121))</f>
        <v/>
      </c>
      <c r="AJ122" s="6" t="str">
        <f>IF($D122&lt;=AJ$4,"",IF(AND($D121=AJ$4,$D122&gt;AJ$4),$F121,AJ121))</f>
        <v/>
      </c>
      <c r="AK122" s="6" t="str">
        <f>IF($D122&lt;=AK$4,"",IF(AND($D121=AK$4,$D122&gt;AK$4),$F121,AK121))</f>
        <v/>
      </c>
      <c r="AL122" s="6" t="str">
        <f>IF($D122&lt;=AL$4,"",IF(AND($D121=AL$4,$D122&gt;AL$4),$F121,AL121))</f>
        <v/>
      </c>
      <c r="AM122" s="6" t="str">
        <f>IF($D122&lt;=AM$4,"",IF(AND($D121=AM$4,$D122&gt;AM$4),$F121,AM121))</f>
        <v/>
      </c>
      <c r="AN122" s="6" t="str">
        <f>IF($D122&lt;=AN$4,"",IF(AND($D121=AN$4,$D122&gt;AN$4),$F121,AN121))</f>
        <v/>
      </c>
      <c r="AO122" s="6" t="str">
        <f>CONCATENATE(AG122," | ",AH122," | ",AI122," | ",AJ122," | ",AK122," | ",AL122," | ",AM122," | ",AN122)</f>
        <v xml:space="preserve">90NB0NL1-M14370 |  |  |  |  |  |  | </v>
      </c>
      <c r="AP122" s="6">
        <f>IF(TRIM(H122)="",100,J122)</f>
        <v>0</v>
      </c>
      <c r="AQ122" s="4"/>
      <c r="AR122" s="6" t="b">
        <f>NOT(TRIM(W122)&lt;&gt;"F")</f>
        <v>1</v>
      </c>
      <c r="AS122" s="6" t="str">
        <f>$B122&amp;" | "&amp;$AO122&amp;" | "&amp;IF(TRIM(H122)="","uniq"&amp;ROW(),TRIM(H122))</f>
        <v>271A | 90NB0NL1-M14370 |  |  |  |  |  |  |  | 13</v>
      </c>
      <c r="AT122" s="63">
        <f>IF(NOT(AR122),IF(TRIM($H122)="","Assembly","Phantom Alt"),VLOOKUP(F122,ZPCS04!B:G,6,0))</f>
        <v>854</v>
      </c>
      <c r="AU122" s="7"/>
      <c r="AV122" s="38">
        <f ca="1">IF(TRIM($W122)="F",OFFSET($A$5,MATCH($AS122,$AS$5:$AS122,0)-1,0),$A122)</f>
        <v>122</v>
      </c>
      <c r="AW122" s="38">
        <f ca="1">IFERROR(OFFSET(ZPCS04!$A$1,MATCH(F122,ZPCS04!B:B,0)-1,0),100)</f>
        <v>3</v>
      </c>
      <c r="AX122" s="7"/>
      <c r="AY122" s="6" t="b">
        <f>SUMIF(AS:AS,AS122,AP:AP)=100</f>
        <v>1</v>
      </c>
      <c r="AZ122" s="6" t="b">
        <f>SUMIF(AS:AS,AS122,AE:AE)/COUNTIF(AS:AS,AS122)=AE122</f>
        <v>1</v>
      </c>
      <c r="BA122" s="4"/>
      <c r="BB122" s="38" t="str">
        <f ca="1">IF(AT122="Phantom Alt",MATCH($AS122,$AS$5:$AS122,0),IF(OR(OFFSET($AF122,0,8-COUNTBLANK($AG122:$AN122))=$F121,$BE122=$BE121),$BB121,""))</f>
        <v/>
      </c>
      <c r="BC122" s="41">
        <v>0</v>
      </c>
      <c r="BD122" s="55" t="str">
        <f>C122&amp;" | "&amp;F122</f>
        <v>90NB0NL1-M14370 | DM333091210</v>
      </c>
      <c r="BE122" s="55" t="str">
        <f ca="1">C122&amp;" | "&amp;OFFSET($AF122,0,8-COUNTBLANK($AG122:$AN122))</f>
        <v>90NB0NL1-M14370 | 90NB0NL1-M14370</v>
      </c>
      <c r="BF122" s="57">
        <f ca="1">IFERROR(VLOOKUP($BE122,$BD$5:$BF121,3,0)*$AE122,VLOOKUP($C122,Demanda!$A:$B,2,0)*$AE122)*IF(AT122="Phantom Alt",$BC122,TRUE)</f>
        <v>400</v>
      </c>
      <c r="BG122" s="57">
        <f t="shared" ca="1" si="1"/>
        <v>0</v>
      </c>
      <c r="BH122" s="57">
        <f>SUMIF(Invoice!A:A,F122,Invoice!B:B)</f>
        <v>0</v>
      </c>
      <c r="BI122" s="57">
        <f ca="1">SUMIF(AS:AS,AS122,BG:BG)</f>
        <v>400</v>
      </c>
      <c r="BJ122" s="57">
        <f ca="1">MIN((BI122-SUMIF($AS$5:AS121,AS122,$BJ$5:BJ121)),MAX(0,BH122-SUMIF($F$5:F121,F122,$BJ$5:BJ121)))</f>
        <v>0</v>
      </c>
      <c r="BK122" s="57">
        <f ca="1">(-SUMIF(AS:AS,AS122,BG:BG)+SUMIF(AS:AS,AS122,BJ:BJ))*(AP122=100)*AR122</f>
        <v>0</v>
      </c>
      <c r="BL122" s="57">
        <f ca="1">MAX(0,SUMIF(Invoice!A:A,F122,Invoice!B:B)-SUMIF(F:F,F122,BJ:BJ))*(COUNTIF(F:F,F122)=COUNTIF($F$5:F122,F122))</f>
        <v>0</v>
      </c>
      <c r="BM122" s="44"/>
    </row>
    <row r="123" spans="1:65">
      <c r="A123" s="43">
        <v>123</v>
      </c>
      <c r="B123" s="35" t="s">
        <v>192</v>
      </c>
      <c r="C123" s="35" t="s">
        <v>3544</v>
      </c>
      <c r="D123" s="35">
        <v>1</v>
      </c>
      <c r="E123" s="35">
        <v>130</v>
      </c>
      <c r="F123" s="64" t="s">
        <v>3636</v>
      </c>
      <c r="G123" s="76" t="s">
        <v>3803</v>
      </c>
      <c r="H123" s="35">
        <v>13</v>
      </c>
      <c r="I123" s="35" t="s">
        <v>60</v>
      </c>
      <c r="J123" s="35">
        <v>0</v>
      </c>
      <c r="K123" s="35" t="s">
        <v>183</v>
      </c>
      <c r="L123" s="35" t="s">
        <v>57</v>
      </c>
      <c r="M123" s="35">
        <v>1</v>
      </c>
      <c r="N123" s="35"/>
      <c r="O123" s="35">
        <v>1</v>
      </c>
      <c r="P123" s="35">
        <v>2</v>
      </c>
      <c r="Q123" s="35">
        <v>6</v>
      </c>
      <c r="R123" s="35" t="s">
        <v>130</v>
      </c>
      <c r="S123" s="35" t="s">
        <v>130</v>
      </c>
      <c r="T123" s="36">
        <v>44104</v>
      </c>
      <c r="U123" s="36">
        <v>2958465</v>
      </c>
      <c r="V123" s="35" t="s">
        <v>3783</v>
      </c>
      <c r="W123" s="35" t="s">
        <v>59</v>
      </c>
      <c r="X123" s="35"/>
      <c r="Y123" s="35" t="s">
        <v>56</v>
      </c>
      <c r="Z123" s="35">
        <v>7213294</v>
      </c>
      <c r="AA123" s="35">
        <v>44</v>
      </c>
      <c r="AB123" s="35">
        <v>22</v>
      </c>
      <c r="AC123" s="35"/>
      <c r="AE123" s="51">
        <f>M123/O123</f>
        <v>1</v>
      </c>
      <c r="AG123" s="6" t="str">
        <f>C123</f>
        <v>90NB0NL1-M14370</v>
      </c>
      <c r="AH123" s="6" t="str">
        <f>IF($D123&lt;=AH$4,"",IF(AND($D122=AH$4,$D123&gt;AH$4),$F122,AH122))</f>
        <v/>
      </c>
      <c r="AI123" s="6" t="str">
        <f>IF($D123&lt;=AI$4,"",IF(AND($D122=AI$4,$D123&gt;AI$4),$F122,AI122))</f>
        <v/>
      </c>
      <c r="AJ123" s="6" t="str">
        <f>IF($D123&lt;=AJ$4,"",IF(AND($D122=AJ$4,$D123&gt;AJ$4),$F122,AJ122))</f>
        <v/>
      </c>
      <c r="AK123" s="6" t="str">
        <f>IF($D123&lt;=AK$4,"",IF(AND($D122=AK$4,$D123&gt;AK$4),$F122,AK122))</f>
        <v/>
      </c>
      <c r="AL123" s="6" t="str">
        <f>IF($D123&lt;=AL$4,"",IF(AND($D122=AL$4,$D123&gt;AL$4),$F122,AL122))</f>
        <v/>
      </c>
      <c r="AM123" s="6" t="str">
        <f>IF($D123&lt;=AM$4,"",IF(AND($D122=AM$4,$D123&gt;AM$4),$F122,AM122))</f>
        <v/>
      </c>
      <c r="AN123" s="6" t="str">
        <f>IF($D123&lt;=AN$4,"",IF(AND($D122=AN$4,$D123&gt;AN$4),$F122,AN122))</f>
        <v/>
      </c>
      <c r="AO123" s="6" t="str">
        <f>CONCATENATE(AG123," | ",AH123," | ",AI123," | ",AJ123," | ",AK123," | ",AL123," | ",AM123," | ",AN123)</f>
        <v xml:space="preserve">90NB0NL1-M14370 |  |  |  |  |  |  | </v>
      </c>
      <c r="AP123" s="6">
        <f>IF(TRIM(H123)="",100,J123)</f>
        <v>0</v>
      </c>
      <c r="AQ123" s="4"/>
      <c r="AR123" s="6" t="b">
        <f>NOT(TRIM(W123)&lt;&gt;"F")</f>
        <v>1</v>
      </c>
      <c r="AS123" s="6" t="str">
        <f>$B123&amp;" | "&amp;$AO123&amp;" | "&amp;IF(TRIM(H123)="","uniq"&amp;ROW(),TRIM(H123))</f>
        <v>271A | 90NB0NL1-M14370 |  |  |  |  |  |  |  | 13</v>
      </c>
      <c r="AT123" s="63">
        <f>IF(NOT(AR123),IF(TRIM($H123)="","Assembly","Phantom Alt"),VLOOKUP(F123,ZPCS04!B:G,6,0))</f>
        <v>854</v>
      </c>
      <c r="AU123" s="7"/>
      <c r="AV123" s="38">
        <f ca="1">IF(TRIM($W123)="F",OFFSET($A$5,MATCH($AS123,$AS$5:$AS123,0)-1,0),$A123)</f>
        <v>122</v>
      </c>
      <c r="AW123" s="38">
        <f ca="1">IFERROR(OFFSET(ZPCS04!$A$1,MATCH(F123,ZPCS04!B:B,0)-1,0),100)</f>
        <v>3</v>
      </c>
      <c r="AX123" s="7"/>
      <c r="AY123" s="6" t="b">
        <f>SUMIF(AS:AS,AS123,AP:AP)=100</f>
        <v>1</v>
      </c>
      <c r="AZ123" s="6" t="b">
        <f>SUMIF(AS:AS,AS123,AE:AE)/COUNTIF(AS:AS,AS123)=AE123</f>
        <v>1</v>
      </c>
      <c r="BA123" s="4"/>
      <c r="BB123" s="38" t="str">
        <f ca="1">IF(AT123="Phantom Alt",MATCH($AS123,$AS$5:$AS123,0),IF(OR(OFFSET($AF123,0,8-COUNTBLANK($AG123:$AN123))=$F122,$BE123=$BE122),$BB122,""))</f>
        <v/>
      </c>
      <c r="BC123" s="41">
        <v>0</v>
      </c>
      <c r="BD123" s="55" t="str">
        <f>C123&amp;" | "&amp;F123</f>
        <v>90NB0NL1-M14370 | DM333091286</v>
      </c>
      <c r="BE123" s="55" t="str">
        <f ca="1">C123&amp;" | "&amp;OFFSET($AF123,0,8-COUNTBLANK($AG123:$AN123))</f>
        <v>90NB0NL1-M14370 | 90NB0NL1-M14370</v>
      </c>
      <c r="BF123" s="57">
        <f ca="1">IFERROR(VLOOKUP($BE123,$BD$5:$BF122,3,0)*$AE123,VLOOKUP($C123,Demanda!$A:$B,2,0)*$AE123)*IF(AT123="Phantom Alt",$BC123,TRUE)</f>
        <v>400</v>
      </c>
      <c r="BG123" s="57">
        <f t="shared" ca="1" si="1"/>
        <v>0</v>
      </c>
      <c r="BH123" s="57">
        <f>SUMIF(Invoice!A:A,F123,Invoice!B:B)</f>
        <v>0</v>
      </c>
      <c r="BI123" s="57">
        <f ca="1">SUMIF(AS:AS,AS123,BG:BG)</f>
        <v>400</v>
      </c>
      <c r="BJ123" s="57">
        <f ca="1">MIN((BI123-SUMIF($AS$5:AS122,AS123,$BJ$5:BJ122)),MAX(0,BH123-SUMIF($F$5:F122,F123,$BJ$5:BJ122)))</f>
        <v>0</v>
      </c>
      <c r="BK123" s="57">
        <f ca="1">(-SUMIF(AS:AS,AS123,BG:BG)+SUMIF(AS:AS,AS123,BJ:BJ))*(AP123=100)*AR123</f>
        <v>0</v>
      </c>
      <c r="BL123" s="57">
        <f ca="1">MAX(0,SUMIF(Invoice!A:A,F123,Invoice!B:B)-SUMIF(F:F,F123,BJ:BJ))*(COUNTIF(F:F,F123)=COUNTIF($F$5:F123,F123))</f>
        <v>0</v>
      </c>
      <c r="BM123" s="44"/>
    </row>
    <row r="124" spans="1:65">
      <c r="A124" s="43">
        <v>125</v>
      </c>
      <c r="B124" s="35" t="s">
        <v>192</v>
      </c>
      <c r="C124" s="35" t="s">
        <v>3544</v>
      </c>
      <c r="D124" s="35">
        <v>1</v>
      </c>
      <c r="E124" s="35">
        <v>140</v>
      </c>
      <c r="F124" s="64" t="s">
        <v>3743</v>
      </c>
      <c r="G124" s="76" t="s">
        <v>3804</v>
      </c>
      <c r="H124" s="35">
        <v>14</v>
      </c>
      <c r="I124" s="35" t="s">
        <v>60</v>
      </c>
      <c r="J124" s="35">
        <v>0</v>
      </c>
      <c r="K124" s="35" t="s">
        <v>183</v>
      </c>
      <c r="L124" s="35" t="s">
        <v>57</v>
      </c>
      <c r="M124" s="35">
        <v>1</v>
      </c>
      <c r="N124" s="35"/>
      <c r="O124" s="35">
        <v>1</v>
      </c>
      <c r="P124" s="35">
        <v>2</v>
      </c>
      <c r="Q124" s="35">
        <v>2</v>
      </c>
      <c r="R124" s="35" t="s">
        <v>130</v>
      </c>
      <c r="S124" s="35" t="s">
        <v>130</v>
      </c>
      <c r="T124" s="36">
        <v>44104</v>
      </c>
      <c r="U124" s="36">
        <v>2958465</v>
      </c>
      <c r="V124" s="35" t="s">
        <v>3783</v>
      </c>
      <c r="W124" s="35" t="s">
        <v>59</v>
      </c>
      <c r="X124" s="35"/>
      <c r="Y124" s="35" t="s">
        <v>56</v>
      </c>
      <c r="Z124" s="35">
        <v>7213294</v>
      </c>
      <c r="AA124" s="35">
        <v>48</v>
      </c>
      <c r="AB124" s="35">
        <v>24</v>
      </c>
      <c r="AC124" s="35"/>
      <c r="AE124" s="51">
        <f>M124/O124</f>
        <v>1</v>
      </c>
      <c r="AG124" s="6" t="str">
        <f>C124</f>
        <v>90NB0NL1-M14370</v>
      </c>
      <c r="AH124" s="6" t="str">
        <f>IF($D124&lt;=AH$4,"",IF(AND($D123=AH$4,$D124&gt;AH$4),$F123,AH123))</f>
        <v/>
      </c>
      <c r="AI124" s="6" t="str">
        <f>IF($D124&lt;=AI$4,"",IF(AND($D123=AI$4,$D124&gt;AI$4),$F123,AI123))</f>
        <v/>
      </c>
      <c r="AJ124" s="6" t="str">
        <f>IF($D124&lt;=AJ$4,"",IF(AND($D123=AJ$4,$D124&gt;AJ$4),$F123,AJ123))</f>
        <v/>
      </c>
      <c r="AK124" s="6" t="str">
        <f>IF($D124&lt;=AK$4,"",IF(AND($D123=AK$4,$D124&gt;AK$4),$F123,AK123))</f>
        <v/>
      </c>
      <c r="AL124" s="6" t="str">
        <f>IF($D124&lt;=AL$4,"",IF(AND($D123=AL$4,$D124&gt;AL$4),$F123,AL123))</f>
        <v/>
      </c>
      <c r="AM124" s="6" t="str">
        <f>IF($D124&lt;=AM$4,"",IF(AND($D123=AM$4,$D124&gt;AM$4),$F123,AM123))</f>
        <v/>
      </c>
      <c r="AN124" s="6" t="str">
        <f>IF($D124&lt;=AN$4,"",IF(AND($D123=AN$4,$D124&gt;AN$4),$F123,AN123))</f>
        <v/>
      </c>
      <c r="AO124" s="6" t="str">
        <f>CONCATENATE(AG124," | ",AH124," | ",AI124," | ",AJ124," | ",AK124," | ",AL124," | ",AM124," | ",AN124)</f>
        <v xml:space="preserve">90NB0NL1-M14370 |  |  |  |  |  |  | </v>
      </c>
      <c r="AP124" s="6">
        <f>IF(TRIM(H124)="",100,J124)</f>
        <v>0</v>
      </c>
      <c r="AQ124" s="4"/>
      <c r="AR124" s="6" t="b">
        <f>NOT(TRIM(W124)&lt;&gt;"F")</f>
        <v>1</v>
      </c>
      <c r="AS124" s="6" t="str">
        <f>$B124&amp;" | "&amp;$AO124&amp;" | "&amp;IF(TRIM(H124)="","uniq"&amp;ROW(),TRIM(H124))</f>
        <v>271A | 90NB0NL1-M14370 |  |  |  |  |  |  |  | 14</v>
      </c>
      <c r="AT124" s="63">
        <f>IF(NOT(AR124),IF(TRIM($H124)="","Assembly","Phantom Alt"),VLOOKUP(F124,ZPCS04!B:G,6,0))</f>
        <v>2031</v>
      </c>
      <c r="AU124" s="7"/>
      <c r="AV124" s="38">
        <f ca="1">IF(TRIM($W124)="F",OFFSET($A$5,MATCH($AS124,$AS$5:$AS124,0)-1,0),$A124)</f>
        <v>125</v>
      </c>
      <c r="AW124" s="38">
        <f ca="1">IFERROR(OFFSET(ZPCS04!$A$1,MATCH(F124,ZPCS04!B:B,0)-1,0),100)</f>
        <v>2.9999999859999997</v>
      </c>
      <c r="AX124" s="7"/>
      <c r="AY124" s="6" t="b">
        <f>SUMIF(AS:AS,AS124,AP:AP)=100</f>
        <v>1</v>
      </c>
      <c r="AZ124" s="6" t="b">
        <f>SUMIF(AS:AS,AS124,AE:AE)/COUNTIF(AS:AS,AS124)=AE124</f>
        <v>1</v>
      </c>
      <c r="BA124" s="4"/>
      <c r="BB124" s="38" t="str">
        <f ca="1">IF(AT124="Phantom Alt",MATCH($AS124,$AS$5:$AS124,0),IF(OR(OFFSET($AF124,0,8-COUNTBLANK($AG124:$AN124))=$F123,$BE124=$BE123),$BB123,""))</f>
        <v/>
      </c>
      <c r="BC124" s="41">
        <v>0</v>
      </c>
      <c r="BD124" s="55" t="str">
        <f>C124&amp;" | "&amp;F124</f>
        <v>90NB0NL1-M14370 | HEXKT001010</v>
      </c>
      <c r="BE124" s="55" t="str">
        <f ca="1">C124&amp;" | "&amp;OFFSET($AF124,0,8-COUNTBLANK($AG124:$AN124))</f>
        <v>90NB0NL1-M14370 | 90NB0NL1-M14370</v>
      </c>
      <c r="BF124" s="57">
        <f ca="1">IFERROR(VLOOKUP($BE124,$BD$5:$BF123,3,0)*$AE124,VLOOKUP($C124,Demanda!$A:$B,2,0)*$AE124)*IF(AT124="Phantom Alt",$BC124,TRUE)</f>
        <v>400</v>
      </c>
      <c r="BG124" s="57">
        <f t="shared" ca="1" si="1"/>
        <v>0</v>
      </c>
      <c r="BH124" s="57">
        <f>SUMIF(Invoice!A:A,F124,Invoice!B:B)</f>
        <v>1400</v>
      </c>
      <c r="BI124" s="57">
        <f ca="1">SUMIF(AS:AS,AS124,BG:BG)</f>
        <v>400</v>
      </c>
      <c r="BJ124" s="57">
        <f ca="1">MIN((BI124-SUMIF($AS$5:AS123,AS124,$BJ$5:BJ123)),MAX(0,BH124-SUMIF($F$5:F123,F124,$BJ$5:BJ123)))</f>
        <v>400</v>
      </c>
      <c r="BK124" s="57">
        <f ca="1">(-SUMIF(AS:AS,AS124,BG:BG)+SUMIF(AS:AS,AS124,BJ:BJ))*(AP124=100)*AR124</f>
        <v>0</v>
      </c>
      <c r="BL124" s="57">
        <f ca="1">MAX(0,SUMIF(Invoice!A:A,F124,Invoice!B:B)-SUMIF(F:F,F124,BJ:BJ))*(COUNTIF(F:F,F124)=COUNTIF($F$5:F124,F124))</f>
        <v>0</v>
      </c>
      <c r="BM124" s="44"/>
    </row>
    <row r="125" spans="1:65">
      <c r="A125" s="43">
        <v>124</v>
      </c>
      <c r="B125" s="35" t="s">
        <v>192</v>
      </c>
      <c r="C125" s="35" t="s">
        <v>3544</v>
      </c>
      <c r="D125" s="35">
        <v>1</v>
      </c>
      <c r="E125" s="35">
        <v>140</v>
      </c>
      <c r="F125" s="64" t="s">
        <v>3741</v>
      </c>
      <c r="G125" s="76" t="s">
        <v>3804</v>
      </c>
      <c r="H125" s="35">
        <v>14</v>
      </c>
      <c r="I125" s="35" t="s">
        <v>58</v>
      </c>
      <c r="J125" s="35">
        <v>100</v>
      </c>
      <c r="K125" s="35" t="s">
        <v>183</v>
      </c>
      <c r="L125" s="35" t="s">
        <v>57</v>
      </c>
      <c r="M125" s="35">
        <v>1</v>
      </c>
      <c r="N125" s="35">
        <v>1</v>
      </c>
      <c r="O125" s="35">
        <v>1</v>
      </c>
      <c r="P125" s="35">
        <v>2</v>
      </c>
      <c r="Q125" s="35">
        <v>1</v>
      </c>
      <c r="R125" s="35" t="s">
        <v>130</v>
      </c>
      <c r="S125" s="35" t="s">
        <v>130</v>
      </c>
      <c r="T125" s="36">
        <v>44104</v>
      </c>
      <c r="U125" s="36">
        <v>2958465</v>
      </c>
      <c r="V125" s="35" t="s">
        <v>3783</v>
      </c>
      <c r="W125" s="35" t="s">
        <v>59</v>
      </c>
      <c r="X125" s="35"/>
      <c r="Y125" s="35" t="s">
        <v>56</v>
      </c>
      <c r="Z125" s="35">
        <v>7213294</v>
      </c>
      <c r="AA125" s="35">
        <v>46</v>
      </c>
      <c r="AB125" s="35">
        <v>23</v>
      </c>
      <c r="AC125" s="35"/>
      <c r="AE125" s="51">
        <f>M125/O125</f>
        <v>1</v>
      </c>
      <c r="AG125" s="6" t="str">
        <f>C125</f>
        <v>90NB0NL1-M14370</v>
      </c>
      <c r="AH125" s="6" t="str">
        <f>IF($D125&lt;=AH$4,"",IF(AND($D124=AH$4,$D125&gt;AH$4),$F124,AH124))</f>
        <v/>
      </c>
      <c r="AI125" s="6" t="str">
        <f>IF($D125&lt;=AI$4,"",IF(AND($D124=AI$4,$D125&gt;AI$4),$F124,AI124))</f>
        <v/>
      </c>
      <c r="AJ125" s="6" t="str">
        <f>IF($D125&lt;=AJ$4,"",IF(AND($D124=AJ$4,$D125&gt;AJ$4),$F124,AJ124))</f>
        <v/>
      </c>
      <c r="AK125" s="6" t="str">
        <f>IF($D125&lt;=AK$4,"",IF(AND($D124=AK$4,$D125&gt;AK$4),$F124,AK124))</f>
        <v/>
      </c>
      <c r="AL125" s="6" t="str">
        <f>IF($D125&lt;=AL$4,"",IF(AND($D124=AL$4,$D125&gt;AL$4),$F124,AL124))</f>
        <v/>
      </c>
      <c r="AM125" s="6" t="str">
        <f>IF($D125&lt;=AM$4,"",IF(AND($D124=AM$4,$D125&gt;AM$4),$F124,AM124))</f>
        <v/>
      </c>
      <c r="AN125" s="6" t="str">
        <f>IF($D125&lt;=AN$4,"",IF(AND($D124=AN$4,$D125&gt;AN$4),$F124,AN124))</f>
        <v/>
      </c>
      <c r="AO125" s="6" t="str">
        <f>CONCATENATE(AG125," | ",AH125," | ",AI125," | ",AJ125," | ",AK125," | ",AL125," | ",AM125," | ",AN125)</f>
        <v xml:space="preserve">90NB0NL1-M14370 |  |  |  |  |  |  | </v>
      </c>
      <c r="AP125" s="6">
        <f>IF(TRIM(H125)="",100,J125)</f>
        <v>100</v>
      </c>
      <c r="AQ125" s="4"/>
      <c r="AR125" s="6" t="b">
        <f>NOT(TRIM(W125)&lt;&gt;"F")</f>
        <v>1</v>
      </c>
      <c r="AS125" s="6" t="str">
        <f>$B125&amp;" | "&amp;$AO125&amp;" | "&amp;IF(TRIM(H125)="","uniq"&amp;ROW(),TRIM(H125))</f>
        <v>271A | 90NB0NL1-M14370 |  |  |  |  |  |  |  | 14</v>
      </c>
      <c r="AT125" s="63">
        <f>IF(NOT(AR125),IF(TRIM($H125)="","Assembly","Phantom Alt"),VLOOKUP(F125,ZPCS04!B:G,6,0))</f>
        <v>2031</v>
      </c>
      <c r="AU125" s="7"/>
      <c r="AV125" s="38">
        <f ca="1">IF(TRIM($W125)="F",OFFSET($A$5,MATCH($AS125,$AS$5:$AS125,0)-1,0),$A125)</f>
        <v>125</v>
      </c>
      <c r="AW125" s="38">
        <f ca="1">IFERROR(OFFSET(ZPCS04!$A$1,MATCH(F125,ZPCS04!B:B,0)-1,0),100)</f>
        <v>3</v>
      </c>
      <c r="AX125" s="7"/>
      <c r="AY125" s="6" t="b">
        <f>SUMIF(AS:AS,AS125,AP:AP)=100</f>
        <v>1</v>
      </c>
      <c r="AZ125" s="6" t="b">
        <f>SUMIF(AS:AS,AS125,AE:AE)/COUNTIF(AS:AS,AS125)=AE125</f>
        <v>1</v>
      </c>
      <c r="BA125" s="4"/>
      <c r="BB125" s="38" t="str">
        <f ca="1">IF(AT125="Phantom Alt",MATCH($AS125,$AS$5:$AS125,0),IF(OR(OFFSET($AF125,0,8-COUNTBLANK($AG125:$AN125))=$F124,$BE125=$BE124),$BB124,""))</f>
        <v/>
      </c>
      <c r="BC125" s="41">
        <v>0</v>
      </c>
      <c r="BD125" s="55" t="str">
        <f>C125&amp;" | "&amp;F125</f>
        <v>90NB0NL1-M14370 | 15000-09830000</v>
      </c>
      <c r="BE125" s="55" t="str">
        <f ca="1">C125&amp;" | "&amp;OFFSET($AF125,0,8-COUNTBLANK($AG125:$AN125))</f>
        <v>90NB0NL1-M14370 | 90NB0NL1-M14370</v>
      </c>
      <c r="BF125" s="57">
        <f ca="1">IFERROR(VLOOKUP($BE125,$BD$5:$BF124,3,0)*$AE125,VLOOKUP($C125,Demanda!$A:$B,2,0)*$AE125)*IF(AT125="Phantom Alt",$BC125,TRUE)</f>
        <v>400</v>
      </c>
      <c r="BG125" s="57">
        <f t="shared" ca="1" si="1"/>
        <v>400</v>
      </c>
      <c r="BH125" s="57">
        <f>SUMIF(Invoice!A:A,F125,Invoice!B:B)</f>
        <v>0</v>
      </c>
      <c r="BI125" s="57">
        <f ca="1">SUMIF(AS:AS,AS125,BG:BG)</f>
        <v>400</v>
      </c>
      <c r="BJ125" s="57">
        <f ca="1">MIN((BI125-SUMIF($AS$5:AS124,AS125,$BJ$5:BJ124)),MAX(0,BH125-SUMIF($F$5:F124,F125,$BJ$5:BJ124)))</f>
        <v>0</v>
      </c>
      <c r="BK125" s="57">
        <f ca="1">(-SUMIF(AS:AS,AS125,BG:BG)+SUMIF(AS:AS,AS125,BJ:BJ))*(AP125=100)*AR125</f>
        <v>0</v>
      </c>
      <c r="BL125" s="57">
        <f ca="1">MAX(0,SUMIF(Invoice!A:A,F125,Invoice!B:B)-SUMIF(F:F,F125,BJ:BJ))*(COUNTIF(F:F,F125)=COUNTIF($F$5:F125,F125))</f>
        <v>0</v>
      </c>
      <c r="BM125" s="44"/>
    </row>
    <row r="126" spans="1:65">
      <c r="A126" s="43">
        <v>127</v>
      </c>
      <c r="B126" s="35" t="s">
        <v>192</v>
      </c>
      <c r="C126" s="35" t="s">
        <v>3544</v>
      </c>
      <c r="D126" s="35">
        <v>1</v>
      </c>
      <c r="E126" s="35">
        <v>150</v>
      </c>
      <c r="F126" s="64" t="s">
        <v>3638</v>
      </c>
      <c r="G126" s="76" t="s">
        <v>3806</v>
      </c>
      <c r="H126" s="35">
        <v>15</v>
      </c>
      <c r="I126" s="35" t="s">
        <v>60</v>
      </c>
      <c r="J126" s="35">
        <v>0</v>
      </c>
      <c r="K126" s="35" t="s">
        <v>183</v>
      </c>
      <c r="L126" s="35" t="s">
        <v>57</v>
      </c>
      <c r="M126" s="35">
        <v>1</v>
      </c>
      <c r="N126" s="35"/>
      <c r="O126" s="35">
        <v>1</v>
      </c>
      <c r="P126" s="35">
        <v>2</v>
      </c>
      <c r="Q126" s="35">
        <v>2</v>
      </c>
      <c r="R126" s="35" t="s">
        <v>130</v>
      </c>
      <c r="S126" s="35" t="s">
        <v>130</v>
      </c>
      <c r="T126" s="36">
        <v>44104</v>
      </c>
      <c r="U126" s="36">
        <v>2958465</v>
      </c>
      <c r="V126" s="35" t="s">
        <v>3783</v>
      </c>
      <c r="W126" s="35" t="s">
        <v>59</v>
      </c>
      <c r="X126" s="35"/>
      <c r="Y126" s="35" t="s">
        <v>56</v>
      </c>
      <c r="Z126" s="35">
        <v>7213294</v>
      </c>
      <c r="AA126" s="35">
        <v>52</v>
      </c>
      <c r="AB126" s="35">
        <v>26</v>
      </c>
      <c r="AC126" s="35"/>
      <c r="AE126" s="51">
        <f>M126/O126</f>
        <v>1</v>
      </c>
      <c r="AG126" s="6" t="str">
        <f>C126</f>
        <v>90NB0NL1-M14370</v>
      </c>
      <c r="AH126" s="6" t="str">
        <f>IF($D126&lt;=AH$4,"",IF(AND($D125=AH$4,$D126&gt;AH$4),$F125,AH125))</f>
        <v/>
      </c>
      <c r="AI126" s="6" t="str">
        <f>IF($D126&lt;=AI$4,"",IF(AND($D125=AI$4,$D126&gt;AI$4),$F125,AI125))</f>
        <v/>
      </c>
      <c r="AJ126" s="6" t="str">
        <f>IF($D126&lt;=AJ$4,"",IF(AND($D125=AJ$4,$D126&gt;AJ$4),$F125,AJ125))</f>
        <v/>
      </c>
      <c r="AK126" s="6" t="str">
        <f>IF($D126&lt;=AK$4,"",IF(AND($D125=AK$4,$D126&gt;AK$4),$F125,AK125))</f>
        <v/>
      </c>
      <c r="AL126" s="6" t="str">
        <f>IF($D126&lt;=AL$4,"",IF(AND($D125=AL$4,$D126&gt;AL$4),$F125,AL125))</f>
        <v/>
      </c>
      <c r="AM126" s="6" t="str">
        <f>IF($D126&lt;=AM$4,"",IF(AND($D125=AM$4,$D126&gt;AM$4),$F125,AM125))</f>
        <v/>
      </c>
      <c r="AN126" s="6" t="str">
        <f>IF($D126&lt;=AN$4,"",IF(AND($D125=AN$4,$D126&gt;AN$4),$F125,AN125))</f>
        <v/>
      </c>
      <c r="AO126" s="6" t="str">
        <f>CONCATENATE(AG126," | ",AH126," | ",AI126," | ",AJ126," | ",AK126," | ",AL126," | ",AM126," | ",AN126)</f>
        <v xml:space="preserve">90NB0NL1-M14370 |  |  |  |  |  |  | </v>
      </c>
      <c r="AP126" s="6">
        <f>IF(TRIM(H126)="",100,J126)</f>
        <v>0</v>
      </c>
      <c r="AQ126" s="4"/>
      <c r="AR126" s="6" t="b">
        <f>NOT(TRIM(W126)&lt;&gt;"F")</f>
        <v>1</v>
      </c>
      <c r="AS126" s="6" t="str">
        <f>$B126&amp;" | "&amp;$AO126&amp;" | "&amp;IF(TRIM(H126)="","uniq"&amp;ROW(),TRIM(H126))</f>
        <v>271A | 90NB0NL1-M14370 |  |  |  |  |  |  |  | 15</v>
      </c>
      <c r="AT126" s="63">
        <f>IF(NOT(AR126),IF(TRIM($H126)="","Assembly","Phantom Alt"),VLOOKUP(F126,ZPCS04!B:G,6,0))</f>
        <v>858</v>
      </c>
      <c r="AU126" s="7"/>
      <c r="AV126" s="38">
        <f ca="1">IF(TRIM($W126)="F",OFFSET($A$5,MATCH($AS126,$AS$5:$AS126,0)-1,0),$A126)</f>
        <v>127</v>
      </c>
      <c r="AW126" s="38">
        <f ca="1">IFERROR(OFFSET(ZPCS04!$A$1,MATCH(F126,ZPCS04!B:B,0)-1,0),100)</f>
        <v>2.9999999600000002</v>
      </c>
      <c r="AX126" s="7"/>
      <c r="AY126" s="6" t="b">
        <f>SUMIF(AS:AS,AS126,AP:AP)=100</f>
        <v>1</v>
      </c>
      <c r="AZ126" s="6" t="b">
        <f>SUMIF(AS:AS,AS126,AE:AE)/COUNTIF(AS:AS,AS126)=AE126</f>
        <v>1</v>
      </c>
      <c r="BA126" s="4"/>
      <c r="BB126" s="38" t="str">
        <f ca="1">IF(AT126="Phantom Alt",MATCH($AS126,$AS$5:$AS126,0),IF(OR(OFFSET($AF126,0,8-COUNTBLANK($AG126:$AN126))=$F125,$BE126=$BE125),$BB125,""))</f>
        <v/>
      </c>
      <c r="BC126" s="41">
        <v>67</v>
      </c>
      <c r="BD126" s="55" t="str">
        <f>C126&amp;" | "&amp;F126</f>
        <v>90NB0NL1-M14370 | JXXKA025010</v>
      </c>
      <c r="BE126" s="55" t="str">
        <f ca="1">C126&amp;" | "&amp;OFFSET($AF126,0,8-COUNTBLANK($AG126:$AN126))</f>
        <v>90NB0NL1-M14370 | 90NB0NL1-M14370</v>
      </c>
      <c r="BF126" s="57">
        <f ca="1">IFERROR(VLOOKUP($BE126,$BD$5:$BF125,3,0)*$AE126,VLOOKUP($C126,Demanda!$A:$B,2,0)*$AE126)*IF(AT126="Phantom Alt",$BC126,TRUE)</f>
        <v>400</v>
      </c>
      <c r="BG126" s="57">
        <f t="shared" ca="1" si="1"/>
        <v>0</v>
      </c>
      <c r="BH126" s="57">
        <f>SUMIF(Invoice!A:A,F126,Invoice!B:B)</f>
        <v>4000</v>
      </c>
      <c r="BI126" s="57">
        <f ca="1">SUMIF(AS:AS,AS126,BG:BG)</f>
        <v>400</v>
      </c>
      <c r="BJ126" s="57">
        <f ca="1">MIN((BI126-SUMIF($AS$5:AS125,AS126,$BJ$5:BJ125)),MAX(0,BH126-SUMIF($F$5:F125,F126,$BJ$5:BJ125)))</f>
        <v>400</v>
      </c>
      <c r="BK126" s="57">
        <f ca="1">(-SUMIF(AS:AS,AS126,BG:BG)+SUMIF(AS:AS,AS126,BJ:BJ))*(AP126=100)*AR126</f>
        <v>0</v>
      </c>
      <c r="BL126" s="57">
        <f ca="1">MAX(0,SUMIF(Invoice!A:A,F126,Invoice!B:B)-SUMIF(F:F,F126,BJ:BJ))*(COUNTIF(F:F,F126)=COUNTIF($F$5:F126,F126))</f>
        <v>2600</v>
      </c>
      <c r="BM126" s="44"/>
    </row>
    <row r="127" spans="1:65">
      <c r="A127" s="43">
        <v>126</v>
      </c>
      <c r="B127" s="35" t="s">
        <v>192</v>
      </c>
      <c r="C127" s="35" t="s">
        <v>3544</v>
      </c>
      <c r="D127" s="35">
        <v>1</v>
      </c>
      <c r="E127" s="35">
        <v>150</v>
      </c>
      <c r="F127" s="64" t="s">
        <v>1590</v>
      </c>
      <c r="G127" s="76" t="s">
        <v>3805</v>
      </c>
      <c r="H127" s="35">
        <v>15</v>
      </c>
      <c r="I127" s="35" t="s">
        <v>58</v>
      </c>
      <c r="J127" s="35">
        <v>100</v>
      </c>
      <c r="K127" s="35" t="s">
        <v>183</v>
      </c>
      <c r="L127" s="35" t="s">
        <v>57</v>
      </c>
      <c r="M127" s="35">
        <v>1</v>
      </c>
      <c r="N127" s="35">
        <v>1</v>
      </c>
      <c r="O127" s="35">
        <v>1</v>
      </c>
      <c r="P127" s="35">
        <v>2</v>
      </c>
      <c r="Q127" s="35">
        <v>1</v>
      </c>
      <c r="R127" s="35" t="s">
        <v>130</v>
      </c>
      <c r="S127" s="35" t="s">
        <v>130</v>
      </c>
      <c r="T127" s="36">
        <v>44104</v>
      </c>
      <c r="U127" s="36">
        <v>2958465</v>
      </c>
      <c r="V127" s="35" t="s">
        <v>3783</v>
      </c>
      <c r="W127" s="35" t="s">
        <v>59</v>
      </c>
      <c r="X127" s="35"/>
      <c r="Y127" s="35" t="s">
        <v>56</v>
      </c>
      <c r="Z127" s="35">
        <v>7213294</v>
      </c>
      <c r="AA127" s="35">
        <v>50</v>
      </c>
      <c r="AB127" s="35">
        <v>25</v>
      </c>
      <c r="AC127" s="35"/>
      <c r="AE127" s="51">
        <f>M127/O127</f>
        <v>1</v>
      </c>
      <c r="AG127" s="6" t="str">
        <f>C127</f>
        <v>90NB0NL1-M14370</v>
      </c>
      <c r="AH127" s="6" t="str">
        <f>IF($D127&lt;=AH$4,"",IF(AND($D126=AH$4,$D127&gt;AH$4),$F126,AH126))</f>
        <v/>
      </c>
      <c r="AI127" s="6" t="str">
        <f>IF($D127&lt;=AI$4,"",IF(AND($D126=AI$4,$D127&gt;AI$4),$F126,AI126))</f>
        <v/>
      </c>
      <c r="AJ127" s="6" t="str">
        <f>IF($D127&lt;=AJ$4,"",IF(AND($D126=AJ$4,$D127&gt;AJ$4),$F126,AJ126))</f>
        <v/>
      </c>
      <c r="AK127" s="6" t="str">
        <f>IF($D127&lt;=AK$4,"",IF(AND($D126=AK$4,$D127&gt;AK$4),$F126,AK126))</f>
        <v/>
      </c>
      <c r="AL127" s="6" t="str">
        <f>IF($D127&lt;=AL$4,"",IF(AND($D126=AL$4,$D127&gt;AL$4),$F126,AL126))</f>
        <v/>
      </c>
      <c r="AM127" s="6" t="str">
        <f>IF($D127&lt;=AM$4,"",IF(AND($D126=AM$4,$D127&gt;AM$4),$F126,AM126))</f>
        <v/>
      </c>
      <c r="AN127" s="6" t="str">
        <f>IF($D127&lt;=AN$4,"",IF(AND($D126=AN$4,$D127&gt;AN$4),$F126,AN126))</f>
        <v/>
      </c>
      <c r="AO127" s="6" t="str">
        <f>CONCATENATE(AG127," | ",AH127," | ",AI127," | ",AJ127," | ",AK127," | ",AL127," | ",AM127," | ",AN127)</f>
        <v xml:space="preserve">90NB0NL1-M14370 |  |  |  |  |  |  | </v>
      </c>
      <c r="AP127" s="6">
        <f>IF(TRIM(H127)="",100,J127)</f>
        <v>100</v>
      </c>
      <c r="AQ127" s="4"/>
      <c r="AR127" s="6" t="b">
        <f>NOT(TRIM(W127)&lt;&gt;"F")</f>
        <v>1</v>
      </c>
      <c r="AS127" s="6" t="str">
        <f>$B127&amp;" | "&amp;$AO127&amp;" | "&amp;IF(TRIM(H127)="","uniq"&amp;ROW(),TRIM(H127))</f>
        <v>271A | 90NB0NL1-M14370 |  |  |  |  |  |  |  | 15</v>
      </c>
      <c r="AT127" s="63">
        <f>IF(NOT(AR127),IF(TRIM($H127)="","Assembly","Phantom Alt"),VLOOKUP(F127,ZPCS04!B:G,6,0))</f>
        <v>858</v>
      </c>
      <c r="AU127" s="7"/>
      <c r="AV127" s="38">
        <f ca="1">IF(TRIM($W127)="F",OFFSET($A$5,MATCH($AS127,$AS$5:$AS127,0)-1,0),$A127)</f>
        <v>127</v>
      </c>
      <c r="AW127" s="38">
        <f ca="1">IFERROR(OFFSET(ZPCS04!$A$1,MATCH(F127,ZPCS04!B:B,0)-1,0),100)</f>
        <v>3</v>
      </c>
      <c r="AX127" s="7"/>
      <c r="AY127" s="6" t="b">
        <f>SUMIF(AS:AS,AS127,AP:AP)=100</f>
        <v>1</v>
      </c>
      <c r="AZ127" s="6" t="b">
        <f>SUMIF(AS:AS,AS127,AE:AE)/COUNTIF(AS:AS,AS127)=AE127</f>
        <v>1</v>
      </c>
      <c r="BA127" s="4"/>
      <c r="BB127" s="38" t="str">
        <f ca="1">IF(AT127="Phantom Alt",MATCH($AS127,$AS$5:$AS127,0),IF(OR(OFFSET($AF127,0,8-COUNTBLANK($AG127:$AN127))=$F126,$BE127=$BE126),$BB126,""))</f>
        <v/>
      </c>
      <c r="BC127" s="41">
        <v>66</v>
      </c>
      <c r="BD127" s="55" t="str">
        <f>C127&amp;" | "&amp;F127</f>
        <v>90NB0NL1-M14370 | 15010-0004S000</v>
      </c>
      <c r="BE127" s="55" t="str">
        <f ca="1">C127&amp;" | "&amp;OFFSET($AF127,0,8-COUNTBLANK($AG127:$AN127))</f>
        <v>90NB0NL1-M14370 | 90NB0NL1-M14370</v>
      </c>
      <c r="BF127" s="57">
        <f ca="1">IFERROR(VLOOKUP($BE127,$BD$5:$BF126,3,0)*$AE127,VLOOKUP($C127,Demanda!$A:$B,2,0)*$AE127)*IF(AT127="Phantom Alt",$BC127,TRUE)</f>
        <v>400</v>
      </c>
      <c r="BG127" s="57">
        <f t="shared" ca="1" si="1"/>
        <v>400</v>
      </c>
      <c r="BH127" s="57">
        <f>SUMIF(Invoice!A:A,F127,Invoice!B:B)</f>
        <v>0</v>
      </c>
      <c r="BI127" s="57">
        <f ca="1">SUMIF(AS:AS,AS127,BG:BG)</f>
        <v>400</v>
      </c>
      <c r="BJ127" s="57">
        <f ca="1">MIN((BI127-SUMIF($AS$5:AS126,AS127,$BJ$5:BJ126)),MAX(0,BH127-SUMIF($F$5:F126,F127,$BJ$5:BJ126)))</f>
        <v>0</v>
      </c>
      <c r="BK127" s="57">
        <f ca="1">(-SUMIF(AS:AS,AS127,BG:BG)+SUMIF(AS:AS,AS127,BJ:BJ))*(AP127=100)*AR127</f>
        <v>0</v>
      </c>
      <c r="BL127" s="57">
        <f ca="1">MAX(0,SUMIF(Invoice!A:A,F127,Invoice!B:B)-SUMIF(F:F,F127,BJ:BJ))*(COUNTIF(F:F,F127)=COUNTIF($F$5:F127,F127))</f>
        <v>0</v>
      </c>
      <c r="BM127" s="44"/>
    </row>
    <row r="128" spans="1:65">
      <c r="A128" s="43">
        <v>129</v>
      </c>
      <c r="B128" s="35" t="s">
        <v>192</v>
      </c>
      <c r="C128" s="35" t="s">
        <v>3544</v>
      </c>
      <c r="D128" s="35">
        <v>1</v>
      </c>
      <c r="E128" s="35">
        <v>160</v>
      </c>
      <c r="F128" s="64" t="s">
        <v>3654</v>
      </c>
      <c r="G128" s="76" t="s">
        <v>3808</v>
      </c>
      <c r="H128" s="35">
        <v>16</v>
      </c>
      <c r="I128" s="35" t="s">
        <v>60</v>
      </c>
      <c r="J128" s="35">
        <v>0</v>
      </c>
      <c r="K128" s="35" t="s">
        <v>185</v>
      </c>
      <c r="L128" s="35" t="s">
        <v>57</v>
      </c>
      <c r="M128" s="35">
        <v>1</v>
      </c>
      <c r="N128" s="35"/>
      <c r="O128" s="35">
        <v>1</v>
      </c>
      <c r="P128" s="35">
        <v>2</v>
      </c>
      <c r="Q128" s="35">
        <v>2</v>
      </c>
      <c r="R128" s="35" t="s">
        <v>130</v>
      </c>
      <c r="S128" s="35" t="s">
        <v>130</v>
      </c>
      <c r="T128" s="36">
        <v>44104</v>
      </c>
      <c r="U128" s="36">
        <v>2958465</v>
      </c>
      <c r="V128" s="35" t="s">
        <v>3783</v>
      </c>
      <c r="W128" s="35" t="s">
        <v>59</v>
      </c>
      <c r="X128" s="35"/>
      <c r="Y128" s="35" t="s">
        <v>56</v>
      </c>
      <c r="Z128" s="35">
        <v>7213294</v>
      </c>
      <c r="AA128" s="35">
        <v>56</v>
      </c>
      <c r="AB128" s="35">
        <v>28</v>
      </c>
      <c r="AC128" s="35"/>
      <c r="AE128" s="51">
        <f>M128/O128</f>
        <v>1</v>
      </c>
      <c r="AG128" s="6" t="str">
        <f>C128</f>
        <v>90NB0NL1-M14370</v>
      </c>
      <c r="AH128" s="6" t="str">
        <f>IF($D128&lt;=AH$4,"",IF(AND($D127=AH$4,$D128&gt;AH$4),$F127,AH127))</f>
        <v/>
      </c>
      <c r="AI128" s="6" t="str">
        <f>IF($D128&lt;=AI$4,"",IF(AND($D127=AI$4,$D128&gt;AI$4),$F127,AI127))</f>
        <v/>
      </c>
      <c r="AJ128" s="6" t="str">
        <f>IF($D128&lt;=AJ$4,"",IF(AND($D127=AJ$4,$D128&gt;AJ$4),$F127,AJ127))</f>
        <v/>
      </c>
      <c r="AK128" s="6" t="str">
        <f>IF($D128&lt;=AK$4,"",IF(AND($D127=AK$4,$D128&gt;AK$4),$F127,AK127))</f>
        <v/>
      </c>
      <c r="AL128" s="6" t="str">
        <f>IF($D128&lt;=AL$4,"",IF(AND($D127=AL$4,$D128&gt;AL$4),$F127,AL127))</f>
        <v/>
      </c>
      <c r="AM128" s="6" t="str">
        <f>IF($D128&lt;=AM$4,"",IF(AND($D127=AM$4,$D128&gt;AM$4),$F127,AM127))</f>
        <v/>
      </c>
      <c r="AN128" s="6" t="str">
        <f>IF($D128&lt;=AN$4,"",IF(AND($D127=AN$4,$D128&gt;AN$4),$F127,AN127))</f>
        <v/>
      </c>
      <c r="AO128" s="6" t="str">
        <f>CONCATENATE(AG128," | ",AH128," | ",AI128," | ",AJ128," | ",AK128," | ",AL128," | ",AM128," | ",AN128)</f>
        <v xml:space="preserve">90NB0NL1-M14370 |  |  |  |  |  |  | </v>
      </c>
      <c r="AP128" s="6">
        <f>IF(TRIM(H128)="",100,J128)</f>
        <v>0</v>
      </c>
      <c r="AQ128" s="4"/>
      <c r="AR128" s="6" t="b">
        <f>NOT(TRIM(W128)&lt;&gt;"F")</f>
        <v>1</v>
      </c>
      <c r="AS128" s="6" t="str">
        <f>$B128&amp;" | "&amp;$AO128&amp;" | "&amp;IF(TRIM(H128)="","uniq"&amp;ROW(),TRIM(H128))</f>
        <v>271A | 90NB0NL1-M14370 |  |  |  |  |  |  |  | 16</v>
      </c>
      <c r="AT128" s="63">
        <f>IF(NOT(AR128),IF(TRIM($H128)="","Assembly","Phantom Alt"),VLOOKUP(F128,ZPCS04!B:G,6,0))</f>
        <v>910</v>
      </c>
      <c r="AU128" s="7"/>
      <c r="AV128" s="38">
        <f ca="1">IF(TRIM($W128)="F",OFFSET($A$5,MATCH($AS128,$AS$5:$AS128,0)-1,0),$A128)</f>
        <v>129</v>
      </c>
      <c r="AW128" s="38">
        <f ca="1">IFERROR(OFFSET(ZPCS04!$A$1,MATCH(F128,ZPCS04!B:B,0)-1,0),100)</f>
        <v>2.9999999800000001</v>
      </c>
      <c r="AX128" s="7"/>
      <c r="AY128" s="6" t="b">
        <f>SUMIF(AS:AS,AS128,AP:AP)=100</f>
        <v>1</v>
      </c>
      <c r="AZ128" s="6" t="b">
        <f>SUMIF(AS:AS,AS128,AE:AE)/COUNTIF(AS:AS,AS128)=AE128</f>
        <v>1</v>
      </c>
      <c r="BA128" s="4"/>
      <c r="BB128" s="38" t="str">
        <f ca="1">IF(AT128="Phantom Alt",MATCH($AS128,$AS$5:$AS128,0),IF(OR(OFFSET($AF128,0,8-COUNTBLANK($AG128:$AN128))=$F127,$BE128=$BE127),$BB127,""))</f>
        <v/>
      </c>
      <c r="BC128" s="41">
        <v>69</v>
      </c>
      <c r="BD128" s="55" t="str">
        <f>C128&amp;" | "&amp;F128</f>
        <v>90NB0NL1-M14370 | HAXKK001010</v>
      </c>
      <c r="BE128" s="55" t="str">
        <f ca="1">C128&amp;" | "&amp;OFFSET($AF128,0,8-COUNTBLANK($AG128:$AN128))</f>
        <v>90NB0NL1-M14370 | 90NB0NL1-M14370</v>
      </c>
      <c r="BF128" s="57">
        <f ca="1">IFERROR(VLOOKUP($BE128,$BD$5:$BF127,3,0)*$AE128,VLOOKUP($C128,Demanda!$A:$B,2,0)*$AE128)*IF(AT128="Phantom Alt",$BC128,TRUE)</f>
        <v>400</v>
      </c>
      <c r="BG128" s="57">
        <f t="shared" ca="1" si="1"/>
        <v>0</v>
      </c>
      <c r="BH128" s="57">
        <f>SUMIF(Invoice!A:A,F128,Invoice!B:B)</f>
        <v>2000</v>
      </c>
      <c r="BI128" s="57">
        <f ca="1">SUMIF(AS:AS,AS128,BG:BG)</f>
        <v>400</v>
      </c>
      <c r="BJ128" s="57">
        <f ca="1">MIN((BI128-SUMIF($AS$5:AS127,AS128,$BJ$5:BJ127)),MAX(0,BH128-SUMIF($F$5:F127,F128,$BJ$5:BJ127)))</f>
        <v>400</v>
      </c>
      <c r="BK128" s="57">
        <f ca="1">(-SUMIF(AS:AS,AS128,BG:BG)+SUMIF(AS:AS,AS128,BJ:BJ))*(AP128=100)*AR128</f>
        <v>0</v>
      </c>
      <c r="BL128" s="57">
        <f ca="1">MAX(0,SUMIF(Invoice!A:A,F128,Invoice!B:B)-SUMIF(F:F,F128,BJ:BJ))*(COUNTIF(F:F,F128)=COUNTIF($F$5:F128,F128))</f>
        <v>600</v>
      </c>
      <c r="BM128" s="44"/>
    </row>
    <row r="129" spans="1:65">
      <c r="A129" s="43">
        <v>128</v>
      </c>
      <c r="B129" s="35" t="s">
        <v>192</v>
      </c>
      <c r="C129" s="35" t="s">
        <v>3544</v>
      </c>
      <c r="D129" s="35">
        <v>1</v>
      </c>
      <c r="E129" s="35">
        <v>160</v>
      </c>
      <c r="F129" s="64" t="s">
        <v>852</v>
      </c>
      <c r="G129" s="76" t="s">
        <v>3807</v>
      </c>
      <c r="H129" s="35">
        <v>16</v>
      </c>
      <c r="I129" s="35" t="s">
        <v>58</v>
      </c>
      <c r="J129" s="35">
        <v>100</v>
      </c>
      <c r="K129" s="35" t="s">
        <v>185</v>
      </c>
      <c r="L129" s="35" t="s">
        <v>57</v>
      </c>
      <c r="M129" s="35">
        <v>1</v>
      </c>
      <c r="N129" s="35">
        <v>1</v>
      </c>
      <c r="O129" s="35">
        <v>1</v>
      </c>
      <c r="P129" s="35">
        <v>2</v>
      </c>
      <c r="Q129" s="35">
        <v>1</v>
      </c>
      <c r="R129" s="35" t="s">
        <v>130</v>
      </c>
      <c r="S129" s="35" t="s">
        <v>130</v>
      </c>
      <c r="T129" s="36">
        <v>44104</v>
      </c>
      <c r="U129" s="36">
        <v>2958465</v>
      </c>
      <c r="V129" s="35" t="s">
        <v>3783</v>
      </c>
      <c r="W129" s="35" t="s">
        <v>59</v>
      </c>
      <c r="X129" s="35"/>
      <c r="Y129" s="35" t="s">
        <v>56</v>
      </c>
      <c r="Z129" s="35">
        <v>7213294</v>
      </c>
      <c r="AA129" s="35">
        <v>54</v>
      </c>
      <c r="AB129" s="35">
        <v>27</v>
      </c>
      <c r="AC129" s="35"/>
      <c r="AE129" s="51">
        <f>M129/O129</f>
        <v>1</v>
      </c>
      <c r="AG129" s="6" t="str">
        <f>C129</f>
        <v>90NB0NL1-M14370</v>
      </c>
      <c r="AH129" s="6" t="str">
        <f>IF($D129&lt;=AH$4,"",IF(AND($D128=AH$4,$D129&gt;AH$4),$F128,AH128))</f>
        <v/>
      </c>
      <c r="AI129" s="6" t="str">
        <f>IF($D129&lt;=AI$4,"",IF(AND($D128=AI$4,$D129&gt;AI$4),$F128,AI128))</f>
        <v/>
      </c>
      <c r="AJ129" s="6" t="str">
        <f>IF($D129&lt;=AJ$4,"",IF(AND($D128=AJ$4,$D129&gt;AJ$4),$F128,AJ128))</f>
        <v/>
      </c>
      <c r="AK129" s="6" t="str">
        <f>IF($D129&lt;=AK$4,"",IF(AND($D128=AK$4,$D129&gt;AK$4),$F128,AK128))</f>
        <v/>
      </c>
      <c r="AL129" s="6" t="str">
        <f>IF($D129&lt;=AL$4,"",IF(AND($D128=AL$4,$D129&gt;AL$4),$F128,AL128))</f>
        <v/>
      </c>
      <c r="AM129" s="6" t="str">
        <f>IF($D129&lt;=AM$4,"",IF(AND($D128=AM$4,$D129&gt;AM$4),$F128,AM128))</f>
        <v/>
      </c>
      <c r="AN129" s="6" t="str">
        <f>IF($D129&lt;=AN$4,"",IF(AND($D128=AN$4,$D129&gt;AN$4),$F128,AN128))</f>
        <v/>
      </c>
      <c r="AO129" s="6" t="str">
        <f>CONCATENATE(AG129," | ",AH129," | ",AI129," | ",AJ129," | ",AK129," | ",AL129," | ",AM129," | ",AN129)</f>
        <v xml:space="preserve">90NB0NL1-M14370 |  |  |  |  |  |  | </v>
      </c>
      <c r="AP129" s="6">
        <f>IF(TRIM(H129)="",100,J129)</f>
        <v>100</v>
      </c>
      <c r="AQ129" s="4"/>
      <c r="AR129" s="6" t="b">
        <f>NOT(TRIM(W129)&lt;&gt;"F")</f>
        <v>1</v>
      </c>
      <c r="AS129" s="6" t="str">
        <f>$B129&amp;" | "&amp;$AO129&amp;" | "&amp;IF(TRIM(H129)="","uniq"&amp;ROW(),TRIM(H129))</f>
        <v>271A | 90NB0NL1-M14370 |  |  |  |  |  |  |  | 16</v>
      </c>
      <c r="AT129" s="63">
        <f>IF(NOT(AR129),IF(TRIM($H129)="","Assembly","Phantom Alt"),VLOOKUP(F129,ZPCS04!B:G,6,0))</f>
        <v>910</v>
      </c>
      <c r="AU129" s="7"/>
      <c r="AV129" s="38">
        <f ca="1">IF(TRIM($W129)="F",OFFSET($A$5,MATCH($AS129,$AS$5:$AS129,0)-1,0),$A129)</f>
        <v>129</v>
      </c>
      <c r="AW129" s="38">
        <f ca="1">IFERROR(OFFSET(ZPCS04!$A$1,MATCH(F129,ZPCS04!B:B,0)-1,0),100)</f>
        <v>3</v>
      </c>
      <c r="AX129" s="7"/>
      <c r="AY129" s="6" t="b">
        <f>SUMIF(AS:AS,AS129,AP:AP)=100</f>
        <v>1</v>
      </c>
      <c r="AZ129" s="6" t="b">
        <f>SUMIF(AS:AS,AS129,AE:AE)/COUNTIF(AS:AS,AS129)=AE129</f>
        <v>1</v>
      </c>
      <c r="BA129" s="4"/>
      <c r="BB129" s="38" t="str">
        <f ca="1">IF(AT129="Phantom Alt",MATCH($AS129,$AS$5:$AS129,0),IF(OR(OFFSET($AF129,0,8-COUNTBLANK($AG129:$AN129))=$F128,$BE129=$BE128),$BB128,""))</f>
        <v/>
      </c>
      <c r="BC129" s="41">
        <v>68</v>
      </c>
      <c r="BD129" s="55" t="str">
        <f>C129&amp;" | "&amp;F129</f>
        <v>90NB0NL1-M14370 | 15160-03780000</v>
      </c>
      <c r="BE129" s="55" t="str">
        <f ca="1">C129&amp;" | "&amp;OFFSET($AF129,0,8-COUNTBLANK($AG129:$AN129))</f>
        <v>90NB0NL1-M14370 | 90NB0NL1-M14370</v>
      </c>
      <c r="BF129" s="57">
        <f ca="1">IFERROR(VLOOKUP($BE129,$BD$5:$BF128,3,0)*$AE129,VLOOKUP($C129,Demanda!$A:$B,2,0)*$AE129)*IF(AT129="Phantom Alt",$BC129,TRUE)</f>
        <v>400</v>
      </c>
      <c r="BG129" s="57">
        <f t="shared" ca="1" si="1"/>
        <v>400</v>
      </c>
      <c r="BH129" s="57">
        <f>SUMIF(Invoice!A:A,F129,Invoice!B:B)</f>
        <v>0</v>
      </c>
      <c r="BI129" s="57">
        <f ca="1">SUMIF(AS:AS,AS129,BG:BG)</f>
        <v>400</v>
      </c>
      <c r="BJ129" s="57">
        <f ca="1">MIN((BI129-SUMIF($AS$5:AS128,AS129,$BJ$5:BJ128)),MAX(0,BH129-SUMIF($F$5:F128,F129,$BJ$5:BJ128)))</f>
        <v>0</v>
      </c>
      <c r="BK129" s="57">
        <f ca="1">(-SUMIF(AS:AS,AS129,BG:BG)+SUMIF(AS:AS,AS129,BJ:BJ))*(AP129=100)*AR129</f>
        <v>0</v>
      </c>
      <c r="BL129" s="57">
        <f ca="1">MAX(0,SUMIF(Invoice!A:A,F129,Invoice!B:B)-SUMIF(F:F,F129,BJ:BJ))*(COUNTIF(F:F,F129)=COUNTIF($F$5:F129,F129))</f>
        <v>0</v>
      </c>
      <c r="BM129" s="44"/>
    </row>
    <row r="130" spans="1:65">
      <c r="A130" s="43">
        <v>131</v>
      </c>
      <c r="B130" s="35" t="s">
        <v>192</v>
      </c>
      <c r="C130" s="35" t="s">
        <v>3544</v>
      </c>
      <c r="D130" s="35">
        <v>1</v>
      </c>
      <c r="E130" s="35">
        <v>170</v>
      </c>
      <c r="F130" s="64" t="s">
        <v>3660</v>
      </c>
      <c r="G130" s="76" t="s">
        <v>3809</v>
      </c>
      <c r="H130" s="35">
        <v>17</v>
      </c>
      <c r="I130" s="35" t="s">
        <v>60</v>
      </c>
      <c r="J130" s="35">
        <v>0</v>
      </c>
      <c r="K130" s="35" t="s">
        <v>186</v>
      </c>
      <c r="L130" s="35" t="s">
        <v>57</v>
      </c>
      <c r="M130" s="35">
        <v>1</v>
      </c>
      <c r="N130" s="35"/>
      <c r="O130" s="35">
        <v>1</v>
      </c>
      <c r="P130" s="35">
        <v>2</v>
      </c>
      <c r="Q130" s="35">
        <v>2</v>
      </c>
      <c r="R130" s="35" t="s">
        <v>130</v>
      </c>
      <c r="S130" s="35" t="s">
        <v>130</v>
      </c>
      <c r="T130" s="36">
        <v>44104</v>
      </c>
      <c r="U130" s="36">
        <v>2958465</v>
      </c>
      <c r="V130" s="35" t="s">
        <v>3783</v>
      </c>
      <c r="W130" s="35" t="s">
        <v>59</v>
      </c>
      <c r="X130" s="35"/>
      <c r="Y130" s="35" t="s">
        <v>56</v>
      </c>
      <c r="Z130" s="35">
        <v>7213294</v>
      </c>
      <c r="AA130" s="35">
        <v>60</v>
      </c>
      <c r="AB130" s="35">
        <v>30</v>
      </c>
      <c r="AC130" s="35"/>
      <c r="AE130" s="51">
        <f>M130/O130</f>
        <v>1</v>
      </c>
      <c r="AG130" s="6" t="str">
        <f>C130</f>
        <v>90NB0NL1-M14370</v>
      </c>
      <c r="AH130" s="6" t="str">
        <f>IF($D130&lt;=AH$4,"",IF(AND($D129=AH$4,$D130&gt;AH$4),$F129,AH129))</f>
        <v/>
      </c>
      <c r="AI130" s="6" t="str">
        <f>IF($D130&lt;=AI$4,"",IF(AND($D129=AI$4,$D130&gt;AI$4),$F129,AI129))</f>
        <v/>
      </c>
      <c r="AJ130" s="6" t="str">
        <f>IF($D130&lt;=AJ$4,"",IF(AND($D129=AJ$4,$D130&gt;AJ$4),$F129,AJ129))</f>
        <v/>
      </c>
      <c r="AK130" s="6" t="str">
        <f>IF($D130&lt;=AK$4,"",IF(AND($D129=AK$4,$D130&gt;AK$4),$F129,AK129))</f>
        <v/>
      </c>
      <c r="AL130" s="6" t="str">
        <f>IF($D130&lt;=AL$4,"",IF(AND($D129=AL$4,$D130&gt;AL$4),$F129,AL129))</f>
        <v/>
      </c>
      <c r="AM130" s="6" t="str">
        <f>IF($D130&lt;=AM$4,"",IF(AND($D129=AM$4,$D130&gt;AM$4),$F129,AM129))</f>
        <v/>
      </c>
      <c r="AN130" s="6" t="str">
        <f>IF($D130&lt;=AN$4,"",IF(AND($D129=AN$4,$D130&gt;AN$4),$F129,AN129))</f>
        <v/>
      </c>
      <c r="AO130" s="6" t="str">
        <f>CONCATENATE(AG130," | ",AH130," | ",AI130," | ",AJ130," | ",AK130," | ",AL130," | ",AM130," | ",AN130)</f>
        <v xml:space="preserve">90NB0NL1-M14370 |  |  |  |  |  |  | </v>
      </c>
      <c r="AP130" s="6">
        <f>IF(TRIM(H130)="",100,J130)</f>
        <v>0</v>
      </c>
      <c r="AQ130" s="4"/>
      <c r="AR130" s="6" t="b">
        <f>NOT(TRIM(W130)&lt;&gt;"F")</f>
        <v>1</v>
      </c>
      <c r="AS130" s="6" t="str">
        <f>$B130&amp;" | "&amp;$AO130&amp;" | "&amp;IF(TRIM(H130)="","uniq"&amp;ROW(),TRIM(H130))</f>
        <v>271A | 90NB0NL1-M14370 |  |  |  |  |  |  |  | 17</v>
      </c>
      <c r="AT130" s="63">
        <f>IF(NOT(AR130),IF(TRIM($H130)="","Assembly","Phantom Alt"),VLOOKUP(F130,ZPCS04!B:G,6,0))</f>
        <v>1622</v>
      </c>
      <c r="AU130" s="7"/>
      <c r="AV130" s="38">
        <f ca="1">IF(TRIM($W130)="F",OFFSET($A$5,MATCH($AS130,$AS$5:$AS130,0)-1,0),$A130)</f>
        <v>131</v>
      </c>
      <c r="AW130" s="38">
        <f ca="1">IFERROR(OFFSET(ZPCS04!$A$1,MATCH(F130,ZPCS04!B:B,0)-1,0),100)</f>
        <v>2.9999999800000001</v>
      </c>
      <c r="AX130" s="7"/>
      <c r="AY130" s="6" t="b">
        <f>SUMIF(AS:AS,AS130,AP:AP)=100</f>
        <v>1</v>
      </c>
      <c r="AZ130" s="6" t="b">
        <f>SUMIF(AS:AS,AS130,AE:AE)/COUNTIF(AS:AS,AS130)=AE130</f>
        <v>1</v>
      </c>
      <c r="BA130" s="4"/>
      <c r="BB130" s="38" t="str">
        <f ca="1">IF(AT130="Phantom Alt",MATCH($AS130,$AS$5:$AS130,0),IF(OR(OFFSET($AF130,0,8-COUNTBLANK($AG130:$AN130))=$F129,$BE130=$BE129),$BB129,""))</f>
        <v/>
      </c>
      <c r="BC130" s="41">
        <v>71</v>
      </c>
      <c r="BD130" s="55" t="str">
        <f>C130&amp;" | "&amp;F130</f>
        <v>90NB0NL1-M14370 | HCXK6064010</v>
      </c>
      <c r="BE130" s="55" t="str">
        <f ca="1">C130&amp;" | "&amp;OFFSET($AF130,0,8-COUNTBLANK($AG130:$AN130))</f>
        <v>90NB0NL1-M14370 | 90NB0NL1-M14370</v>
      </c>
      <c r="BF130" s="57">
        <f ca="1">IFERROR(VLOOKUP($BE130,$BD$5:$BF129,3,0)*$AE130,VLOOKUP($C130,Demanda!$A:$B,2,0)*$AE130)*IF(AT130="Phantom Alt",$BC130,TRUE)</f>
        <v>400</v>
      </c>
      <c r="BG130" s="57">
        <f t="shared" ca="1" si="1"/>
        <v>0</v>
      </c>
      <c r="BH130" s="57">
        <f>SUMIF(Invoice!A:A,F130,Invoice!B:B)</f>
        <v>2000</v>
      </c>
      <c r="BI130" s="57">
        <f ca="1">SUMIF(AS:AS,AS130,BG:BG)</f>
        <v>400</v>
      </c>
      <c r="BJ130" s="57">
        <f ca="1">MIN((BI130-SUMIF($AS$5:AS129,AS130,$BJ$5:BJ129)),MAX(0,BH130-SUMIF($F$5:F129,F130,$BJ$5:BJ129)))</f>
        <v>400</v>
      </c>
      <c r="BK130" s="57">
        <f ca="1">(-SUMIF(AS:AS,AS130,BG:BG)+SUMIF(AS:AS,AS130,BJ:BJ))*(AP130=100)*AR130</f>
        <v>0</v>
      </c>
      <c r="BL130" s="57">
        <f ca="1">MAX(0,SUMIF(Invoice!A:A,F130,Invoice!B:B)-SUMIF(F:F,F130,BJ:BJ))*(COUNTIF(F:F,F130)=COUNTIF($F$5:F130,F130))</f>
        <v>600</v>
      </c>
      <c r="BM130" s="44"/>
    </row>
    <row r="131" spans="1:65">
      <c r="A131" s="43">
        <v>130</v>
      </c>
      <c r="B131" s="35" t="s">
        <v>192</v>
      </c>
      <c r="C131" s="35" t="s">
        <v>3544</v>
      </c>
      <c r="D131" s="35">
        <v>1</v>
      </c>
      <c r="E131" s="35">
        <v>170</v>
      </c>
      <c r="F131" s="64" t="s">
        <v>2130</v>
      </c>
      <c r="G131" s="76" t="s">
        <v>3536</v>
      </c>
      <c r="H131" s="35">
        <v>17</v>
      </c>
      <c r="I131" s="35" t="s">
        <v>58</v>
      </c>
      <c r="J131" s="35">
        <v>100</v>
      </c>
      <c r="K131" s="35" t="s">
        <v>186</v>
      </c>
      <c r="L131" s="35" t="s">
        <v>57</v>
      </c>
      <c r="M131" s="35">
        <v>1</v>
      </c>
      <c r="N131" s="35">
        <v>1</v>
      </c>
      <c r="O131" s="35">
        <v>1</v>
      </c>
      <c r="P131" s="35">
        <v>2</v>
      </c>
      <c r="Q131" s="35">
        <v>1</v>
      </c>
      <c r="R131" s="35" t="s">
        <v>130</v>
      </c>
      <c r="S131" s="35" t="s">
        <v>189</v>
      </c>
      <c r="T131" s="36">
        <v>44104</v>
      </c>
      <c r="U131" s="36">
        <v>2958465</v>
      </c>
      <c r="V131" s="35" t="s">
        <v>3783</v>
      </c>
      <c r="W131" s="35" t="s">
        <v>59</v>
      </c>
      <c r="X131" s="35"/>
      <c r="Y131" s="35" t="s">
        <v>56</v>
      </c>
      <c r="Z131" s="35">
        <v>7213294</v>
      </c>
      <c r="AA131" s="35">
        <v>58</v>
      </c>
      <c r="AB131" s="35">
        <v>29</v>
      </c>
      <c r="AC131" s="35"/>
      <c r="AE131" s="51">
        <f>M131/O131</f>
        <v>1</v>
      </c>
      <c r="AG131" s="6" t="str">
        <f>C131</f>
        <v>90NB0NL1-M14370</v>
      </c>
      <c r="AH131" s="6" t="str">
        <f>IF($D131&lt;=AH$4,"",IF(AND($D130=AH$4,$D131&gt;AH$4),$F130,AH130))</f>
        <v/>
      </c>
      <c r="AI131" s="6" t="str">
        <f>IF($D131&lt;=AI$4,"",IF(AND($D130=AI$4,$D131&gt;AI$4),$F130,AI130))</f>
        <v/>
      </c>
      <c r="AJ131" s="6" t="str">
        <f>IF($D131&lt;=AJ$4,"",IF(AND($D130=AJ$4,$D131&gt;AJ$4),$F130,AJ130))</f>
        <v/>
      </c>
      <c r="AK131" s="6" t="str">
        <f>IF($D131&lt;=AK$4,"",IF(AND($D130=AK$4,$D131&gt;AK$4),$F130,AK130))</f>
        <v/>
      </c>
      <c r="AL131" s="6" t="str">
        <f>IF($D131&lt;=AL$4,"",IF(AND($D130=AL$4,$D131&gt;AL$4),$F130,AL130))</f>
        <v/>
      </c>
      <c r="AM131" s="6" t="str">
        <f>IF($D131&lt;=AM$4,"",IF(AND($D130=AM$4,$D131&gt;AM$4),$F130,AM130))</f>
        <v/>
      </c>
      <c r="AN131" s="6" t="str">
        <f>IF($D131&lt;=AN$4,"",IF(AND($D130=AN$4,$D131&gt;AN$4),$F130,AN130))</f>
        <v/>
      </c>
      <c r="AO131" s="6" t="str">
        <f>CONCATENATE(AG131," | ",AH131," | ",AI131," | ",AJ131," | ",AK131," | ",AL131," | ",AM131," | ",AN131)</f>
        <v xml:space="preserve">90NB0NL1-M14370 |  |  |  |  |  |  | </v>
      </c>
      <c r="AP131" s="6">
        <f>IF(TRIM(H131)="",100,J131)</f>
        <v>100</v>
      </c>
      <c r="AQ131" s="4"/>
      <c r="AR131" s="6" t="b">
        <f>NOT(TRIM(W131)&lt;&gt;"F")</f>
        <v>1</v>
      </c>
      <c r="AS131" s="6" t="str">
        <f>$B131&amp;" | "&amp;$AO131&amp;" | "&amp;IF(TRIM(H131)="","uniq"&amp;ROW(),TRIM(H131))</f>
        <v>271A | 90NB0NL1-M14370 |  |  |  |  |  |  |  | 17</v>
      </c>
      <c r="AT131" s="63">
        <f>IF(NOT(AR131),IF(TRIM($H131)="","Assembly","Phantom Alt"),VLOOKUP(F131,ZPCS04!B:G,6,0))</f>
        <v>1622</v>
      </c>
      <c r="AU131" s="7"/>
      <c r="AV131" s="38">
        <f ca="1">IF(TRIM($W131)="F",OFFSET($A$5,MATCH($AS131,$AS$5:$AS131,0)-1,0),$A131)</f>
        <v>131</v>
      </c>
      <c r="AW131" s="38">
        <f ca="1">IFERROR(OFFSET(ZPCS04!$A$1,MATCH(F131,ZPCS04!B:B,0)-1,0),100)</f>
        <v>3</v>
      </c>
      <c r="AX131" s="7"/>
      <c r="AY131" s="6" t="b">
        <f>SUMIF(AS:AS,AS131,AP:AP)=100</f>
        <v>1</v>
      </c>
      <c r="AZ131" s="6" t="b">
        <f>SUMIF(AS:AS,AS131,AE:AE)/COUNTIF(AS:AS,AS131)=AE131</f>
        <v>1</v>
      </c>
      <c r="BA131" s="4"/>
      <c r="BB131" s="38" t="str">
        <f ca="1">IF(AT131="Phantom Alt",MATCH($AS131,$AS$5:$AS131,0),IF(OR(OFFSET($AF131,0,8-COUNTBLANK($AG131:$AN131))=$F130,$BE131=$BE130),$BB130,""))</f>
        <v/>
      </c>
      <c r="BC131" s="41">
        <v>0</v>
      </c>
      <c r="BD131" s="55" t="str">
        <f>C131&amp;" | "&amp;F131</f>
        <v>90NB0NL1-M14370 | 15100-02793200</v>
      </c>
      <c r="BE131" s="55" t="str">
        <f ca="1">C131&amp;" | "&amp;OFFSET($AF131,0,8-COUNTBLANK($AG131:$AN131))</f>
        <v>90NB0NL1-M14370 | 90NB0NL1-M14370</v>
      </c>
      <c r="BF131" s="57">
        <f ca="1">IFERROR(VLOOKUP($BE131,$BD$5:$BF130,3,0)*$AE131,VLOOKUP($C131,Demanda!$A:$B,2,0)*$AE131)*IF(AT131="Phantom Alt",$BC131,TRUE)</f>
        <v>400</v>
      </c>
      <c r="BG131" s="57">
        <f t="shared" ca="1" si="1"/>
        <v>400</v>
      </c>
      <c r="BH131" s="57">
        <f>SUMIF(Invoice!A:A,F131,Invoice!B:B)</f>
        <v>0</v>
      </c>
      <c r="BI131" s="57">
        <f ca="1">SUMIF(AS:AS,AS131,BG:BG)</f>
        <v>400</v>
      </c>
      <c r="BJ131" s="57">
        <f ca="1">MIN((BI131-SUMIF($AS$5:AS130,AS131,$BJ$5:BJ130)),MAX(0,BH131-SUMIF($F$5:F130,F131,$BJ$5:BJ130)))</f>
        <v>0</v>
      </c>
      <c r="BK131" s="57">
        <f ca="1">(-SUMIF(AS:AS,AS131,BG:BG)+SUMIF(AS:AS,AS131,BJ:BJ))*(AP131=100)*AR131</f>
        <v>0</v>
      </c>
      <c r="BL131" s="57">
        <f ca="1">MAX(0,SUMIF(Invoice!A:A,F131,Invoice!B:B)-SUMIF(F:F,F131,BJ:BJ))*(COUNTIF(F:F,F131)=COUNTIF($F$5:F131,F131))</f>
        <v>0</v>
      </c>
      <c r="BM131" s="44"/>
    </row>
    <row r="132" spans="1:65">
      <c r="A132" s="43">
        <v>135</v>
      </c>
      <c r="B132" s="35" t="s">
        <v>192</v>
      </c>
      <c r="C132" s="35" t="s">
        <v>3544</v>
      </c>
      <c r="D132" s="35">
        <v>1</v>
      </c>
      <c r="E132" s="35">
        <v>180</v>
      </c>
      <c r="F132" s="64" t="s">
        <v>3648</v>
      </c>
      <c r="G132" s="76" t="s">
        <v>3811</v>
      </c>
      <c r="H132" s="35">
        <v>18</v>
      </c>
      <c r="I132" s="35" t="s">
        <v>60</v>
      </c>
      <c r="J132" s="35">
        <v>0</v>
      </c>
      <c r="K132" s="35" t="s">
        <v>3521</v>
      </c>
      <c r="L132" s="35" t="s">
        <v>57</v>
      </c>
      <c r="M132" s="35">
        <v>1</v>
      </c>
      <c r="N132" s="35"/>
      <c r="O132" s="35">
        <v>1</v>
      </c>
      <c r="P132" s="35">
        <v>2</v>
      </c>
      <c r="Q132" s="35">
        <v>2</v>
      </c>
      <c r="R132" s="35" t="s">
        <v>130</v>
      </c>
      <c r="S132" s="35" t="s">
        <v>130</v>
      </c>
      <c r="T132" s="36">
        <v>44104</v>
      </c>
      <c r="U132" s="36">
        <v>2958465</v>
      </c>
      <c r="V132" s="35" t="s">
        <v>3783</v>
      </c>
      <c r="W132" s="35" t="s">
        <v>59</v>
      </c>
      <c r="X132" s="35"/>
      <c r="Y132" s="35" t="s">
        <v>56</v>
      </c>
      <c r="Z132" s="35">
        <v>7213294</v>
      </c>
      <c r="AA132" s="35">
        <v>64</v>
      </c>
      <c r="AB132" s="35">
        <v>32</v>
      </c>
      <c r="AC132" s="35"/>
      <c r="AE132" s="51">
        <f>M132/O132</f>
        <v>1</v>
      </c>
      <c r="AG132" s="6" t="str">
        <f>C132</f>
        <v>90NB0NL1-M14370</v>
      </c>
      <c r="AH132" s="6" t="str">
        <f>IF($D132&lt;=AH$4,"",IF(AND($D131=AH$4,$D132&gt;AH$4),$F131,AH131))</f>
        <v/>
      </c>
      <c r="AI132" s="6" t="str">
        <f>IF($D132&lt;=AI$4,"",IF(AND($D131=AI$4,$D132&gt;AI$4),$F131,AI131))</f>
        <v/>
      </c>
      <c r="AJ132" s="6" t="str">
        <f>IF($D132&lt;=AJ$4,"",IF(AND($D131=AJ$4,$D132&gt;AJ$4),$F131,AJ131))</f>
        <v/>
      </c>
      <c r="AK132" s="6" t="str">
        <f>IF($D132&lt;=AK$4,"",IF(AND($D131=AK$4,$D132&gt;AK$4),$F131,AK131))</f>
        <v/>
      </c>
      <c r="AL132" s="6" t="str">
        <f>IF($D132&lt;=AL$4,"",IF(AND($D131=AL$4,$D132&gt;AL$4),$F131,AL131))</f>
        <v/>
      </c>
      <c r="AM132" s="6" t="str">
        <f>IF($D132&lt;=AM$4,"",IF(AND($D131=AM$4,$D132&gt;AM$4),$F131,AM131))</f>
        <v/>
      </c>
      <c r="AN132" s="6" t="str">
        <f>IF($D132&lt;=AN$4,"",IF(AND($D131=AN$4,$D132&gt;AN$4),$F131,AN131))</f>
        <v/>
      </c>
      <c r="AO132" s="6" t="str">
        <f>CONCATENATE(AG132," | ",AH132," | ",AI132," | ",AJ132," | ",AK132," | ",AL132," | ",AM132," | ",AN132)</f>
        <v xml:space="preserve">90NB0NL1-M14370 |  |  |  |  |  |  | </v>
      </c>
      <c r="AP132" s="6">
        <f>IF(TRIM(H132)="",100,J132)</f>
        <v>0</v>
      </c>
      <c r="AQ132" s="4"/>
      <c r="AR132" s="6" t="b">
        <f>NOT(TRIM(W132)&lt;&gt;"F")</f>
        <v>1</v>
      </c>
      <c r="AS132" s="6" t="str">
        <f>$B132&amp;" | "&amp;$AO132&amp;" | "&amp;IF(TRIM(H132)="","uniq"&amp;ROW(),TRIM(H132))</f>
        <v>271A | 90NB0NL1-M14370 |  |  |  |  |  |  |  | 18</v>
      </c>
      <c r="AT132" s="63">
        <f>IF(NOT(AR132),IF(TRIM($H132)="","Assembly","Phantom Alt"),VLOOKUP(F132,ZPCS04!B:G,6,0))</f>
        <v>878</v>
      </c>
      <c r="AU132" s="7"/>
      <c r="AV132" s="38">
        <f ca="1">IF(TRIM($W132)="F",OFFSET($A$5,MATCH($AS132,$AS$5:$AS132,0)-1,0),$A132)</f>
        <v>135</v>
      </c>
      <c r="AW132" s="38">
        <f ca="1">IFERROR(OFFSET(ZPCS04!$A$1,MATCH(F132,ZPCS04!B:B,0)-1,0),100)</f>
        <v>2.9999999819999998</v>
      </c>
      <c r="AX132" s="7"/>
      <c r="AY132" s="6" t="b">
        <f>SUMIF(AS:AS,AS132,AP:AP)=100</f>
        <v>1</v>
      </c>
      <c r="AZ132" s="6" t="b">
        <f>SUMIF(AS:AS,AS132,AE:AE)/COUNTIF(AS:AS,AS132)=AE132</f>
        <v>1</v>
      </c>
      <c r="BA132" s="4"/>
      <c r="BB132" s="38" t="str">
        <f ca="1">IF(AT132="Phantom Alt",MATCH($AS132,$AS$5:$AS132,0),IF(OR(OFFSET($AF132,0,8-COUNTBLANK($AG132:$AN132))=$F131,$BE132=$BE131),$BB131,""))</f>
        <v/>
      </c>
      <c r="BC132" s="41">
        <v>75</v>
      </c>
      <c r="BD132" s="55" t="str">
        <f>C132&amp;" | "&amp;F132</f>
        <v>90NB0NL1-M14370 | HDXJB159010</v>
      </c>
      <c r="BE132" s="55" t="str">
        <f ca="1">C132&amp;" | "&amp;OFFSET($AF132,0,8-COUNTBLANK($AG132:$AN132))</f>
        <v>90NB0NL1-M14370 | 90NB0NL1-M14370</v>
      </c>
      <c r="BF132" s="57">
        <f ca="1">IFERROR(VLOOKUP($BE132,$BD$5:$BF131,3,0)*$AE132,VLOOKUP($C132,Demanda!$A:$B,2,0)*$AE132)*IF(AT132="Phantom Alt",$BC132,TRUE)</f>
        <v>400</v>
      </c>
      <c r="BG132" s="57">
        <f t="shared" ca="1" si="1"/>
        <v>0</v>
      </c>
      <c r="BH132" s="57">
        <f>SUMIF(Invoice!A:A,F132,Invoice!B:B)</f>
        <v>1800</v>
      </c>
      <c r="BI132" s="57">
        <f ca="1">SUMIF(AS:AS,AS132,BG:BG)</f>
        <v>400</v>
      </c>
      <c r="BJ132" s="57">
        <f ca="1">MIN((BI132-SUMIF($AS$5:AS131,AS132,$BJ$5:BJ131)),MAX(0,BH132-SUMIF($F$5:F131,F132,$BJ$5:BJ131)))</f>
        <v>400</v>
      </c>
      <c r="BK132" s="57">
        <f ca="1">(-SUMIF(AS:AS,AS132,BG:BG)+SUMIF(AS:AS,AS132,BJ:BJ))*(AP132=100)*AR132</f>
        <v>0</v>
      </c>
      <c r="BL132" s="57">
        <f ca="1">MAX(0,SUMIF(Invoice!A:A,F132,Invoice!B:B)-SUMIF(F:F,F132,BJ:BJ))*(COUNTIF(F:F,F132)=COUNTIF($F$5:F132,F132))</f>
        <v>400</v>
      </c>
      <c r="BM132" s="44"/>
    </row>
    <row r="133" spans="1:65">
      <c r="A133" s="43">
        <v>132</v>
      </c>
      <c r="B133" s="35" t="s">
        <v>192</v>
      </c>
      <c r="C133" s="35" t="s">
        <v>3544</v>
      </c>
      <c r="D133" s="35">
        <v>1</v>
      </c>
      <c r="E133" s="35">
        <v>180</v>
      </c>
      <c r="F133" s="64" t="s">
        <v>1650</v>
      </c>
      <c r="G133" s="76" t="s">
        <v>1651</v>
      </c>
      <c r="H133" s="35">
        <v>18</v>
      </c>
      <c r="I133" s="35" t="s">
        <v>60</v>
      </c>
      <c r="J133" s="35">
        <v>0</v>
      </c>
      <c r="K133" s="35" t="s">
        <v>3521</v>
      </c>
      <c r="L133" s="35" t="s">
        <v>57</v>
      </c>
      <c r="M133" s="35">
        <v>1</v>
      </c>
      <c r="N133" s="35"/>
      <c r="O133" s="35">
        <v>1</v>
      </c>
      <c r="P133" s="35">
        <v>2</v>
      </c>
      <c r="Q133" s="35">
        <v>3</v>
      </c>
      <c r="R133" s="35" t="s">
        <v>130</v>
      </c>
      <c r="S133" s="35" t="s">
        <v>189</v>
      </c>
      <c r="T133" s="36">
        <v>44104</v>
      </c>
      <c r="U133" s="36">
        <v>2958465</v>
      </c>
      <c r="V133" s="35" t="s">
        <v>3783</v>
      </c>
      <c r="W133" s="35" t="s">
        <v>59</v>
      </c>
      <c r="X133" s="35"/>
      <c r="Y133" s="35" t="s">
        <v>56</v>
      </c>
      <c r="Z133" s="35">
        <v>7213294</v>
      </c>
      <c r="AA133" s="35">
        <v>66</v>
      </c>
      <c r="AB133" s="35">
        <v>33</v>
      </c>
      <c r="AC133" s="35"/>
      <c r="AE133" s="51">
        <f>M133/O133</f>
        <v>1</v>
      </c>
      <c r="AG133" s="6" t="str">
        <f>C133</f>
        <v>90NB0NL1-M14370</v>
      </c>
      <c r="AH133" s="6" t="str">
        <f>IF($D133&lt;=AH$4,"",IF(AND($D132=AH$4,$D133&gt;AH$4),$F132,AH132))</f>
        <v/>
      </c>
      <c r="AI133" s="6" t="str">
        <f>IF($D133&lt;=AI$4,"",IF(AND($D132=AI$4,$D133&gt;AI$4),$F132,AI132))</f>
        <v/>
      </c>
      <c r="AJ133" s="6" t="str">
        <f>IF($D133&lt;=AJ$4,"",IF(AND($D132=AJ$4,$D133&gt;AJ$4),$F132,AJ132))</f>
        <v/>
      </c>
      <c r="AK133" s="6" t="str">
        <f>IF($D133&lt;=AK$4,"",IF(AND($D132=AK$4,$D133&gt;AK$4),$F132,AK132))</f>
        <v/>
      </c>
      <c r="AL133" s="6" t="str">
        <f>IF($D133&lt;=AL$4,"",IF(AND($D132=AL$4,$D133&gt;AL$4),$F132,AL132))</f>
        <v/>
      </c>
      <c r="AM133" s="6" t="str">
        <f>IF($D133&lt;=AM$4,"",IF(AND($D132=AM$4,$D133&gt;AM$4),$F132,AM132))</f>
        <v/>
      </c>
      <c r="AN133" s="6" t="str">
        <f>IF($D133&lt;=AN$4,"",IF(AND($D132=AN$4,$D133&gt;AN$4),$F132,AN132))</f>
        <v/>
      </c>
      <c r="AO133" s="6" t="str">
        <f>CONCATENATE(AG133," | ",AH133," | ",AI133," | ",AJ133," | ",AK133," | ",AL133," | ",AM133," | ",AN133)</f>
        <v xml:space="preserve">90NB0NL1-M14370 |  |  |  |  |  |  | </v>
      </c>
      <c r="AP133" s="6">
        <f>IF(TRIM(H133)="",100,J133)</f>
        <v>0</v>
      </c>
      <c r="AQ133" s="4"/>
      <c r="AR133" s="6" t="b">
        <f>NOT(TRIM(W133)&lt;&gt;"F")</f>
        <v>1</v>
      </c>
      <c r="AS133" s="6" t="str">
        <f>$B133&amp;" | "&amp;$AO133&amp;" | "&amp;IF(TRIM(H133)="","uniq"&amp;ROW(),TRIM(H133))</f>
        <v>271A | 90NB0NL1-M14370 |  |  |  |  |  |  |  | 18</v>
      </c>
      <c r="AT133" s="63">
        <f>IF(NOT(AR133),IF(TRIM($H133)="","Assembly","Phantom Alt"),VLOOKUP(F133,ZPCS04!B:G,6,0))</f>
        <v>878</v>
      </c>
      <c r="AU133" s="7"/>
      <c r="AV133" s="38">
        <f ca="1">IF(TRIM($W133)="F",OFFSET($A$5,MATCH($AS133,$AS$5:$AS133,0)-1,0),$A133)</f>
        <v>135</v>
      </c>
      <c r="AW133" s="38">
        <f ca="1">IFERROR(OFFSET(ZPCS04!$A$1,MATCH(F133,ZPCS04!B:B,0)-1,0),100)</f>
        <v>3</v>
      </c>
      <c r="AX133" s="7"/>
      <c r="AY133" s="6" t="b">
        <f>SUMIF(AS:AS,AS133,AP:AP)=100</f>
        <v>1</v>
      </c>
      <c r="AZ133" s="6" t="b">
        <f>SUMIF(AS:AS,AS133,AE:AE)/COUNTIF(AS:AS,AS133)=AE133</f>
        <v>1</v>
      </c>
      <c r="BA133" s="4"/>
      <c r="BB133" s="38" t="str">
        <f ca="1">IF(AT133="Phantom Alt",MATCH($AS133,$AS$5:$AS133,0),IF(OR(OFFSET($AF133,0,8-COUNTBLANK($AG133:$AN133))=$F132,$BE133=$BE132),$BB132,""))</f>
        <v/>
      </c>
      <c r="BC133" s="41">
        <v>72</v>
      </c>
      <c r="BD133" s="55" t="str">
        <f>C133&amp;" | "&amp;F133</f>
        <v>90NB0NL1-M14370 | 15220-046S0300</v>
      </c>
      <c r="BE133" s="55" t="str">
        <f ca="1">C133&amp;" | "&amp;OFFSET($AF133,0,8-COUNTBLANK($AG133:$AN133))</f>
        <v>90NB0NL1-M14370 | 90NB0NL1-M14370</v>
      </c>
      <c r="BF133" s="57">
        <f ca="1">IFERROR(VLOOKUP($BE133,$BD$5:$BF132,3,0)*$AE133,VLOOKUP($C133,Demanda!$A:$B,2,0)*$AE133)*IF(AT133="Phantom Alt",$BC133,TRUE)</f>
        <v>400</v>
      </c>
      <c r="BG133" s="57">
        <f t="shared" ca="1" si="1"/>
        <v>0</v>
      </c>
      <c r="BH133" s="57">
        <f>SUMIF(Invoice!A:A,F133,Invoice!B:B)</f>
        <v>0</v>
      </c>
      <c r="BI133" s="57">
        <f ca="1">SUMIF(AS:AS,AS133,BG:BG)</f>
        <v>400</v>
      </c>
      <c r="BJ133" s="57">
        <f ca="1">MIN((BI133-SUMIF($AS$5:AS132,AS133,$BJ$5:BJ132)),MAX(0,BH133-SUMIF($F$5:F132,F133,$BJ$5:BJ132)))</f>
        <v>0</v>
      </c>
      <c r="BK133" s="57">
        <f ca="1">(-SUMIF(AS:AS,AS133,BG:BG)+SUMIF(AS:AS,AS133,BJ:BJ))*(AP133=100)*AR133</f>
        <v>0</v>
      </c>
      <c r="BL133" s="57">
        <f ca="1">MAX(0,SUMIF(Invoice!A:A,F133,Invoice!B:B)-SUMIF(F:F,F133,BJ:BJ))*(COUNTIF(F:F,F133)=COUNTIF($F$5:F133,F133))</f>
        <v>0</v>
      </c>
      <c r="BM133" s="44"/>
    </row>
    <row r="134" spans="1:65">
      <c r="A134" s="43">
        <v>133</v>
      </c>
      <c r="B134" s="35" t="s">
        <v>192</v>
      </c>
      <c r="C134" s="35" t="s">
        <v>3544</v>
      </c>
      <c r="D134" s="35">
        <v>1</v>
      </c>
      <c r="E134" s="35">
        <v>180</v>
      </c>
      <c r="F134" s="64" t="s">
        <v>1652</v>
      </c>
      <c r="G134" s="76" t="s">
        <v>1653</v>
      </c>
      <c r="H134" s="35">
        <v>18</v>
      </c>
      <c r="I134" s="35" t="s">
        <v>58</v>
      </c>
      <c r="J134" s="35">
        <v>100</v>
      </c>
      <c r="K134" s="35" t="s">
        <v>3521</v>
      </c>
      <c r="L134" s="35" t="s">
        <v>57</v>
      </c>
      <c r="M134" s="35">
        <v>1</v>
      </c>
      <c r="N134" s="35">
        <v>1</v>
      </c>
      <c r="O134" s="35">
        <v>1</v>
      </c>
      <c r="P134" s="35">
        <v>2</v>
      </c>
      <c r="Q134" s="35">
        <v>1</v>
      </c>
      <c r="R134" s="35" t="s">
        <v>130</v>
      </c>
      <c r="S134" s="35" t="s">
        <v>130</v>
      </c>
      <c r="T134" s="36">
        <v>44104</v>
      </c>
      <c r="U134" s="36">
        <v>2958465</v>
      </c>
      <c r="V134" s="35" t="s">
        <v>3783</v>
      </c>
      <c r="W134" s="35" t="s">
        <v>59</v>
      </c>
      <c r="X134" s="35"/>
      <c r="Y134" s="35" t="s">
        <v>56</v>
      </c>
      <c r="Z134" s="35">
        <v>7213294</v>
      </c>
      <c r="AA134" s="35">
        <v>62</v>
      </c>
      <c r="AB134" s="35">
        <v>31</v>
      </c>
      <c r="AC134" s="35"/>
      <c r="AE134" s="51">
        <f>M134/O134</f>
        <v>1</v>
      </c>
      <c r="AG134" s="6" t="str">
        <f>C134</f>
        <v>90NB0NL1-M14370</v>
      </c>
      <c r="AH134" s="6" t="str">
        <f>IF($D134&lt;=AH$4,"",IF(AND($D133=AH$4,$D134&gt;AH$4),$F133,AH133))</f>
        <v/>
      </c>
      <c r="AI134" s="6" t="str">
        <f>IF($D134&lt;=AI$4,"",IF(AND($D133=AI$4,$D134&gt;AI$4),$F133,AI133))</f>
        <v/>
      </c>
      <c r="AJ134" s="6" t="str">
        <f>IF($D134&lt;=AJ$4,"",IF(AND($D133=AJ$4,$D134&gt;AJ$4),$F133,AJ133))</f>
        <v/>
      </c>
      <c r="AK134" s="6" t="str">
        <f>IF($D134&lt;=AK$4,"",IF(AND($D133=AK$4,$D134&gt;AK$4),$F133,AK133))</f>
        <v/>
      </c>
      <c r="AL134" s="6" t="str">
        <f>IF($D134&lt;=AL$4,"",IF(AND($D133=AL$4,$D134&gt;AL$4),$F133,AL133))</f>
        <v/>
      </c>
      <c r="AM134" s="6" t="str">
        <f>IF($D134&lt;=AM$4,"",IF(AND($D133=AM$4,$D134&gt;AM$4),$F133,AM133))</f>
        <v/>
      </c>
      <c r="AN134" s="6" t="str">
        <f>IF($D134&lt;=AN$4,"",IF(AND($D133=AN$4,$D134&gt;AN$4),$F133,AN133))</f>
        <v/>
      </c>
      <c r="AO134" s="6" t="str">
        <f>CONCATENATE(AG134," | ",AH134," | ",AI134," | ",AJ134," | ",AK134," | ",AL134," | ",AM134," | ",AN134)</f>
        <v xml:space="preserve">90NB0NL1-M14370 |  |  |  |  |  |  | </v>
      </c>
      <c r="AP134" s="6">
        <f>IF(TRIM(H134)="",100,J134)</f>
        <v>100</v>
      </c>
      <c r="AQ134" s="4"/>
      <c r="AR134" s="6" t="b">
        <f>NOT(TRIM(W134)&lt;&gt;"F")</f>
        <v>1</v>
      </c>
      <c r="AS134" s="6" t="str">
        <f>$B134&amp;" | "&amp;$AO134&amp;" | "&amp;IF(TRIM(H134)="","uniq"&amp;ROW(),TRIM(H134))</f>
        <v>271A | 90NB0NL1-M14370 |  |  |  |  |  |  |  | 18</v>
      </c>
      <c r="AT134" s="63">
        <f>IF(NOT(AR134),IF(TRIM($H134)="","Assembly","Phantom Alt"),VLOOKUP(F134,ZPCS04!B:G,6,0))</f>
        <v>878</v>
      </c>
      <c r="AU134" s="7"/>
      <c r="AV134" s="38">
        <f ca="1">IF(TRIM($W134)="F",OFFSET($A$5,MATCH($AS134,$AS$5:$AS134,0)-1,0),$A134)</f>
        <v>135</v>
      </c>
      <c r="AW134" s="38">
        <f ca="1">IFERROR(OFFSET(ZPCS04!$A$1,MATCH(F134,ZPCS04!B:B,0)-1,0),100)</f>
        <v>3</v>
      </c>
      <c r="AX134" s="7"/>
      <c r="AY134" s="6" t="b">
        <f>SUMIF(AS:AS,AS134,AP:AP)=100</f>
        <v>1</v>
      </c>
      <c r="AZ134" s="6" t="b">
        <f>SUMIF(AS:AS,AS134,AE:AE)/COUNTIF(AS:AS,AS134)=AE134</f>
        <v>1</v>
      </c>
      <c r="BA134" s="4"/>
      <c r="BB134" s="38" t="str">
        <f ca="1">IF(AT134="Phantom Alt",MATCH($AS134,$AS$5:$AS134,0),IF(OR(OFFSET($AF134,0,8-COUNTBLANK($AG134:$AN134))=$F133,$BE134=$BE133),$BB133,""))</f>
        <v/>
      </c>
      <c r="BC134" s="41">
        <v>73</v>
      </c>
      <c r="BD134" s="55" t="str">
        <f>C134&amp;" | "&amp;F134</f>
        <v>90NB0NL1-M14370 | 15220-046S0500</v>
      </c>
      <c r="BE134" s="55" t="str">
        <f ca="1">C134&amp;" | "&amp;OFFSET($AF134,0,8-COUNTBLANK($AG134:$AN134))</f>
        <v>90NB0NL1-M14370 | 90NB0NL1-M14370</v>
      </c>
      <c r="BF134" s="57">
        <f ca="1">IFERROR(VLOOKUP($BE134,$BD$5:$BF133,3,0)*$AE134,VLOOKUP($C134,Demanda!$A:$B,2,0)*$AE134)*IF(AT134="Phantom Alt",$BC134,TRUE)</f>
        <v>400</v>
      </c>
      <c r="BG134" s="57">
        <f t="shared" ca="1" si="1"/>
        <v>400</v>
      </c>
      <c r="BH134" s="57">
        <f>SUMIF(Invoice!A:A,F134,Invoice!B:B)</f>
        <v>0</v>
      </c>
      <c r="BI134" s="57">
        <f ca="1">SUMIF(AS:AS,AS134,BG:BG)</f>
        <v>400</v>
      </c>
      <c r="BJ134" s="57">
        <f ca="1">MIN((BI134-SUMIF($AS$5:AS133,AS134,$BJ$5:BJ133)),MAX(0,BH134-SUMIF($F$5:F133,F134,$BJ$5:BJ133)))</f>
        <v>0</v>
      </c>
      <c r="BK134" s="57">
        <f ca="1">(-SUMIF(AS:AS,AS134,BG:BG)+SUMIF(AS:AS,AS134,BJ:BJ))*(AP134=100)*AR134</f>
        <v>0</v>
      </c>
      <c r="BL134" s="57">
        <f ca="1">MAX(0,SUMIF(Invoice!A:A,F134,Invoice!B:B)-SUMIF(F:F,F134,BJ:BJ))*(COUNTIF(F:F,F134)=COUNTIF($F$5:F134,F134))</f>
        <v>0</v>
      </c>
      <c r="BM134" s="44"/>
    </row>
    <row r="135" spans="1:65">
      <c r="A135" s="43">
        <v>134</v>
      </c>
      <c r="B135" s="35" t="s">
        <v>192</v>
      </c>
      <c r="C135" s="35" t="s">
        <v>3544</v>
      </c>
      <c r="D135" s="35">
        <v>1</v>
      </c>
      <c r="E135" s="35">
        <v>180</v>
      </c>
      <c r="F135" s="64" t="s">
        <v>3646</v>
      </c>
      <c r="G135" s="76" t="s">
        <v>3810</v>
      </c>
      <c r="H135" s="35">
        <v>18</v>
      </c>
      <c r="I135" s="35" t="s">
        <v>60</v>
      </c>
      <c r="J135" s="35">
        <v>0</v>
      </c>
      <c r="K135" s="35" t="s">
        <v>3521</v>
      </c>
      <c r="L135" s="35" t="s">
        <v>57</v>
      </c>
      <c r="M135" s="35">
        <v>1</v>
      </c>
      <c r="N135" s="35"/>
      <c r="O135" s="35">
        <v>1</v>
      </c>
      <c r="P135" s="35">
        <v>2</v>
      </c>
      <c r="Q135" s="35">
        <v>4</v>
      </c>
      <c r="R135" s="35" t="s">
        <v>130</v>
      </c>
      <c r="S135" s="35" t="s">
        <v>130</v>
      </c>
      <c r="T135" s="36">
        <v>44104</v>
      </c>
      <c r="U135" s="36">
        <v>2958465</v>
      </c>
      <c r="V135" s="35" t="s">
        <v>3783</v>
      </c>
      <c r="W135" s="35" t="s">
        <v>59</v>
      </c>
      <c r="X135" s="35"/>
      <c r="Y135" s="35" t="s">
        <v>56</v>
      </c>
      <c r="Z135" s="35">
        <v>7213294</v>
      </c>
      <c r="AA135" s="35">
        <v>68</v>
      </c>
      <c r="AB135" s="35">
        <v>34</v>
      </c>
      <c r="AC135" s="35"/>
      <c r="AE135" s="51">
        <f>M135/O135</f>
        <v>1</v>
      </c>
      <c r="AG135" s="6" t="str">
        <f>C135</f>
        <v>90NB0NL1-M14370</v>
      </c>
      <c r="AH135" s="6" t="str">
        <f>IF($D135&lt;=AH$4,"",IF(AND($D134=AH$4,$D135&gt;AH$4),$F134,AH134))</f>
        <v/>
      </c>
      <c r="AI135" s="6" t="str">
        <f>IF($D135&lt;=AI$4,"",IF(AND($D134=AI$4,$D135&gt;AI$4),$F134,AI134))</f>
        <v/>
      </c>
      <c r="AJ135" s="6" t="str">
        <f>IF($D135&lt;=AJ$4,"",IF(AND($D134=AJ$4,$D135&gt;AJ$4),$F134,AJ134))</f>
        <v/>
      </c>
      <c r="AK135" s="6" t="str">
        <f>IF($D135&lt;=AK$4,"",IF(AND($D134=AK$4,$D135&gt;AK$4),$F134,AK134))</f>
        <v/>
      </c>
      <c r="AL135" s="6" t="str">
        <f>IF($D135&lt;=AL$4,"",IF(AND($D134=AL$4,$D135&gt;AL$4),$F134,AL134))</f>
        <v/>
      </c>
      <c r="AM135" s="6" t="str">
        <f>IF($D135&lt;=AM$4,"",IF(AND($D134=AM$4,$D135&gt;AM$4),$F134,AM134))</f>
        <v/>
      </c>
      <c r="AN135" s="6" t="str">
        <f>IF($D135&lt;=AN$4,"",IF(AND($D134=AN$4,$D135&gt;AN$4),$F134,AN134))</f>
        <v/>
      </c>
      <c r="AO135" s="6" t="str">
        <f>CONCATENATE(AG135," | ",AH135," | ",AI135," | ",AJ135," | ",AK135," | ",AL135," | ",AM135," | ",AN135)</f>
        <v xml:space="preserve">90NB0NL1-M14370 |  |  |  |  |  |  | </v>
      </c>
      <c r="AP135" s="6">
        <f>IF(TRIM(H135)="",100,J135)</f>
        <v>0</v>
      </c>
      <c r="AQ135" s="4"/>
      <c r="AR135" s="6" t="b">
        <f>NOT(TRIM(W135)&lt;&gt;"F")</f>
        <v>1</v>
      </c>
      <c r="AS135" s="6" t="str">
        <f>$B135&amp;" | "&amp;$AO135&amp;" | "&amp;IF(TRIM(H135)="","uniq"&amp;ROW(),TRIM(H135))</f>
        <v>271A | 90NB0NL1-M14370 |  |  |  |  |  |  |  | 18</v>
      </c>
      <c r="AT135" s="63">
        <f>IF(NOT(AR135),IF(TRIM($H135)="","Assembly","Phantom Alt"),VLOOKUP(F135,ZPCS04!B:G,6,0))</f>
        <v>878</v>
      </c>
      <c r="AU135" s="7"/>
      <c r="AV135" s="38">
        <f ca="1">IF(TRIM($W135)="F",OFFSET($A$5,MATCH($AS135,$AS$5:$AS135,0)-1,0),$A135)</f>
        <v>135</v>
      </c>
      <c r="AW135" s="38">
        <f ca="1">IFERROR(OFFSET(ZPCS04!$A$1,MATCH(F135,ZPCS04!B:B,0)-1,0),100)</f>
        <v>3</v>
      </c>
      <c r="AX135" s="7"/>
      <c r="AY135" s="6" t="b">
        <f>SUMIF(AS:AS,AS135,AP:AP)=100</f>
        <v>1</v>
      </c>
      <c r="AZ135" s="6" t="b">
        <f>SUMIF(AS:AS,AS135,AE:AE)/COUNTIF(AS:AS,AS135)=AE135</f>
        <v>1</v>
      </c>
      <c r="BA135" s="4"/>
      <c r="BB135" s="38" t="str">
        <f ca="1">IF(AT135="Phantom Alt",MATCH($AS135,$AS$5:$AS135,0),IF(OR(OFFSET($AF135,0,8-COUNTBLANK($AG135:$AN135))=$F134,$BE135=$BE134),$BB134,""))</f>
        <v/>
      </c>
      <c r="BC135" s="41">
        <v>74</v>
      </c>
      <c r="BD135" s="55" t="str">
        <f>C135&amp;" | "&amp;F135</f>
        <v>90NB0NL1-M14370 | HDXJB128010</v>
      </c>
      <c r="BE135" s="55" t="str">
        <f ca="1">C135&amp;" | "&amp;OFFSET($AF135,0,8-COUNTBLANK($AG135:$AN135))</f>
        <v>90NB0NL1-M14370 | 90NB0NL1-M14370</v>
      </c>
      <c r="BF135" s="57">
        <f ca="1">IFERROR(VLOOKUP($BE135,$BD$5:$BF134,3,0)*$AE135,VLOOKUP($C135,Demanda!$A:$B,2,0)*$AE135)*IF(AT135="Phantom Alt",$BC135,TRUE)</f>
        <v>400</v>
      </c>
      <c r="BG135" s="57">
        <f t="shared" ref="BG135:BG198" ca="1" si="2">BF135*(AP135/100)</f>
        <v>0</v>
      </c>
      <c r="BH135" s="57">
        <f>SUMIF(Invoice!A:A,F135,Invoice!B:B)</f>
        <v>0</v>
      </c>
      <c r="BI135" s="57">
        <f ca="1">SUMIF(AS:AS,AS135,BG:BG)</f>
        <v>400</v>
      </c>
      <c r="BJ135" s="57">
        <f ca="1">MIN((BI135-SUMIF($AS$5:AS134,AS135,$BJ$5:BJ134)),MAX(0,BH135-SUMIF($F$5:F134,F135,$BJ$5:BJ134)))</f>
        <v>0</v>
      </c>
      <c r="BK135" s="57">
        <f ca="1">(-SUMIF(AS:AS,AS135,BG:BG)+SUMIF(AS:AS,AS135,BJ:BJ))*(AP135=100)*AR135</f>
        <v>0</v>
      </c>
      <c r="BL135" s="57">
        <f ca="1">MAX(0,SUMIF(Invoice!A:A,F135,Invoice!B:B)-SUMIF(F:F,F135,BJ:BJ))*(COUNTIF(F:F,F135)=COUNTIF($F$5:F135,F135))</f>
        <v>0</v>
      </c>
      <c r="BM135" s="44"/>
    </row>
    <row r="136" spans="1:65">
      <c r="A136" s="43">
        <v>139</v>
      </c>
      <c r="B136" s="35" t="s">
        <v>192</v>
      </c>
      <c r="C136" s="35" t="s">
        <v>3544</v>
      </c>
      <c r="D136" s="35">
        <v>1</v>
      </c>
      <c r="E136" s="35">
        <v>190</v>
      </c>
      <c r="F136" s="64" t="s">
        <v>3749</v>
      </c>
      <c r="G136" s="76" t="s">
        <v>3813</v>
      </c>
      <c r="H136" s="35">
        <v>19</v>
      </c>
      <c r="I136" s="35" t="s">
        <v>60</v>
      </c>
      <c r="J136" s="35">
        <v>0</v>
      </c>
      <c r="K136" s="35" t="s">
        <v>3521</v>
      </c>
      <c r="L136" s="35" t="s">
        <v>57</v>
      </c>
      <c r="M136" s="35">
        <v>1</v>
      </c>
      <c r="N136" s="35"/>
      <c r="O136" s="35">
        <v>1</v>
      </c>
      <c r="P136" s="35">
        <v>2</v>
      </c>
      <c r="Q136" s="35">
        <v>2</v>
      </c>
      <c r="R136" s="35" t="s">
        <v>130</v>
      </c>
      <c r="S136" s="35" t="s">
        <v>130</v>
      </c>
      <c r="T136" s="36">
        <v>44104</v>
      </c>
      <c r="U136" s="36">
        <v>2958465</v>
      </c>
      <c r="V136" s="35" t="s">
        <v>3783</v>
      </c>
      <c r="W136" s="35" t="s">
        <v>59</v>
      </c>
      <c r="X136" s="35"/>
      <c r="Y136" s="35" t="s">
        <v>56</v>
      </c>
      <c r="Z136" s="35">
        <v>7213294</v>
      </c>
      <c r="AA136" s="35">
        <v>72</v>
      </c>
      <c r="AB136" s="35">
        <v>36</v>
      </c>
      <c r="AC136" s="35"/>
      <c r="AE136" s="51">
        <f>M136/O136</f>
        <v>1</v>
      </c>
      <c r="AG136" s="6" t="str">
        <f>C136</f>
        <v>90NB0NL1-M14370</v>
      </c>
      <c r="AH136" s="6" t="str">
        <f>IF($D136&lt;=AH$4,"",IF(AND($D135=AH$4,$D136&gt;AH$4),$F135,AH135))</f>
        <v/>
      </c>
      <c r="AI136" s="6" t="str">
        <f>IF($D136&lt;=AI$4,"",IF(AND($D135=AI$4,$D136&gt;AI$4),$F135,AI135))</f>
        <v/>
      </c>
      <c r="AJ136" s="6" t="str">
        <f>IF($D136&lt;=AJ$4,"",IF(AND($D135=AJ$4,$D136&gt;AJ$4),$F135,AJ135))</f>
        <v/>
      </c>
      <c r="AK136" s="6" t="str">
        <f>IF($D136&lt;=AK$4,"",IF(AND($D135=AK$4,$D136&gt;AK$4),$F135,AK135))</f>
        <v/>
      </c>
      <c r="AL136" s="6" t="str">
        <f>IF($D136&lt;=AL$4,"",IF(AND($D135=AL$4,$D136&gt;AL$4),$F135,AL135))</f>
        <v/>
      </c>
      <c r="AM136" s="6" t="str">
        <f>IF($D136&lt;=AM$4,"",IF(AND($D135=AM$4,$D136&gt;AM$4),$F135,AM135))</f>
        <v/>
      </c>
      <c r="AN136" s="6" t="str">
        <f>IF($D136&lt;=AN$4,"",IF(AND($D135=AN$4,$D136&gt;AN$4),$F135,AN135))</f>
        <v/>
      </c>
      <c r="AO136" s="6" t="str">
        <f>CONCATENATE(AG136," | ",AH136," | ",AI136," | ",AJ136," | ",AK136," | ",AL136," | ",AM136," | ",AN136)</f>
        <v xml:space="preserve">90NB0NL1-M14370 |  |  |  |  |  |  | </v>
      </c>
      <c r="AP136" s="6">
        <f>IF(TRIM(H136)="",100,J136)</f>
        <v>0</v>
      </c>
      <c r="AQ136" s="4"/>
      <c r="AR136" s="6" t="b">
        <f>NOT(TRIM(W136)&lt;&gt;"F")</f>
        <v>1</v>
      </c>
      <c r="AS136" s="6" t="str">
        <f>$B136&amp;" | "&amp;$AO136&amp;" | "&amp;IF(TRIM(H136)="","uniq"&amp;ROW(),TRIM(H136))</f>
        <v>271A | 90NB0NL1-M14370 |  |  |  |  |  |  |  | 19</v>
      </c>
      <c r="AT136" s="63">
        <f>IF(NOT(AR136),IF(TRIM($H136)="","Assembly","Phantom Alt"),VLOOKUP(F136,ZPCS04!B:G,6,0))</f>
        <v>2036</v>
      </c>
      <c r="AU136" s="7"/>
      <c r="AV136" s="38">
        <f ca="1">IF(TRIM($W136)="F",OFFSET($A$5,MATCH($AS136,$AS$5:$AS136,0)-1,0),$A136)</f>
        <v>139</v>
      </c>
      <c r="AW136" s="38">
        <f ca="1">IFERROR(OFFSET(ZPCS04!$A$1,MATCH(F136,ZPCS04!B:B,0)-1,0),100)</f>
        <v>2.9999999859999997</v>
      </c>
      <c r="AX136" s="7"/>
      <c r="AY136" s="6" t="b">
        <f>SUMIF(AS:AS,AS136,AP:AP)=100</f>
        <v>1</v>
      </c>
      <c r="AZ136" s="6" t="b">
        <f>SUMIF(AS:AS,AS136,AE:AE)/COUNTIF(AS:AS,AS136)=AE136</f>
        <v>1</v>
      </c>
      <c r="BA136" s="4"/>
      <c r="BB136" s="38" t="str">
        <f ca="1">IF(AT136="Phantom Alt",MATCH($AS136,$AS$5:$AS136,0),IF(OR(OFFSET($AF136,0,8-COUNTBLANK($AG136:$AN136))=$F135,$BE136=$BE135),$BB135,""))</f>
        <v/>
      </c>
      <c r="BC136" s="41">
        <v>79</v>
      </c>
      <c r="BD136" s="55" t="str">
        <f>C136&amp;" | "&amp;F136</f>
        <v>90NB0NL1-M14370 | HDXKT035010</v>
      </c>
      <c r="BE136" s="55" t="str">
        <f ca="1">C136&amp;" | "&amp;OFFSET($AF136,0,8-COUNTBLANK($AG136:$AN136))</f>
        <v>90NB0NL1-M14370 | 90NB0NL1-M14370</v>
      </c>
      <c r="BF136" s="57">
        <f ca="1">IFERROR(VLOOKUP($BE136,$BD$5:$BF135,3,0)*$AE136,VLOOKUP($C136,Demanda!$A:$B,2,0)*$AE136)*IF(AT136="Phantom Alt",$BC136,TRUE)</f>
        <v>400</v>
      </c>
      <c r="BG136" s="57">
        <f t="shared" ca="1" si="2"/>
        <v>0</v>
      </c>
      <c r="BH136" s="57">
        <f>SUMIF(Invoice!A:A,F136,Invoice!B:B)</f>
        <v>1400</v>
      </c>
      <c r="BI136" s="57">
        <f ca="1">SUMIF(AS:AS,AS136,BG:BG)</f>
        <v>400</v>
      </c>
      <c r="BJ136" s="57">
        <f ca="1">MIN((BI136-SUMIF($AS$5:AS135,AS136,$BJ$5:BJ135)),MAX(0,BH136-SUMIF($F$5:F135,F136,$BJ$5:BJ135)))</f>
        <v>400</v>
      </c>
      <c r="BK136" s="57">
        <f ca="1">(-SUMIF(AS:AS,AS136,BG:BG)+SUMIF(AS:AS,AS136,BJ:BJ))*(AP136=100)*AR136</f>
        <v>0</v>
      </c>
      <c r="BL136" s="57">
        <f ca="1">MAX(0,SUMIF(Invoice!A:A,F136,Invoice!B:B)-SUMIF(F:F,F136,BJ:BJ))*(COUNTIF(F:F,F136)=COUNTIF($F$5:F136,F136))</f>
        <v>0</v>
      </c>
      <c r="BM136" s="44"/>
    </row>
    <row r="137" spans="1:65">
      <c r="A137" s="43">
        <v>136</v>
      </c>
      <c r="B137" s="35" t="s">
        <v>192</v>
      </c>
      <c r="C137" s="35" t="s">
        <v>3544</v>
      </c>
      <c r="D137" s="35">
        <v>1</v>
      </c>
      <c r="E137" s="35">
        <v>190</v>
      </c>
      <c r="F137" s="64" t="s">
        <v>3744</v>
      </c>
      <c r="G137" s="76" t="s">
        <v>3812</v>
      </c>
      <c r="H137" s="35">
        <v>19</v>
      </c>
      <c r="I137" s="35" t="s">
        <v>60</v>
      </c>
      <c r="J137" s="35">
        <v>0</v>
      </c>
      <c r="K137" s="35" t="s">
        <v>3521</v>
      </c>
      <c r="L137" s="35" t="s">
        <v>57</v>
      </c>
      <c r="M137" s="35">
        <v>1</v>
      </c>
      <c r="N137" s="35"/>
      <c r="O137" s="35">
        <v>1</v>
      </c>
      <c r="P137" s="35">
        <v>2</v>
      </c>
      <c r="Q137" s="35">
        <v>3</v>
      </c>
      <c r="R137" s="35" t="s">
        <v>130</v>
      </c>
      <c r="S137" s="35" t="s">
        <v>130</v>
      </c>
      <c r="T137" s="36">
        <v>44104</v>
      </c>
      <c r="U137" s="36">
        <v>2958465</v>
      </c>
      <c r="V137" s="35" t="s">
        <v>3783</v>
      </c>
      <c r="W137" s="35" t="s">
        <v>59</v>
      </c>
      <c r="X137" s="35"/>
      <c r="Y137" s="35" t="s">
        <v>56</v>
      </c>
      <c r="Z137" s="35">
        <v>7213294</v>
      </c>
      <c r="AA137" s="35">
        <v>74</v>
      </c>
      <c r="AB137" s="35">
        <v>37</v>
      </c>
      <c r="AC137" s="35"/>
      <c r="AE137" s="51">
        <f>M137/O137</f>
        <v>1</v>
      </c>
      <c r="AG137" s="6" t="str">
        <f>C137</f>
        <v>90NB0NL1-M14370</v>
      </c>
      <c r="AH137" s="6" t="str">
        <f>IF($D137&lt;=AH$4,"",IF(AND($D136=AH$4,$D137&gt;AH$4),$F136,AH136))</f>
        <v/>
      </c>
      <c r="AI137" s="6" t="str">
        <f>IF($D137&lt;=AI$4,"",IF(AND($D136=AI$4,$D137&gt;AI$4),$F136,AI136))</f>
        <v/>
      </c>
      <c r="AJ137" s="6" t="str">
        <f>IF($D137&lt;=AJ$4,"",IF(AND($D136=AJ$4,$D137&gt;AJ$4),$F136,AJ136))</f>
        <v/>
      </c>
      <c r="AK137" s="6" t="str">
        <f>IF($D137&lt;=AK$4,"",IF(AND($D136=AK$4,$D137&gt;AK$4),$F136,AK136))</f>
        <v/>
      </c>
      <c r="AL137" s="6" t="str">
        <f>IF($D137&lt;=AL$4,"",IF(AND($D136=AL$4,$D137&gt;AL$4),$F136,AL136))</f>
        <v/>
      </c>
      <c r="AM137" s="6" t="str">
        <f>IF($D137&lt;=AM$4,"",IF(AND($D136=AM$4,$D137&gt;AM$4),$F136,AM136))</f>
        <v/>
      </c>
      <c r="AN137" s="6" t="str">
        <f>IF($D137&lt;=AN$4,"",IF(AND($D136=AN$4,$D137&gt;AN$4),$F136,AN136))</f>
        <v/>
      </c>
      <c r="AO137" s="6" t="str">
        <f>CONCATENATE(AG137," | ",AH137," | ",AI137," | ",AJ137," | ",AK137," | ",AL137," | ",AM137," | ",AN137)</f>
        <v xml:space="preserve">90NB0NL1-M14370 |  |  |  |  |  |  | </v>
      </c>
      <c r="AP137" s="6">
        <f>IF(TRIM(H137)="",100,J137)</f>
        <v>0</v>
      </c>
      <c r="AQ137" s="4"/>
      <c r="AR137" s="6" t="b">
        <f>NOT(TRIM(W137)&lt;&gt;"F")</f>
        <v>1</v>
      </c>
      <c r="AS137" s="6" t="str">
        <f>$B137&amp;" | "&amp;$AO137&amp;" | "&amp;IF(TRIM(H137)="","uniq"&amp;ROW(),TRIM(H137))</f>
        <v>271A | 90NB0NL1-M14370 |  |  |  |  |  |  |  | 19</v>
      </c>
      <c r="AT137" s="63">
        <f>IF(NOT(AR137),IF(TRIM($H137)="","Assembly","Phantom Alt"),VLOOKUP(F137,ZPCS04!B:G,6,0))</f>
        <v>2036</v>
      </c>
      <c r="AU137" s="7"/>
      <c r="AV137" s="38">
        <f ca="1">IF(TRIM($W137)="F",OFFSET($A$5,MATCH($AS137,$AS$5:$AS137,0)-1,0),$A137)</f>
        <v>139</v>
      </c>
      <c r="AW137" s="38">
        <f ca="1">IFERROR(OFFSET(ZPCS04!$A$1,MATCH(F137,ZPCS04!B:B,0)-1,0),100)</f>
        <v>3</v>
      </c>
      <c r="AX137" s="7"/>
      <c r="AY137" s="6" t="b">
        <f>SUMIF(AS:AS,AS137,AP:AP)=100</f>
        <v>1</v>
      </c>
      <c r="AZ137" s="6" t="b">
        <f>SUMIF(AS:AS,AS137,AE:AE)/COUNTIF(AS:AS,AS137)=AE137</f>
        <v>1</v>
      </c>
      <c r="BA137" s="4"/>
      <c r="BB137" s="38" t="str">
        <f ca="1">IF(AT137="Phantom Alt",MATCH($AS137,$AS$5:$AS137,0),IF(OR(OFFSET($AF137,0,8-COUNTBLANK($AG137:$AN137))=$F136,$BE137=$BE136),$BB136,""))</f>
        <v/>
      </c>
      <c r="BC137" s="41">
        <v>76</v>
      </c>
      <c r="BD137" s="55" t="str">
        <f>C137&amp;" | "&amp;F137</f>
        <v>90NB0NL1-M14370 | 15060-0RYS0000</v>
      </c>
      <c r="BE137" s="55" t="str">
        <f ca="1">C137&amp;" | "&amp;OFFSET($AF137,0,8-COUNTBLANK($AG137:$AN137))</f>
        <v>90NB0NL1-M14370 | 90NB0NL1-M14370</v>
      </c>
      <c r="BF137" s="57">
        <f ca="1">IFERROR(VLOOKUP($BE137,$BD$5:$BF136,3,0)*$AE137,VLOOKUP($C137,Demanda!$A:$B,2,0)*$AE137)*IF(AT137="Phantom Alt",$BC137,TRUE)</f>
        <v>400</v>
      </c>
      <c r="BG137" s="57">
        <f t="shared" ca="1" si="2"/>
        <v>0</v>
      </c>
      <c r="BH137" s="57">
        <f>SUMIF(Invoice!A:A,F137,Invoice!B:B)</f>
        <v>0</v>
      </c>
      <c r="BI137" s="57">
        <f ca="1">SUMIF(AS:AS,AS137,BG:BG)</f>
        <v>400</v>
      </c>
      <c r="BJ137" s="57">
        <f ca="1">MIN((BI137-SUMIF($AS$5:AS136,AS137,$BJ$5:BJ136)),MAX(0,BH137-SUMIF($F$5:F136,F137,$BJ$5:BJ136)))</f>
        <v>0</v>
      </c>
      <c r="BK137" s="57">
        <f ca="1">(-SUMIF(AS:AS,AS137,BG:BG)+SUMIF(AS:AS,AS137,BJ:BJ))*(AP137=100)*AR137</f>
        <v>0</v>
      </c>
      <c r="BL137" s="57">
        <f ca="1">MAX(0,SUMIF(Invoice!A:A,F137,Invoice!B:B)-SUMIF(F:F,F137,BJ:BJ))*(COUNTIF(F:F,F137)=COUNTIF($F$5:F137,F137))</f>
        <v>0</v>
      </c>
      <c r="BM137" s="44"/>
    </row>
    <row r="138" spans="1:65">
      <c r="A138" s="43">
        <v>137</v>
      </c>
      <c r="B138" s="35" t="s">
        <v>192</v>
      </c>
      <c r="C138" s="35" t="s">
        <v>3544</v>
      </c>
      <c r="D138" s="35">
        <v>1</v>
      </c>
      <c r="E138" s="35">
        <v>190</v>
      </c>
      <c r="F138" s="64" t="s">
        <v>3746</v>
      </c>
      <c r="G138" s="76" t="s">
        <v>3813</v>
      </c>
      <c r="H138" s="35">
        <v>19</v>
      </c>
      <c r="I138" s="35" t="s">
        <v>58</v>
      </c>
      <c r="J138" s="35">
        <v>100</v>
      </c>
      <c r="K138" s="35" t="s">
        <v>3521</v>
      </c>
      <c r="L138" s="35" t="s">
        <v>57</v>
      </c>
      <c r="M138" s="35">
        <v>1</v>
      </c>
      <c r="N138" s="35">
        <v>1</v>
      </c>
      <c r="O138" s="35">
        <v>1</v>
      </c>
      <c r="P138" s="35">
        <v>2</v>
      </c>
      <c r="Q138" s="35">
        <v>1</v>
      </c>
      <c r="R138" s="35" t="s">
        <v>130</v>
      </c>
      <c r="S138" s="35" t="s">
        <v>130</v>
      </c>
      <c r="T138" s="36">
        <v>44104</v>
      </c>
      <c r="U138" s="36">
        <v>2958465</v>
      </c>
      <c r="V138" s="35" t="s">
        <v>3783</v>
      </c>
      <c r="W138" s="35" t="s">
        <v>59</v>
      </c>
      <c r="X138" s="35"/>
      <c r="Y138" s="35" t="s">
        <v>56</v>
      </c>
      <c r="Z138" s="35">
        <v>7213294</v>
      </c>
      <c r="AA138" s="35">
        <v>70</v>
      </c>
      <c r="AB138" s="35">
        <v>35</v>
      </c>
      <c r="AC138" s="35"/>
      <c r="AE138" s="51">
        <f>M138/O138</f>
        <v>1</v>
      </c>
      <c r="AG138" s="6" t="str">
        <f>C138</f>
        <v>90NB0NL1-M14370</v>
      </c>
      <c r="AH138" s="6" t="str">
        <f>IF($D138&lt;=AH$4,"",IF(AND($D137=AH$4,$D138&gt;AH$4),$F137,AH137))</f>
        <v/>
      </c>
      <c r="AI138" s="6" t="str">
        <f>IF($D138&lt;=AI$4,"",IF(AND($D137=AI$4,$D138&gt;AI$4),$F137,AI137))</f>
        <v/>
      </c>
      <c r="AJ138" s="6" t="str">
        <f>IF($D138&lt;=AJ$4,"",IF(AND($D137=AJ$4,$D138&gt;AJ$4),$F137,AJ137))</f>
        <v/>
      </c>
      <c r="AK138" s="6" t="str">
        <f>IF($D138&lt;=AK$4,"",IF(AND($D137=AK$4,$D138&gt;AK$4),$F137,AK137))</f>
        <v/>
      </c>
      <c r="AL138" s="6" t="str">
        <f>IF($D138&lt;=AL$4,"",IF(AND($D137=AL$4,$D138&gt;AL$4),$F137,AL137))</f>
        <v/>
      </c>
      <c r="AM138" s="6" t="str">
        <f>IF($D138&lt;=AM$4,"",IF(AND($D137=AM$4,$D138&gt;AM$4),$F137,AM137))</f>
        <v/>
      </c>
      <c r="AN138" s="6" t="str">
        <f>IF($D138&lt;=AN$4,"",IF(AND($D137=AN$4,$D138&gt;AN$4),$F137,AN137))</f>
        <v/>
      </c>
      <c r="AO138" s="6" t="str">
        <f>CONCATENATE(AG138," | ",AH138," | ",AI138," | ",AJ138," | ",AK138," | ",AL138," | ",AM138," | ",AN138)</f>
        <v xml:space="preserve">90NB0NL1-M14370 |  |  |  |  |  |  | </v>
      </c>
      <c r="AP138" s="6">
        <f>IF(TRIM(H138)="",100,J138)</f>
        <v>100</v>
      </c>
      <c r="AQ138" s="4"/>
      <c r="AR138" s="6" t="b">
        <f>NOT(TRIM(W138)&lt;&gt;"F")</f>
        <v>1</v>
      </c>
      <c r="AS138" s="6" t="str">
        <f>$B138&amp;" | "&amp;$AO138&amp;" | "&amp;IF(TRIM(H138)="","uniq"&amp;ROW(),TRIM(H138))</f>
        <v>271A | 90NB0NL1-M14370 |  |  |  |  |  |  |  | 19</v>
      </c>
      <c r="AT138" s="63">
        <f>IF(NOT(AR138),IF(TRIM($H138)="","Assembly","Phantom Alt"),VLOOKUP(F138,ZPCS04!B:G,6,0))</f>
        <v>2036</v>
      </c>
      <c r="AU138" s="7"/>
      <c r="AV138" s="38">
        <f ca="1">IF(TRIM($W138)="F",OFFSET($A$5,MATCH($AS138,$AS$5:$AS138,0)-1,0),$A138)</f>
        <v>139</v>
      </c>
      <c r="AW138" s="38">
        <f ca="1">IFERROR(OFFSET(ZPCS04!$A$1,MATCH(F138,ZPCS04!B:B,0)-1,0),100)</f>
        <v>3</v>
      </c>
      <c r="AX138" s="7"/>
      <c r="AY138" s="6" t="b">
        <f>SUMIF(AS:AS,AS138,AP:AP)=100</f>
        <v>1</v>
      </c>
      <c r="AZ138" s="6" t="b">
        <f>SUMIF(AS:AS,AS138,AE:AE)/COUNTIF(AS:AS,AS138)=AE138</f>
        <v>1</v>
      </c>
      <c r="BA138" s="4"/>
      <c r="BB138" s="38" t="str">
        <f ca="1">IF(AT138="Phantom Alt",MATCH($AS138,$AS$5:$AS138,0),IF(OR(OFFSET($AF138,0,8-COUNTBLANK($AG138:$AN138))=$F137,$BE138=$BE137),$BB137,""))</f>
        <v/>
      </c>
      <c r="BC138" s="41">
        <v>77</v>
      </c>
      <c r="BD138" s="55" t="str">
        <f>C138&amp;" | "&amp;F138</f>
        <v>90NB0NL1-M14370 | 15060-0RYS0100</v>
      </c>
      <c r="BE138" s="55" t="str">
        <f ca="1">C138&amp;" | "&amp;OFFSET($AF138,0,8-COUNTBLANK($AG138:$AN138))</f>
        <v>90NB0NL1-M14370 | 90NB0NL1-M14370</v>
      </c>
      <c r="BF138" s="57">
        <f ca="1">IFERROR(VLOOKUP($BE138,$BD$5:$BF137,3,0)*$AE138,VLOOKUP($C138,Demanda!$A:$B,2,0)*$AE138)*IF(AT138="Phantom Alt",$BC138,TRUE)</f>
        <v>400</v>
      </c>
      <c r="BG138" s="57">
        <f t="shared" ca="1" si="2"/>
        <v>400</v>
      </c>
      <c r="BH138" s="57">
        <f>SUMIF(Invoice!A:A,F138,Invoice!B:B)</f>
        <v>0</v>
      </c>
      <c r="BI138" s="57">
        <f ca="1">SUMIF(AS:AS,AS138,BG:BG)</f>
        <v>400</v>
      </c>
      <c r="BJ138" s="57">
        <f ca="1">MIN((BI138-SUMIF($AS$5:AS137,AS138,$BJ$5:BJ137)),MAX(0,BH138-SUMIF($F$5:F137,F138,$BJ$5:BJ137)))</f>
        <v>0</v>
      </c>
      <c r="BK138" s="57">
        <f ca="1">(-SUMIF(AS:AS,AS138,BG:BG)+SUMIF(AS:AS,AS138,BJ:BJ))*(AP138=100)*AR138</f>
        <v>0</v>
      </c>
      <c r="BL138" s="57">
        <f ca="1">MAX(0,SUMIF(Invoice!A:A,F138,Invoice!B:B)-SUMIF(F:F,F138,BJ:BJ))*(COUNTIF(F:F,F138)=COUNTIF($F$5:F138,F138))</f>
        <v>0</v>
      </c>
      <c r="BM138" s="44"/>
    </row>
    <row r="139" spans="1:65">
      <c r="A139" s="43">
        <v>138</v>
      </c>
      <c r="B139" s="35" t="s">
        <v>192</v>
      </c>
      <c r="C139" s="35" t="s">
        <v>3544</v>
      </c>
      <c r="D139" s="35">
        <v>1</v>
      </c>
      <c r="E139" s="35">
        <v>190</v>
      </c>
      <c r="F139" s="64" t="s">
        <v>3748</v>
      </c>
      <c r="G139" s="76" t="s">
        <v>3812</v>
      </c>
      <c r="H139" s="35">
        <v>19</v>
      </c>
      <c r="I139" s="35" t="s">
        <v>60</v>
      </c>
      <c r="J139" s="35">
        <v>0</v>
      </c>
      <c r="K139" s="35" t="s">
        <v>3521</v>
      </c>
      <c r="L139" s="35" t="s">
        <v>57</v>
      </c>
      <c r="M139" s="35">
        <v>1</v>
      </c>
      <c r="N139" s="35"/>
      <c r="O139" s="35">
        <v>1</v>
      </c>
      <c r="P139" s="35">
        <v>2</v>
      </c>
      <c r="Q139" s="35">
        <v>4</v>
      </c>
      <c r="R139" s="35" t="s">
        <v>130</v>
      </c>
      <c r="S139" s="35" t="s">
        <v>130</v>
      </c>
      <c r="T139" s="36">
        <v>44104</v>
      </c>
      <c r="U139" s="36">
        <v>2958465</v>
      </c>
      <c r="V139" s="35" t="s">
        <v>3783</v>
      </c>
      <c r="W139" s="35" t="s">
        <v>59</v>
      </c>
      <c r="X139" s="35"/>
      <c r="Y139" s="35" t="s">
        <v>56</v>
      </c>
      <c r="Z139" s="35">
        <v>7213294</v>
      </c>
      <c r="AA139" s="35">
        <v>76</v>
      </c>
      <c r="AB139" s="35">
        <v>38</v>
      </c>
      <c r="AC139" s="35"/>
      <c r="AE139" s="51">
        <f>M139/O139</f>
        <v>1</v>
      </c>
      <c r="AG139" s="6" t="str">
        <f>C139</f>
        <v>90NB0NL1-M14370</v>
      </c>
      <c r="AH139" s="6" t="str">
        <f>IF($D139&lt;=AH$4,"",IF(AND($D138=AH$4,$D139&gt;AH$4),$F138,AH138))</f>
        <v/>
      </c>
      <c r="AI139" s="6" t="str">
        <f>IF($D139&lt;=AI$4,"",IF(AND($D138=AI$4,$D139&gt;AI$4),$F138,AI138))</f>
        <v/>
      </c>
      <c r="AJ139" s="6" t="str">
        <f>IF($D139&lt;=AJ$4,"",IF(AND($D138=AJ$4,$D139&gt;AJ$4),$F138,AJ138))</f>
        <v/>
      </c>
      <c r="AK139" s="6" t="str">
        <f>IF($D139&lt;=AK$4,"",IF(AND($D138=AK$4,$D139&gt;AK$4),$F138,AK138))</f>
        <v/>
      </c>
      <c r="AL139" s="6" t="str">
        <f>IF($D139&lt;=AL$4,"",IF(AND($D138=AL$4,$D139&gt;AL$4),$F138,AL138))</f>
        <v/>
      </c>
      <c r="AM139" s="6" t="str">
        <f>IF($D139&lt;=AM$4,"",IF(AND($D138=AM$4,$D139&gt;AM$4),$F138,AM138))</f>
        <v/>
      </c>
      <c r="AN139" s="6" t="str">
        <f>IF($D139&lt;=AN$4,"",IF(AND($D138=AN$4,$D139&gt;AN$4),$F138,AN138))</f>
        <v/>
      </c>
      <c r="AO139" s="6" t="str">
        <f>CONCATENATE(AG139," | ",AH139," | ",AI139," | ",AJ139," | ",AK139," | ",AL139," | ",AM139," | ",AN139)</f>
        <v xml:space="preserve">90NB0NL1-M14370 |  |  |  |  |  |  | </v>
      </c>
      <c r="AP139" s="6">
        <f>IF(TRIM(H139)="",100,J139)</f>
        <v>0</v>
      </c>
      <c r="AQ139" s="4"/>
      <c r="AR139" s="6" t="b">
        <f>NOT(TRIM(W139)&lt;&gt;"F")</f>
        <v>1</v>
      </c>
      <c r="AS139" s="6" t="str">
        <f>$B139&amp;" | "&amp;$AO139&amp;" | "&amp;IF(TRIM(H139)="","uniq"&amp;ROW(),TRIM(H139))</f>
        <v>271A | 90NB0NL1-M14370 |  |  |  |  |  |  |  | 19</v>
      </c>
      <c r="AT139" s="63">
        <f>IF(NOT(AR139),IF(TRIM($H139)="","Assembly","Phantom Alt"),VLOOKUP(F139,ZPCS04!B:G,6,0))</f>
        <v>2036</v>
      </c>
      <c r="AU139" s="7"/>
      <c r="AV139" s="38">
        <f ca="1">IF(TRIM($W139)="F",OFFSET($A$5,MATCH($AS139,$AS$5:$AS139,0)-1,0),$A139)</f>
        <v>139</v>
      </c>
      <c r="AW139" s="38">
        <f ca="1">IFERROR(OFFSET(ZPCS04!$A$1,MATCH(F139,ZPCS04!B:B,0)-1,0),100)</f>
        <v>3</v>
      </c>
      <c r="AX139" s="7"/>
      <c r="AY139" s="6" t="b">
        <f>SUMIF(AS:AS,AS139,AP:AP)=100</f>
        <v>1</v>
      </c>
      <c r="AZ139" s="6" t="b">
        <f>SUMIF(AS:AS,AS139,AE:AE)/COUNTIF(AS:AS,AS139)=AE139</f>
        <v>1</v>
      </c>
      <c r="BA139" s="4"/>
      <c r="BB139" s="38" t="str">
        <f ca="1">IF(AT139="Phantom Alt",MATCH($AS139,$AS$5:$AS139,0),IF(OR(OFFSET($AF139,0,8-COUNTBLANK($AG139:$AN139))=$F138,$BE139=$BE138),$BB138,""))</f>
        <v/>
      </c>
      <c r="BC139" s="41">
        <v>78</v>
      </c>
      <c r="BD139" s="55" t="str">
        <f>C139&amp;" | "&amp;F139</f>
        <v>90NB0NL1-M14370 | HDXKT031010</v>
      </c>
      <c r="BE139" s="55" t="str">
        <f ca="1">C139&amp;" | "&amp;OFFSET($AF139,0,8-COUNTBLANK($AG139:$AN139))</f>
        <v>90NB0NL1-M14370 | 90NB0NL1-M14370</v>
      </c>
      <c r="BF139" s="57">
        <f ca="1">IFERROR(VLOOKUP($BE139,$BD$5:$BF138,3,0)*$AE139,VLOOKUP($C139,Demanda!$A:$B,2,0)*$AE139)*IF(AT139="Phantom Alt",$BC139,TRUE)</f>
        <v>400</v>
      </c>
      <c r="BG139" s="57">
        <f t="shared" ca="1" si="2"/>
        <v>0</v>
      </c>
      <c r="BH139" s="57">
        <f>SUMIF(Invoice!A:A,F139,Invoice!B:B)</f>
        <v>0</v>
      </c>
      <c r="BI139" s="57">
        <f ca="1">SUMIF(AS:AS,AS139,BG:BG)</f>
        <v>400</v>
      </c>
      <c r="BJ139" s="57">
        <f ca="1">MIN((BI139-SUMIF($AS$5:AS138,AS139,$BJ$5:BJ138)),MAX(0,BH139-SUMIF($F$5:F138,F139,$BJ$5:BJ138)))</f>
        <v>0</v>
      </c>
      <c r="BK139" s="57">
        <f ca="1">(-SUMIF(AS:AS,AS139,BG:BG)+SUMIF(AS:AS,AS139,BJ:BJ))*(AP139=100)*AR139</f>
        <v>0</v>
      </c>
      <c r="BL139" s="57">
        <f ca="1">MAX(0,SUMIF(Invoice!A:A,F139,Invoice!B:B)-SUMIF(F:F,F139,BJ:BJ))*(COUNTIF(F:F,F139)=COUNTIF($F$5:F139,F139))</f>
        <v>0</v>
      </c>
      <c r="BM139" s="44"/>
    </row>
    <row r="140" spans="1:65">
      <c r="A140" s="43">
        <v>141</v>
      </c>
      <c r="B140" s="35" t="s">
        <v>192</v>
      </c>
      <c r="C140" s="35" t="s">
        <v>3544</v>
      </c>
      <c r="D140" s="35">
        <v>1</v>
      </c>
      <c r="E140" s="35">
        <v>200</v>
      </c>
      <c r="F140" s="64" t="s">
        <v>3656</v>
      </c>
      <c r="G140" s="76" t="s">
        <v>3814</v>
      </c>
      <c r="H140" s="35">
        <v>20</v>
      </c>
      <c r="I140" s="35" t="s">
        <v>60</v>
      </c>
      <c r="J140" s="35">
        <v>0</v>
      </c>
      <c r="K140" s="35" t="s">
        <v>184</v>
      </c>
      <c r="L140" s="35" t="s">
        <v>57</v>
      </c>
      <c r="M140" s="35">
        <v>1</v>
      </c>
      <c r="N140" s="35"/>
      <c r="O140" s="35">
        <v>1</v>
      </c>
      <c r="P140" s="35">
        <v>2</v>
      </c>
      <c r="Q140" s="35">
        <v>2</v>
      </c>
      <c r="R140" s="35" t="s">
        <v>130</v>
      </c>
      <c r="S140" s="35" t="s">
        <v>130</v>
      </c>
      <c r="T140" s="36">
        <v>44104</v>
      </c>
      <c r="U140" s="36">
        <v>2958465</v>
      </c>
      <c r="V140" s="35" t="s">
        <v>3783</v>
      </c>
      <c r="W140" s="35" t="s">
        <v>59</v>
      </c>
      <c r="X140" s="35"/>
      <c r="Y140" s="35" t="s">
        <v>56</v>
      </c>
      <c r="Z140" s="35">
        <v>7213294</v>
      </c>
      <c r="AA140" s="35">
        <v>80</v>
      </c>
      <c r="AB140" s="35">
        <v>40</v>
      </c>
      <c r="AC140" s="35"/>
      <c r="AE140" s="51">
        <f>M140/O140</f>
        <v>1</v>
      </c>
      <c r="AG140" s="6" t="str">
        <f>C140</f>
        <v>90NB0NL1-M14370</v>
      </c>
      <c r="AH140" s="6" t="str">
        <f>IF($D140&lt;=AH$4,"",IF(AND($D139=AH$4,$D140&gt;AH$4),$F139,AH139))</f>
        <v/>
      </c>
      <c r="AI140" s="6" t="str">
        <f>IF($D140&lt;=AI$4,"",IF(AND($D139=AI$4,$D140&gt;AI$4),$F139,AI139))</f>
        <v/>
      </c>
      <c r="AJ140" s="6" t="str">
        <f>IF($D140&lt;=AJ$4,"",IF(AND($D139=AJ$4,$D140&gt;AJ$4),$F139,AJ139))</f>
        <v/>
      </c>
      <c r="AK140" s="6" t="str">
        <f>IF($D140&lt;=AK$4,"",IF(AND($D139=AK$4,$D140&gt;AK$4),$F139,AK139))</f>
        <v/>
      </c>
      <c r="AL140" s="6" t="str">
        <f>IF($D140&lt;=AL$4,"",IF(AND($D139=AL$4,$D140&gt;AL$4),$F139,AL139))</f>
        <v/>
      </c>
      <c r="AM140" s="6" t="str">
        <f>IF($D140&lt;=AM$4,"",IF(AND($D139=AM$4,$D140&gt;AM$4),$F139,AM139))</f>
        <v/>
      </c>
      <c r="AN140" s="6" t="str">
        <f>IF($D140&lt;=AN$4,"",IF(AND($D139=AN$4,$D140&gt;AN$4),$F139,AN139))</f>
        <v/>
      </c>
      <c r="AO140" s="6" t="str">
        <f>CONCATENATE(AG140," | ",AH140," | ",AI140," | ",AJ140," | ",AK140," | ",AL140," | ",AM140," | ",AN140)</f>
        <v xml:space="preserve">90NB0NL1-M14370 |  |  |  |  |  |  | </v>
      </c>
      <c r="AP140" s="6">
        <f>IF(TRIM(H140)="",100,J140)</f>
        <v>0</v>
      </c>
      <c r="AQ140" s="4"/>
      <c r="AR140" s="6" t="b">
        <f>NOT(TRIM(W140)&lt;&gt;"F")</f>
        <v>1</v>
      </c>
      <c r="AS140" s="6" t="str">
        <f>$B140&amp;" | "&amp;$AO140&amp;" | "&amp;IF(TRIM(H140)="","uniq"&amp;ROW(),TRIM(H140))</f>
        <v>271A | 90NB0NL1-M14370 |  |  |  |  |  |  |  | 20</v>
      </c>
      <c r="AT140" s="63">
        <f>IF(NOT(AR140),IF(TRIM($H140)="","Assembly","Phantom Alt"),VLOOKUP(F140,ZPCS04!B:G,6,0))</f>
        <v>915</v>
      </c>
      <c r="AU140" s="7"/>
      <c r="AV140" s="38">
        <f ca="1">IF(TRIM($W140)="F",OFFSET($A$5,MATCH($AS140,$AS$5:$AS140,0)-1,0),$A140)</f>
        <v>141</v>
      </c>
      <c r="AW140" s="38">
        <f ca="1">IFERROR(OFFSET(ZPCS04!$A$1,MATCH(F140,ZPCS04!B:B,0)-1,0),100)</f>
        <v>2.9999999800000001</v>
      </c>
      <c r="AX140" s="7"/>
      <c r="AY140" s="6" t="b">
        <f>SUMIF(AS:AS,AS140,AP:AP)=100</f>
        <v>1</v>
      </c>
      <c r="AZ140" s="6" t="b">
        <f>SUMIF(AS:AS,AS140,AE:AE)/COUNTIF(AS:AS,AS140)=AE140</f>
        <v>1</v>
      </c>
      <c r="BA140" s="4"/>
      <c r="BB140" s="38" t="str">
        <f ca="1">IF(AT140="Phantom Alt",MATCH($AS140,$AS$5:$AS140,0),IF(OR(OFFSET($AF140,0,8-COUNTBLANK($AG140:$AN140))=$F139,$BE140=$BE139),$BB139,""))</f>
        <v/>
      </c>
      <c r="BC140" s="41">
        <v>81</v>
      </c>
      <c r="BD140" s="55" t="str">
        <f>C140&amp;" | "&amp;F140</f>
        <v>90NB0NL1-M14370 | HCXJB206010</v>
      </c>
      <c r="BE140" s="55" t="str">
        <f ca="1">C140&amp;" | "&amp;OFFSET($AF140,0,8-COUNTBLANK($AG140:$AN140))</f>
        <v>90NB0NL1-M14370 | 90NB0NL1-M14370</v>
      </c>
      <c r="BF140" s="57">
        <f ca="1">IFERROR(VLOOKUP($BE140,$BD$5:$BF139,3,0)*$AE140,VLOOKUP($C140,Demanda!$A:$B,2,0)*$AE140)*IF(AT140="Phantom Alt",$BC140,TRUE)</f>
        <v>400</v>
      </c>
      <c r="BG140" s="57">
        <f t="shared" ca="1" si="2"/>
        <v>0</v>
      </c>
      <c r="BH140" s="57">
        <f>SUMIF(Invoice!A:A,F140,Invoice!B:B)</f>
        <v>2000</v>
      </c>
      <c r="BI140" s="57">
        <f ca="1">SUMIF(AS:AS,AS140,BG:BG)</f>
        <v>400</v>
      </c>
      <c r="BJ140" s="57">
        <f ca="1">MIN((BI140-SUMIF($AS$5:AS139,AS140,$BJ$5:BJ139)),MAX(0,BH140-SUMIF($F$5:F139,F140,$BJ$5:BJ139)))</f>
        <v>400</v>
      </c>
      <c r="BK140" s="57">
        <f ca="1">(-SUMIF(AS:AS,AS140,BG:BG)+SUMIF(AS:AS,AS140,BJ:BJ))*(AP140=100)*AR140</f>
        <v>0</v>
      </c>
      <c r="BL140" s="57">
        <f ca="1">MAX(0,SUMIF(Invoice!A:A,F140,Invoice!B:B)-SUMIF(F:F,F140,BJ:BJ))*(COUNTIF(F:F,F140)=COUNTIF($F$5:F140,F140))</f>
        <v>600</v>
      </c>
      <c r="BM140" s="44"/>
    </row>
    <row r="141" spans="1:65">
      <c r="A141" s="43">
        <v>140</v>
      </c>
      <c r="B141" s="35" t="s">
        <v>192</v>
      </c>
      <c r="C141" s="35" t="s">
        <v>3544</v>
      </c>
      <c r="D141" s="35">
        <v>1</v>
      </c>
      <c r="E141" s="35">
        <v>200</v>
      </c>
      <c r="F141" s="64" t="s">
        <v>1773</v>
      </c>
      <c r="G141" s="76" t="s">
        <v>1774</v>
      </c>
      <c r="H141" s="35">
        <v>20</v>
      </c>
      <c r="I141" s="35" t="s">
        <v>58</v>
      </c>
      <c r="J141" s="35">
        <v>100</v>
      </c>
      <c r="K141" s="35" t="s">
        <v>184</v>
      </c>
      <c r="L141" s="35" t="s">
        <v>57</v>
      </c>
      <c r="M141" s="35">
        <v>1</v>
      </c>
      <c r="N141" s="35">
        <v>1</v>
      </c>
      <c r="O141" s="35">
        <v>1</v>
      </c>
      <c r="P141" s="35">
        <v>2</v>
      </c>
      <c r="Q141" s="35">
        <v>1</v>
      </c>
      <c r="R141" s="35" t="s">
        <v>130</v>
      </c>
      <c r="S141" s="35" t="s">
        <v>189</v>
      </c>
      <c r="T141" s="36">
        <v>44104</v>
      </c>
      <c r="U141" s="36">
        <v>2958465</v>
      </c>
      <c r="V141" s="35" t="s">
        <v>3783</v>
      </c>
      <c r="W141" s="35" t="s">
        <v>59</v>
      </c>
      <c r="X141" s="35"/>
      <c r="Y141" s="35" t="s">
        <v>56</v>
      </c>
      <c r="Z141" s="35">
        <v>7213294</v>
      </c>
      <c r="AA141" s="35">
        <v>78</v>
      </c>
      <c r="AB141" s="35">
        <v>39</v>
      </c>
      <c r="AC141" s="35"/>
      <c r="AE141" s="51">
        <f>M141/O141</f>
        <v>1</v>
      </c>
      <c r="AG141" s="6" t="str">
        <f>C141</f>
        <v>90NB0NL1-M14370</v>
      </c>
      <c r="AH141" s="6" t="str">
        <f>IF($D141&lt;=AH$4,"",IF(AND($D140=AH$4,$D141&gt;AH$4),$F140,AH140))</f>
        <v/>
      </c>
      <c r="AI141" s="6" t="str">
        <f>IF($D141&lt;=AI$4,"",IF(AND($D140=AI$4,$D141&gt;AI$4),$F140,AI140))</f>
        <v/>
      </c>
      <c r="AJ141" s="6" t="str">
        <f>IF($D141&lt;=AJ$4,"",IF(AND($D140=AJ$4,$D141&gt;AJ$4),$F140,AJ140))</f>
        <v/>
      </c>
      <c r="AK141" s="6" t="str">
        <f>IF($D141&lt;=AK$4,"",IF(AND($D140=AK$4,$D141&gt;AK$4),$F140,AK140))</f>
        <v/>
      </c>
      <c r="AL141" s="6" t="str">
        <f>IF($D141&lt;=AL$4,"",IF(AND($D140=AL$4,$D141&gt;AL$4),$F140,AL140))</f>
        <v/>
      </c>
      <c r="AM141" s="6" t="str">
        <f>IF($D141&lt;=AM$4,"",IF(AND($D140=AM$4,$D141&gt;AM$4),$F140,AM140))</f>
        <v/>
      </c>
      <c r="AN141" s="6" t="str">
        <f>IF($D141&lt;=AN$4,"",IF(AND($D140=AN$4,$D141&gt;AN$4),$F140,AN140))</f>
        <v/>
      </c>
      <c r="AO141" s="6" t="str">
        <f>CONCATENATE(AG141," | ",AH141," | ",AI141," | ",AJ141," | ",AK141," | ",AL141," | ",AM141," | ",AN141)</f>
        <v xml:space="preserve">90NB0NL1-M14370 |  |  |  |  |  |  | </v>
      </c>
      <c r="AP141" s="6">
        <f>IF(TRIM(H141)="",100,J141)</f>
        <v>100</v>
      </c>
      <c r="AQ141" s="4"/>
      <c r="AR141" s="6" t="b">
        <f>NOT(TRIM(W141)&lt;&gt;"F")</f>
        <v>1</v>
      </c>
      <c r="AS141" s="6" t="str">
        <f>$B141&amp;" | "&amp;$AO141&amp;" | "&amp;IF(TRIM(H141)="","uniq"&amp;ROW(),TRIM(H141))</f>
        <v>271A | 90NB0NL1-M14370 |  |  |  |  |  |  |  | 20</v>
      </c>
      <c r="AT141" s="63">
        <f>IF(NOT(AR141),IF(TRIM($H141)="","Assembly","Phantom Alt"),VLOOKUP(F141,ZPCS04!B:G,6,0))</f>
        <v>915</v>
      </c>
      <c r="AU141" s="7"/>
      <c r="AV141" s="38">
        <f ca="1">IF(TRIM($W141)="F",OFFSET($A$5,MATCH($AS141,$AS$5:$AS141,0)-1,0),$A141)</f>
        <v>141</v>
      </c>
      <c r="AW141" s="38">
        <f ca="1">IFERROR(OFFSET(ZPCS04!$A$1,MATCH(F141,ZPCS04!B:B,0)-1,0),100)</f>
        <v>3</v>
      </c>
      <c r="AX141" s="7"/>
      <c r="AY141" s="6" t="b">
        <f>SUMIF(AS:AS,AS141,AP:AP)=100</f>
        <v>1</v>
      </c>
      <c r="AZ141" s="6" t="b">
        <f>SUMIF(AS:AS,AS141,AE:AE)/COUNTIF(AS:AS,AS141)=AE141</f>
        <v>1</v>
      </c>
      <c r="BA141" s="4"/>
      <c r="BB141" s="38" t="str">
        <f ca="1">IF(AT141="Phantom Alt",MATCH($AS141,$AS$5:$AS141,0),IF(OR(OFFSET($AF141,0,8-COUNTBLANK($AG141:$AN141))=$F140,$BE141=$BE140),$BB140,""))</f>
        <v/>
      </c>
      <c r="BC141" s="41">
        <v>0</v>
      </c>
      <c r="BD141" s="55" t="str">
        <f>C141&amp;" | "&amp;F141</f>
        <v>90NB0NL1-M14370 | 15100-00390200</v>
      </c>
      <c r="BE141" s="55" t="str">
        <f ca="1">C141&amp;" | "&amp;OFFSET($AF141,0,8-COUNTBLANK($AG141:$AN141))</f>
        <v>90NB0NL1-M14370 | 90NB0NL1-M14370</v>
      </c>
      <c r="BF141" s="57">
        <f ca="1">IFERROR(VLOOKUP($BE141,$BD$5:$BF140,3,0)*$AE141,VLOOKUP($C141,Demanda!$A:$B,2,0)*$AE141)*IF(AT141="Phantom Alt",$BC141,TRUE)</f>
        <v>400</v>
      </c>
      <c r="BG141" s="57">
        <f t="shared" ca="1" si="2"/>
        <v>400</v>
      </c>
      <c r="BH141" s="57">
        <f>SUMIF(Invoice!A:A,F141,Invoice!B:B)</f>
        <v>0</v>
      </c>
      <c r="BI141" s="57">
        <f ca="1">SUMIF(AS:AS,AS141,BG:BG)</f>
        <v>400</v>
      </c>
      <c r="BJ141" s="57">
        <f ca="1">MIN((BI141-SUMIF($AS$5:AS140,AS141,$BJ$5:BJ140)),MAX(0,BH141-SUMIF($F$5:F140,F141,$BJ$5:BJ140)))</f>
        <v>0</v>
      </c>
      <c r="BK141" s="57">
        <f ca="1">(-SUMIF(AS:AS,AS141,BG:BG)+SUMIF(AS:AS,AS141,BJ:BJ))*(AP141=100)*AR141</f>
        <v>0</v>
      </c>
      <c r="BL141" s="57">
        <f ca="1">MAX(0,SUMIF(Invoice!A:A,F141,Invoice!B:B)-SUMIF(F:F,F141,BJ:BJ))*(COUNTIF(F:F,F141)=COUNTIF($F$5:F141,F141))</f>
        <v>0</v>
      </c>
      <c r="BM141" s="44"/>
    </row>
    <row r="142" spans="1:65">
      <c r="A142" s="43">
        <v>143</v>
      </c>
      <c r="B142" s="35" t="s">
        <v>192</v>
      </c>
      <c r="C142" s="35" t="s">
        <v>3544</v>
      </c>
      <c r="D142" s="35">
        <v>1</v>
      </c>
      <c r="E142" s="35">
        <v>210</v>
      </c>
      <c r="F142" s="64" t="s">
        <v>3652</v>
      </c>
      <c r="G142" s="76" t="s">
        <v>3815</v>
      </c>
      <c r="H142" s="35">
        <v>21</v>
      </c>
      <c r="I142" s="35" t="s">
        <v>60</v>
      </c>
      <c r="J142" s="35">
        <v>0</v>
      </c>
      <c r="K142" s="35" t="s">
        <v>184</v>
      </c>
      <c r="L142" s="35" t="s">
        <v>57</v>
      </c>
      <c r="M142" s="35">
        <v>1</v>
      </c>
      <c r="N142" s="35"/>
      <c r="O142" s="35">
        <v>1</v>
      </c>
      <c r="P142" s="35">
        <v>2</v>
      </c>
      <c r="Q142" s="35">
        <v>2</v>
      </c>
      <c r="R142" s="35" t="s">
        <v>130</v>
      </c>
      <c r="S142" s="35" t="s">
        <v>130</v>
      </c>
      <c r="T142" s="36">
        <v>44104</v>
      </c>
      <c r="U142" s="36">
        <v>2958465</v>
      </c>
      <c r="V142" s="35" t="s">
        <v>3783</v>
      </c>
      <c r="W142" s="35" t="s">
        <v>59</v>
      </c>
      <c r="X142" s="35"/>
      <c r="Y142" s="35" t="s">
        <v>56</v>
      </c>
      <c r="Z142" s="35">
        <v>7213294</v>
      </c>
      <c r="AA142" s="35">
        <v>84</v>
      </c>
      <c r="AB142" s="35">
        <v>42</v>
      </c>
      <c r="AC142" s="35"/>
      <c r="AE142" s="51">
        <f>M142/O142</f>
        <v>1</v>
      </c>
      <c r="AG142" s="6" t="str">
        <f>C142</f>
        <v>90NB0NL1-M14370</v>
      </c>
      <c r="AH142" s="6" t="str">
        <f>IF($D142&lt;=AH$4,"",IF(AND($D141=AH$4,$D142&gt;AH$4),$F141,AH141))</f>
        <v/>
      </c>
      <c r="AI142" s="6" t="str">
        <f>IF($D142&lt;=AI$4,"",IF(AND($D141=AI$4,$D142&gt;AI$4),$F141,AI141))</f>
        <v/>
      </c>
      <c r="AJ142" s="6" t="str">
        <f>IF($D142&lt;=AJ$4,"",IF(AND($D141=AJ$4,$D142&gt;AJ$4),$F141,AJ141))</f>
        <v/>
      </c>
      <c r="AK142" s="6" t="str">
        <f>IF($D142&lt;=AK$4,"",IF(AND($D141=AK$4,$D142&gt;AK$4),$F141,AK141))</f>
        <v/>
      </c>
      <c r="AL142" s="6" t="str">
        <f>IF($D142&lt;=AL$4,"",IF(AND($D141=AL$4,$D142&gt;AL$4),$F141,AL141))</f>
        <v/>
      </c>
      <c r="AM142" s="6" t="str">
        <f>IF($D142&lt;=AM$4,"",IF(AND($D141=AM$4,$D142&gt;AM$4),$F141,AM141))</f>
        <v/>
      </c>
      <c r="AN142" s="6" t="str">
        <f>IF($D142&lt;=AN$4,"",IF(AND($D141=AN$4,$D142&gt;AN$4),$F141,AN141))</f>
        <v/>
      </c>
      <c r="AO142" s="6" t="str">
        <f>CONCATENATE(AG142," | ",AH142," | ",AI142," | ",AJ142," | ",AK142," | ",AL142," | ",AM142," | ",AN142)</f>
        <v xml:space="preserve">90NB0NL1-M14370 |  |  |  |  |  |  | </v>
      </c>
      <c r="AP142" s="6">
        <f>IF(TRIM(H142)="",100,J142)</f>
        <v>0</v>
      </c>
      <c r="AQ142" s="4"/>
      <c r="AR142" s="6" t="b">
        <f>NOT(TRIM(W142)&lt;&gt;"F")</f>
        <v>1</v>
      </c>
      <c r="AS142" s="6" t="str">
        <f>$B142&amp;" | "&amp;$AO142&amp;" | "&amp;IF(TRIM(H142)="","uniq"&amp;ROW(),TRIM(H142))</f>
        <v>271A | 90NB0NL1-M14370 |  |  |  |  |  |  |  | 21</v>
      </c>
      <c r="AT142" s="63">
        <f>IF(NOT(AR142),IF(TRIM($H142)="","Assembly","Phantom Alt"),VLOOKUP(F142,ZPCS04!B:G,6,0))</f>
        <v>899</v>
      </c>
      <c r="AU142" s="7"/>
      <c r="AV142" s="38">
        <f ca="1">IF(TRIM($W142)="F",OFFSET($A$5,MATCH($AS142,$AS$5:$AS142,0)-1,0),$A142)</f>
        <v>143</v>
      </c>
      <c r="AW142" s="38">
        <f ca="1">IFERROR(OFFSET(ZPCS04!$A$1,MATCH(F142,ZPCS04!B:B,0)-1,0),100)</f>
        <v>2.9999999800000001</v>
      </c>
      <c r="AX142" s="7"/>
      <c r="AY142" s="6" t="b">
        <f>SUMIF(AS:AS,AS142,AP:AP)=100</f>
        <v>1</v>
      </c>
      <c r="AZ142" s="6" t="b">
        <f>SUMIF(AS:AS,AS142,AE:AE)/COUNTIF(AS:AS,AS142)=AE142</f>
        <v>1</v>
      </c>
      <c r="BA142" s="4"/>
      <c r="BB142" s="38" t="str">
        <f ca="1">IF(AT142="Phantom Alt",MATCH($AS142,$AS$5:$AS142,0),IF(OR(OFFSET($AF142,0,8-COUNTBLANK($AG142:$AN142))=$F141,$BE142=$BE141),$BB141,""))</f>
        <v/>
      </c>
      <c r="BC142" s="41">
        <v>83</v>
      </c>
      <c r="BD142" s="55" t="str">
        <f>C142&amp;" | "&amp;F142</f>
        <v>90NB0NL1-M14370 | HCXKG250010</v>
      </c>
      <c r="BE142" s="55" t="str">
        <f ca="1">C142&amp;" | "&amp;OFFSET($AF142,0,8-COUNTBLANK($AG142:$AN142))</f>
        <v>90NB0NL1-M14370 | 90NB0NL1-M14370</v>
      </c>
      <c r="BF142" s="57">
        <f ca="1">IFERROR(VLOOKUP($BE142,$BD$5:$BF141,3,0)*$AE142,VLOOKUP($C142,Demanda!$A:$B,2,0)*$AE142)*IF(AT142="Phantom Alt",$BC142,TRUE)</f>
        <v>400</v>
      </c>
      <c r="BG142" s="57">
        <f t="shared" ca="1" si="2"/>
        <v>0</v>
      </c>
      <c r="BH142" s="57">
        <f>SUMIF(Invoice!A:A,F142,Invoice!B:B)</f>
        <v>2000</v>
      </c>
      <c r="BI142" s="57">
        <f ca="1">SUMIF(AS:AS,AS142,BG:BG)</f>
        <v>400</v>
      </c>
      <c r="BJ142" s="57">
        <f ca="1">MIN((BI142-SUMIF($AS$5:AS141,AS142,$BJ$5:BJ141)),MAX(0,BH142-SUMIF($F$5:F141,F142,$BJ$5:BJ141)))</f>
        <v>400</v>
      </c>
      <c r="BK142" s="57">
        <f ca="1">(-SUMIF(AS:AS,AS142,BG:BG)+SUMIF(AS:AS,AS142,BJ:BJ))*(AP142=100)*AR142</f>
        <v>0</v>
      </c>
      <c r="BL142" s="57">
        <f ca="1">MAX(0,SUMIF(Invoice!A:A,F142,Invoice!B:B)-SUMIF(F:F,F142,BJ:BJ))*(COUNTIF(F:F,F142)=COUNTIF($F$5:F142,F142))</f>
        <v>600</v>
      </c>
      <c r="BM142" s="44"/>
    </row>
    <row r="143" spans="1:65">
      <c r="A143" s="43">
        <v>142</v>
      </c>
      <c r="B143" s="35" t="s">
        <v>192</v>
      </c>
      <c r="C143" s="35" t="s">
        <v>3544</v>
      </c>
      <c r="D143" s="35">
        <v>1</v>
      </c>
      <c r="E143" s="35">
        <v>210</v>
      </c>
      <c r="F143" s="64" t="s">
        <v>1704</v>
      </c>
      <c r="G143" s="76" t="s">
        <v>3535</v>
      </c>
      <c r="H143" s="35">
        <v>21</v>
      </c>
      <c r="I143" s="35" t="s">
        <v>58</v>
      </c>
      <c r="J143" s="35">
        <v>100</v>
      </c>
      <c r="K143" s="35" t="s">
        <v>184</v>
      </c>
      <c r="L143" s="35" t="s">
        <v>57</v>
      </c>
      <c r="M143" s="35">
        <v>1</v>
      </c>
      <c r="N143" s="35">
        <v>1</v>
      </c>
      <c r="O143" s="35">
        <v>1</v>
      </c>
      <c r="P143" s="35">
        <v>2</v>
      </c>
      <c r="Q143" s="35">
        <v>1</v>
      </c>
      <c r="R143" s="35" t="s">
        <v>130</v>
      </c>
      <c r="S143" s="35" t="s">
        <v>130</v>
      </c>
      <c r="T143" s="36">
        <v>44104</v>
      </c>
      <c r="U143" s="36">
        <v>2958465</v>
      </c>
      <c r="V143" s="35" t="s">
        <v>3783</v>
      </c>
      <c r="W143" s="35" t="s">
        <v>59</v>
      </c>
      <c r="X143" s="35"/>
      <c r="Y143" s="35" t="s">
        <v>56</v>
      </c>
      <c r="Z143" s="35">
        <v>7213294</v>
      </c>
      <c r="AA143" s="35">
        <v>82</v>
      </c>
      <c r="AB143" s="35">
        <v>41</v>
      </c>
      <c r="AC143" s="35"/>
      <c r="AE143" s="51">
        <f>M143/O143</f>
        <v>1</v>
      </c>
      <c r="AG143" s="6" t="str">
        <f>C143</f>
        <v>90NB0NL1-M14370</v>
      </c>
      <c r="AH143" s="6" t="str">
        <f>IF($D143&lt;=AH$4,"",IF(AND($D142=AH$4,$D143&gt;AH$4),$F142,AH142))</f>
        <v/>
      </c>
      <c r="AI143" s="6" t="str">
        <f>IF($D143&lt;=AI$4,"",IF(AND($D142=AI$4,$D143&gt;AI$4),$F142,AI142))</f>
        <v/>
      </c>
      <c r="AJ143" s="6" t="str">
        <f>IF($D143&lt;=AJ$4,"",IF(AND($D142=AJ$4,$D143&gt;AJ$4),$F142,AJ142))</f>
        <v/>
      </c>
      <c r="AK143" s="6" t="str">
        <f>IF($D143&lt;=AK$4,"",IF(AND($D142=AK$4,$D143&gt;AK$4),$F142,AK142))</f>
        <v/>
      </c>
      <c r="AL143" s="6" t="str">
        <f>IF($D143&lt;=AL$4,"",IF(AND($D142=AL$4,$D143&gt;AL$4),$F142,AL142))</f>
        <v/>
      </c>
      <c r="AM143" s="6" t="str">
        <f>IF($D143&lt;=AM$4,"",IF(AND($D142=AM$4,$D143&gt;AM$4),$F142,AM142))</f>
        <v/>
      </c>
      <c r="AN143" s="6" t="str">
        <f>IF($D143&lt;=AN$4,"",IF(AND($D142=AN$4,$D143&gt;AN$4),$F142,AN142))</f>
        <v/>
      </c>
      <c r="AO143" s="6" t="str">
        <f>CONCATENATE(AG143," | ",AH143," | ",AI143," | ",AJ143," | ",AK143," | ",AL143," | ",AM143," | ",AN143)</f>
        <v xml:space="preserve">90NB0NL1-M14370 |  |  |  |  |  |  | </v>
      </c>
      <c r="AP143" s="6">
        <f>IF(TRIM(H143)="",100,J143)</f>
        <v>100</v>
      </c>
      <c r="AQ143" s="4"/>
      <c r="AR143" s="6" t="b">
        <f>NOT(TRIM(W143)&lt;&gt;"F")</f>
        <v>1</v>
      </c>
      <c r="AS143" s="6" t="str">
        <f>$B143&amp;" | "&amp;$AO143&amp;" | "&amp;IF(TRIM(H143)="","uniq"&amp;ROW(),TRIM(H143))</f>
        <v>271A | 90NB0NL1-M14370 |  |  |  |  |  |  |  | 21</v>
      </c>
      <c r="AT143" s="63">
        <f>IF(NOT(AR143),IF(TRIM($H143)="","Assembly","Phantom Alt"),VLOOKUP(F143,ZPCS04!B:G,6,0))</f>
        <v>899</v>
      </c>
      <c r="AU143" s="7"/>
      <c r="AV143" s="38">
        <f ca="1">IF(TRIM($W143)="F",OFFSET($A$5,MATCH($AS143,$AS$5:$AS143,0)-1,0),$A143)</f>
        <v>143</v>
      </c>
      <c r="AW143" s="38">
        <f ca="1">IFERROR(OFFSET(ZPCS04!$A$1,MATCH(F143,ZPCS04!B:B,0)-1,0),100)</f>
        <v>3</v>
      </c>
      <c r="AX143" s="7"/>
      <c r="AY143" s="6" t="b">
        <f>SUMIF(AS:AS,AS143,AP:AP)=100</f>
        <v>1</v>
      </c>
      <c r="AZ143" s="6" t="b">
        <f>SUMIF(AS:AS,AS143,AE:AE)/COUNTIF(AS:AS,AS143)=AE143</f>
        <v>1</v>
      </c>
      <c r="BA143" s="4"/>
      <c r="BB143" s="38" t="str">
        <f ca="1">IF(AT143="Phantom Alt",MATCH($AS143,$AS$5:$AS143,0),IF(OR(OFFSET($AF143,0,8-COUNTBLANK($AG143:$AN143))=$F142,$BE143=$BE142),$BB142,""))</f>
        <v/>
      </c>
      <c r="BC143" s="41">
        <v>82</v>
      </c>
      <c r="BD143" s="55" t="str">
        <f>C143&amp;" | "&amp;F143</f>
        <v>90NB0NL1-M14370 | 15100-11712100</v>
      </c>
      <c r="BE143" s="55" t="str">
        <f ca="1">C143&amp;" | "&amp;OFFSET($AF143,0,8-COUNTBLANK($AG143:$AN143))</f>
        <v>90NB0NL1-M14370 | 90NB0NL1-M14370</v>
      </c>
      <c r="BF143" s="57">
        <f ca="1">IFERROR(VLOOKUP($BE143,$BD$5:$BF142,3,0)*$AE143,VLOOKUP($C143,Demanda!$A:$B,2,0)*$AE143)*IF(AT143="Phantom Alt",$BC143,TRUE)</f>
        <v>400</v>
      </c>
      <c r="BG143" s="57">
        <f t="shared" ca="1" si="2"/>
        <v>400</v>
      </c>
      <c r="BH143" s="57">
        <f>SUMIF(Invoice!A:A,F143,Invoice!B:B)</f>
        <v>0</v>
      </c>
      <c r="BI143" s="57">
        <f ca="1">SUMIF(AS:AS,AS143,BG:BG)</f>
        <v>400</v>
      </c>
      <c r="BJ143" s="57">
        <f ca="1">MIN((BI143-SUMIF($AS$5:AS142,AS143,$BJ$5:BJ142)),MAX(0,BH143-SUMIF($F$5:F142,F143,$BJ$5:BJ142)))</f>
        <v>0</v>
      </c>
      <c r="BK143" s="57">
        <f ca="1">(-SUMIF(AS:AS,AS143,BG:BG)+SUMIF(AS:AS,AS143,BJ:BJ))*(AP143=100)*AR143</f>
        <v>0</v>
      </c>
      <c r="BL143" s="57">
        <f ca="1">MAX(0,SUMIF(Invoice!A:A,F143,Invoice!B:B)-SUMIF(F:F,F143,BJ:BJ))*(COUNTIF(F:F,F143)=COUNTIF($F$5:F143,F143))</f>
        <v>0</v>
      </c>
      <c r="BM143" s="44"/>
    </row>
    <row r="144" spans="1:65">
      <c r="A144" s="43">
        <v>145</v>
      </c>
      <c r="B144" s="35" t="s">
        <v>192</v>
      </c>
      <c r="C144" s="35" t="s">
        <v>3544</v>
      </c>
      <c r="D144" s="35">
        <v>1</v>
      </c>
      <c r="E144" s="35">
        <v>220</v>
      </c>
      <c r="F144" s="64" t="s">
        <v>3755</v>
      </c>
      <c r="G144" s="76" t="s">
        <v>3816</v>
      </c>
      <c r="H144" s="35">
        <v>22</v>
      </c>
      <c r="I144" s="35" t="s">
        <v>60</v>
      </c>
      <c r="J144" s="35">
        <v>0</v>
      </c>
      <c r="K144" s="35" t="s">
        <v>66</v>
      </c>
      <c r="L144" s="35" t="s">
        <v>57</v>
      </c>
      <c r="M144" s="35">
        <v>1</v>
      </c>
      <c r="N144" s="35"/>
      <c r="O144" s="35">
        <v>1</v>
      </c>
      <c r="P144" s="35">
        <v>2</v>
      </c>
      <c r="Q144" s="35">
        <v>2</v>
      </c>
      <c r="R144" s="35" t="s">
        <v>130</v>
      </c>
      <c r="S144" s="35" t="s">
        <v>130</v>
      </c>
      <c r="T144" s="36">
        <v>44104</v>
      </c>
      <c r="U144" s="36">
        <v>2958465</v>
      </c>
      <c r="V144" s="35" t="s">
        <v>3783</v>
      </c>
      <c r="W144" s="35" t="s">
        <v>59</v>
      </c>
      <c r="X144" s="35"/>
      <c r="Y144" s="35" t="s">
        <v>56</v>
      </c>
      <c r="Z144" s="35">
        <v>7213294</v>
      </c>
      <c r="AA144" s="35">
        <v>88</v>
      </c>
      <c r="AB144" s="35">
        <v>44</v>
      </c>
      <c r="AC144" s="35"/>
      <c r="AE144" s="51">
        <f>M144/O144</f>
        <v>1</v>
      </c>
      <c r="AG144" s="6" t="str">
        <f>C144</f>
        <v>90NB0NL1-M14370</v>
      </c>
      <c r="AH144" s="6" t="str">
        <f>IF($D144&lt;=AH$4,"",IF(AND($D143=AH$4,$D144&gt;AH$4),$F143,AH143))</f>
        <v/>
      </c>
      <c r="AI144" s="6" t="str">
        <f>IF($D144&lt;=AI$4,"",IF(AND($D143=AI$4,$D144&gt;AI$4),$F143,AI143))</f>
        <v/>
      </c>
      <c r="AJ144" s="6" t="str">
        <f>IF($D144&lt;=AJ$4,"",IF(AND($D143=AJ$4,$D144&gt;AJ$4),$F143,AJ143))</f>
        <v/>
      </c>
      <c r="AK144" s="6" t="str">
        <f>IF($D144&lt;=AK$4,"",IF(AND($D143=AK$4,$D144&gt;AK$4),$F143,AK143))</f>
        <v/>
      </c>
      <c r="AL144" s="6" t="str">
        <f>IF($D144&lt;=AL$4,"",IF(AND($D143=AL$4,$D144&gt;AL$4),$F143,AL143))</f>
        <v/>
      </c>
      <c r="AM144" s="6" t="str">
        <f>IF($D144&lt;=AM$4,"",IF(AND($D143=AM$4,$D144&gt;AM$4),$F143,AM143))</f>
        <v/>
      </c>
      <c r="AN144" s="6" t="str">
        <f>IF($D144&lt;=AN$4,"",IF(AND($D143=AN$4,$D144&gt;AN$4),$F143,AN143))</f>
        <v/>
      </c>
      <c r="AO144" s="6" t="str">
        <f>CONCATENATE(AG144," | ",AH144," | ",AI144," | ",AJ144," | ",AK144," | ",AL144," | ",AM144," | ",AN144)</f>
        <v xml:space="preserve">90NB0NL1-M14370 |  |  |  |  |  |  | </v>
      </c>
      <c r="AP144" s="6">
        <f>IF(TRIM(H144)="",100,J144)</f>
        <v>0</v>
      </c>
      <c r="AQ144" s="4"/>
      <c r="AR144" s="6" t="b">
        <f>NOT(TRIM(W144)&lt;&gt;"F")</f>
        <v>1</v>
      </c>
      <c r="AS144" s="6" t="str">
        <f>$B144&amp;" | "&amp;$AO144&amp;" | "&amp;IF(TRIM(H144)="","uniq"&amp;ROW(),TRIM(H144))</f>
        <v>271A | 90NB0NL1-M14370 |  |  |  |  |  |  |  | 22</v>
      </c>
      <c r="AT144" s="63">
        <f>IF(NOT(AR144),IF(TRIM($H144)="","Assembly","Phantom Alt"),VLOOKUP(F144,ZPCS04!B:G,6,0))</f>
        <v>2040</v>
      </c>
      <c r="AU144" s="7"/>
      <c r="AV144" s="38">
        <f ca="1">IF(TRIM($W144)="F",OFFSET($A$5,MATCH($AS144,$AS$5:$AS144,0)-1,0),$A144)</f>
        <v>145</v>
      </c>
      <c r="AW144" s="38">
        <f ca="1">IFERROR(OFFSET(ZPCS04!$A$1,MATCH(F144,ZPCS04!B:B,0)-1,0),100)</f>
        <v>2.9999999800000001</v>
      </c>
      <c r="AX144" s="7"/>
      <c r="AY144" s="6" t="b">
        <f>SUMIF(AS:AS,AS144,AP:AP)=100</f>
        <v>1</v>
      </c>
      <c r="AZ144" s="6" t="b">
        <f>SUMIF(AS:AS,AS144,AE:AE)/COUNTIF(AS:AS,AS144)=AE144</f>
        <v>1</v>
      </c>
      <c r="BA144" s="4"/>
      <c r="BB144" s="38" t="str">
        <f ca="1">IF(AT144="Phantom Alt",MATCH($AS144,$AS$5:$AS144,0),IF(OR(OFFSET($AF144,0,8-COUNTBLANK($AG144:$AN144))=$F143,$BE144=$BE143),$BB143,""))</f>
        <v/>
      </c>
      <c r="BC144" s="41">
        <v>85</v>
      </c>
      <c r="BD144" s="55" t="str">
        <f>C144&amp;" | "&amp;F144</f>
        <v>90NB0NL1-M14370 | HCBKH052010</v>
      </c>
      <c r="BE144" s="55" t="str">
        <f ca="1">C144&amp;" | "&amp;OFFSET($AF144,0,8-COUNTBLANK($AG144:$AN144))</f>
        <v>90NB0NL1-M14370 | 90NB0NL1-M14370</v>
      </c>
      <c r="BF144" s="57">
        <f ca="1">IFERROR(VLOOKUP($BE144,$BD$5:$BF143,3,0)*$AE144,VLOOKUP($C144,Demanda!$A:$B,2,0)*$AE144)*IF(AT144="Phantom Alt",$BC144,TRUE)</f>
        <v>400</v>
      </c>
      <c r="BG144" s="57">
        <f t="shared" ca="1" si="2"/>
        <v>0</v>
      </c>
      <c r="BH144" s="57">
        <f>SUMIF(Invoice!A:A,F144,Invoice!B:B)</f>
        <v>2000</v>
      </c>
      <c r="BI144" s="57">
        <f ca="1">SUMIF(AS:AS,AS144,BG:BG)</f>
        <v>400</v>
      </c>
      <c r="BJ144" s="57">
        <f ca="1">MIN((BI144-SUMIF($AS$5:AS143,AS144,$BJ$5:BJ143)),MAX(0,BH144-SUMIF($F$5:F143,F144,$BJ$5:BJ143)))</f>
        <v>400</v>
      </c>
      <c r="BK144" s="57">
        <f ca="1">(-SUMIF(AS:AS,AS144,BG:BG)+SUMIF(AS:AS,AS144,BJ:BJ))*(AP144=100)*AR144</f>
        <v>0</v>
      </c>
      <c r="BL144" s="57">
        <f ca="1">MAX(0,SUMIF(Invoice!A:A,F144,Invoice!B:B)-SUMIF(F:F,F144,BJ:BJ))*(COUNTIF(F:F,F144)=COUNTIF($F$5:F144,F144))</f>
        <v>600</v>
      </c>
      <c r="BM144" s="44"/>
    </row>
    <row r="145" spans="1:65">
      <c r="A145" s="43">
        <v>144</v>
      </c>
      <c r="B145" s="35" t="s">
        <v>192</v>
      </c>
      <c r="C145" s="35" t="s">
        <v>3544</v>
      </c>
      <c r="D145" s="35">
        <v>1</v>
      </c>
      <c r="E145" s="35">
        <v>220</v>
      </c>
      <c r="F145" s="64" t="s">
        <v>3753</v>
      </c>
      <c r="G145" s="76" t="s">
        <v>3816</v>
      </c>
      <c r="H145" s="35">
        <v>22</v>
      </c>
      <c r="I145" s="35" t="s">
        <v>58</v>
      </c>
      <c r="J145" s="35">
        <v>100</v>
      </c>
      <c r="K145" s="35" t="s">
        <v>66</v>
      </c>
      <c r="L145" s="35" t="s">
        <v>57</v>
      </c>
      <c r="M145" s="35">
        <v>1</v>
      </c>
      <c r="N145" s="35">
        <v>1</v>
      </c>
      <c r="O145" s="35">
        <v>1</v>
      </c>
      <c r="P145" s="35">
        <v>2</v>
      </c>
      <c r="Q145" s="35">
        <v>1</v>
      </c>
      <c r="R145" s="35" t="s">
        <v>130</v>
      </c>
      <c r="S145" s="35" t="s">
        <v>130</v>
      </c>
      <c r="T145" s="36">
        <v>44104</v>
      </c>
      <c r="U145" s="36">
        <v>2958465</v>
      </c>
      <c r="V145" s="35" t="s">
        <v>3783</v>
      </c>
      <c r="W145" s="35" t="s">
        <v>59</v>
      </c>
      <c r="X145" s="35"/>
      <c r="Y145" s="35" t="s">
        <v>56</v>
      </c>
      <c r="Z145" s="35">
        <v>7213294</v>
      </c>
      <c r="AA145" s="35">
        <v>86</v>
      </c>
      <c r="AB145" s="35">
        <v>43</v>
      </c>
      <c r="AC145" s="35"/>
      <c r="AE145" s="51">
        <f>M145/O145</f>
        <v>1</v>
      </c>
      <c r="AG145" s="6" t="str">
        <f>C145</f>
        <v>90NB0NL1-M14370</v>
      </c>
      <c r="AH145" s="6" t="str">
        <f>IF($D145&lt;=AH$4,"",IF(AND($D144=AH$4,$D145&gt;AH$4),$F144,AH144))</f>
        <v/>
      </c>
      <c r="AI145" s="6" t="str">
        <f>IF($D145&lt;=AI$4,"",IF(AND($D144=AI$4,$D145&gt;AI$4),$F144,AI144))</f>
        <v/>
      </c>
      <c r="AJ145" s="6" t="str">
        <f>IF($D145&lt;=AJ$4,"",IF(AND($D144=AJ$4,$D145&gt;AJ$4),$F144,AJ144))</f>
        <v/>
      </c>
      <c r="AK145" s="6" t="str">
        <f>IF($D145&lt;=AK$4,"",IF(AND($D144=AK$4,$D145&gt;AK$4),$F144,AK144))</f>
        <v/>
      </c>
      <c r="AL145" s="6" t="str">
        <f>IF($D145&lt;=AL$4,"",IF(AND($D144=AL$4,$D145&gt;AL$4),$F144,AL144))</f>
        <v/>
      </c>
      <c r="AM145" s="6" t="str">
        <f>IF($D145&lt;=AM$4,"",IF(AND($D144=AM$4,$D145&gt;AM$4),$F144,AM144))</f>
        <v/>
      </c>
      <c r="AN145" s="6" t="str">
        <f>IF($D145&lt;=AN$4,"",IF(AND($D144=AN$4,$D145&gt;AN$4),$F144,AN144))</f>
        <v/>
      </c>
      <c r="AO145" s="6" t="str">
        <f>CONCATENATE(AG145," | ",AH145," | ",AI145," | ",AJ145," | ",AK145," | ",AL145," | ",AM145," | ",AN145)</f>
        <v xml:space="preserve">90NB0NL1-M14370 |  |  |  |  |  |  | </v>
      </c>
      <c r="AP145" s="6">
        <f>IF(TRIM(H145)="",100,J145)</f>
        <v>100</v>
      </c>
      <c r="AQ145" s="4"/>
      <c r="AR145" s="6" t="b">
        <f>NOT(TRIM(W145)&lt;&gt;"F")</f>
        <v>1</v>
      </c>
      <c r="AS145" s="6" t="str">
        <f>$B145&amp;" | "&amp;$AO145&amp;" | "&amp;IF(TRIM(H145)="","uniq"&amp;ROW(),TRIM(H145))</f>
        <v>271A | 90NB0NL1-M14370 |  |  |  |  |  |  |  | 22</v>
      </c>
      <c r="AT145" s="63">
        <f>IF(NOT(AR145),IF(TRIM($H145)="","Assembly","Phantom Alt"),VLOOKUP(F145,ZPCS04!B:G,6,0))</f>
        <v>2040</v>
      </c>
      <c r="AU145" s="7"/>
      <c r="AV145" s="38">
        <f ca="1">IF(TRIM($W145)="F",OFFSET($A$5,MATCH($AS145,$AS$5:$AS145,0)-1,0),$A145)</f>
        <v>145</v>
      </c>
      <c r="AW145" s="38">
        <f ca="1">IFERROR(OFFSET(ZPCS04!$A$1,MATCH(F145,ZPCS04!B:B,0)-1,0),100)</f>
        <v>3</v>
      </c>
      <c r="AX145" s="7"/>
      <c r="AY145" s="6" t="b">
        <f>SUMIF(AS:AS,AS145,AP:AP)=100</f>
        <v>1</v>
      </c>
      <c r="AZ145" s="6" t="b">
        <f>SUMIF(AS:AS,AS145,AE:AE)/COUNTIF(AS:AS,AS145)=AE145</f>
        <v>1</v>
      </c>
      <c r="BA145" s="4"/>
      <c r="BB145" s="38" t="str">
        <f ca="1">IF(AT145="Phantom Alt",MATCH($AS145,$AS$5:$AS145,0),IF(OR(OFFSET($AF145,0,8-COUNTBLANK($AG145:$AN145))=$F144,$BE145=$BE144),$BB144,""))</f>
        <v/>
      </c>
      <c r="BC145" s="41">
        <v>84</v>
      </c>
      <c r="BD145" s="55" t="str">
        <f>C145&amp;" | "&amp;F145</f>
        <v>90NB0NL1-M14370 | 15100-18954000</v>
      </c>
      <c r="BE145" s="55" t="str">
        <f ca="1">C145&amp;" | "&amp;OFFSET($AF145,0,8-COUNTBLANK($AG145:$AN145))</f>
        <v>90NB0NL1-M14370 | 90NB0NL1-M14370</v>
      </c>
      <c r="BF145" s="57">
        <f ca="1">IFERROR(VLOOKUP($BE145,$BD$5:$BF144,3,0)*$AE145,VLOOKUP($C145,Demanda!$A:$B,2,0)*$AE145)*IF(AT145="Phantom Alt",$BC145,TRUE)</f>
        <v>400</v>
      </c>
      <c r="BG145" s="57">
        <f t="shared" ca="1" si="2"/>
        <v>400</v>
      </c>
      <c r="BH145" s="57">
        <f>SUMIF(Invoice!A:A,F145,Invoice!B:B)</f>
        <v>0</v>
      </c>
      <c r="BI145" s="57">
        <f ca="1">SUMIF(AS:AS,AS145,BG:BG)</f>
        <v>400</v>
      </c>
      <c r="BJ145" s="57">
        <f ca="1">MIN((BI145-SUMIF($AS$5:AS144,AS145,$BJ$5:BJ144)),MAX(0,BH145-SUMIF($F$5:F144,F145,$BJ$5:BJ144)))</f>
        <v>0</v>
      </c>
      <c r="BK145" s="57">
        <f ca="1">(-SUMIF(AS:AS,AS145,BG:BG)+SUMIF(AS:AS,AS145,BJ:BJ))*(AP145=100)*AR145</f>
        <v>0</v>
      </c>
      <c r="BL145" s="57">
        <f ca="1">MAX(0,SUMIF(Invoice!A:A,F145,Invoice!B:B)-SUMIF(F:F,F145,BJ:BJ))*(COUNTIF(F:F,F145)=COUNTIF($F$5:F145,F145))</f>
        <v>0</v>
      </c>
      <c r="BM145" s="44"/>
    </row>
    <row r="146" spans="1:65">
      <c r="A146" s="43">
        <v>148</v>
      </c>
      <c r="B146" s="35" t="s">
        <v>192</v>
      </c>
      <c r="C146" s="35" t="s">
        <v>3544</v>
      </c>
      <c r="D146" s="35">
        <v>1</v>
      </c>
      <c r="E146" s="35">
        <v>230</v>
      </c>
      <c r="F146" s="64" t="s">
        <v>3667</v>
      </c>
      <c r="G146" s="76" t="s">
        <v>3817</v>
      </c>
      <c r="H146" s="35">
        <v>23</v>
      </c>
      <c r="I146" s="35" t="s">
        <v>60</v>
      </c>
      <c r="J146" s="35">
        <v>0</v>
      </c>
      <c r="K146" s="35" t="s">
        <v>66</v>
      </c>
      <c r="L146" s="35" t="s">
        <v>57</v>
      </c>
      <c r="M146" s="35">
        <v>1</v>
      </c>
      <c r="N146" s="35"/>
      <c r="O146" s="35">
        <v>1</v>
      </c>
      <c r="P146" s="35">
        <v>2</v>
      </c>
      <c r="Q146" s="35">
        <v>2</v>
      </c>
      <c r="R146" s="35" t="s">
        <v>130</v>
      </c>
      <c r="S146" s="35" t="s">
        <v>130</v>
      </c>
      <c r="T146" s="36">
        <v>44104</v>
      </c>
      <c r="U146" s="36">
        <v>2958465</v>
      </c>
      <c r="V146" s="35" t="s">
        <v>3783</v>
      </c>
      <c r="W146" s="35" t="s">
        <v>59</v>
      </c>
      <c r="X146" s="35"/>
      <c r="Y146" s="35" t="s">
        <v>56</v>
      </c>
      <c r="Z146" s="35">
        <v>7213294</v>
      </c>
      <c r="AA146" s="35">
        <v>92</v>
      </c>
      <c r="AB146" s="35">
        <v>46</v>
      </c>
      <c r="AC146" s="35"/>
      <c r="AE146" s="51">
        <f>M146/O146</f>
        <v>1</v>
      </c>
      <c r="AG146" s="6" t="str">
        <f>C146</f>
        <v>90NB0NL1-M14370</v>
      </c>
      <c r="AH146" s="6" t="str">
        <f>IF($D146&lt;=AH$4,"",IF(AND($D145=AH$4,$D146&gt;AH$4),$F145,AH145))</f>
        <v/>
      </c>
      <c r="AI146" s="6" t="str">
        <f>IF($D146&lt;=AI$4,"",IF(AND($D145=AI$4,$D146&gt;AI$4),$F145,AI145))</f>
        <v/>
      </c>
      <c r="AJ146" s="6" t="str">
        <f>IF($D146&lt;=AJ$4,"",IF(AND($D145=AJ$4,$D146&gt;AJ$4),$F145,AJ145))</f>
        <v/>
      </c>
      <c r="AK146" s="6" t="str">
        <f>IF($D146&lt;=AK$4,"",IF(AND($D145=AK$4,$D146&gt;AK$4),$F145,AK145))</f>
        <v/>
      </c>
      <c r="AL146" s="6" t="str">
        <f>IF($D146&lt;=AL$4,"",IF(AND($D145=AL$4,$D146&gt;AL$4),$F145,AL145))</f>
        <v/>
      </c>
      <c r="AM146" s="6" t="str">
        <f>IF($D146&lt;=AM$4,"",IF(AND($D145=AM$4,$D146&gt;AM$4),$F145,AM145))</f>
        <v/>
      </c>
      <c r="AN146" s="6" t="str">
        <f>IF($D146&lt;=AN$4,"",IF(AND($D145=AN$4,$D146&gt;AN$4),$F145,AN145))</f>
        <v/>
      </c>
      <c r="AO146" s="6" t="str">
        <f>CONCATENATE(AG146," | ",AH146," | ",AI146," | ",AJ146," | ",AK146," | ",AL146," | ",AM146," | ",AN146)</f>
        <v xml:space="preserve">90NB0NL1-M14370 |  |  |  |  |  |  | </v>
      </c>
      <c r="AP146" s="6">
        <f>IF(TRIM(H146)="",100,J146)</f>
        <v>0</v>
      </c>
      <c r="AQ146" s="4"/>
      <c r="AR146" s="6" t="b">
        <f>NOT(TRIM(W146)&lt;&gt;"F")</f>
        <v>1</v>
      </c>
      <c r="AS146" s="6" t="str">
        <f>$B146&amp;" | "&amp;$AO146&amp;" | "&amp;IF(TRIM(H146)="","uniq"&amp;ROW(),TRIM(H146))</f>
        <v>271A | 90NB0NL1-M14370 |  |  |  |  |  |  |  | 23</v>
      </c>
      <c r="AT146" s="63">
        <f>IF(NOT(AR146),IF(TRIM($H146)="","Assembly","Phantom Alt"),VLOOKUP(F146,ZPCS04!B:G,6,0))</f>
        <v>1916</v>
      </c>
      <c r="AU146" s="7"/>
      <c r="AV146" s="38">
        <f ca="1">IF(TRIM($W146)="F",OFFSET($A$5,MATCH($AS146,$AS$5:$AS146,0)-1,0),$A146)</f>
        <v>148</v>
      </c>
      <c r="AW146" s="38">
        <f ca="1">IFERROR(OFFSET(ZPCS04!$A$1,MATCH(F146,ZPCS04!B:B,0)-1,0),100)</f>
        <v>2.9999999800000001</v>
      </c>
      <c r="AX146" s="7"/>
      <c r="AY146" s="6" t="b">
        <f>SUMIF(AS:AS,AS146,AP:AP)=100</f>
        <v>1</v>
      </c>
      <c r="AZ146" s="6" t="b">
        <f>SUMIF(AS:AS,AS146,AE:AE)/COUNTIF(AS:AS,AS146)=AE146</f>
        <v>1</v>
      </c>
      <c r="BA146" s="4"/>
      <c r="BB146" s="38" t="str">
        <f ca="1">IF(AT146="Phantom Alt",MATCH($AS146,$AS$5:$AS146,0),IF(OR(OFFSET($AF146,0,8-COUNTBLANK($AG146:$AN146))=$F145,$BE146=$BE145),$BB145,""))</f>
        <v/>
      </c>
      <c r="BC146" s="41">
        <v>0</v>
      </c>
      <c r="BD146" s="55" t="str">
        <f>C146&amp;" | "&amp;F146</f>
        <v>90NB0NL1-M14370 | HCBKR017010</v>
      </c>
      <c r="BE146" s="55" t="str">
        <f ca="1">C146&amp;" | "&amp;OFFSET($AF146,0,8-COUNTBLANK($AG146:$AN146))</f>
        <v>90NB0NL1-M14370 | 90NB0NL1-M14370</v>
      </c>
      <c r="BF146" s="57">
        <f ca="1">IFERROR(VLOOKUP($BE146,$BD$5:$BF145,3,0)*$AE146,VLOOKUP($C146,Demanda!$A:$B,2,0)*$AE146)*IF(AT146="Phantom Alt",$BC146,TRUE)</f>
        <v>400</v>
      </c>
      <c r="BG146" s="57">
        <f t="shared" ca="1" si="2"/>
        <v>0</v>
      </c>
      <c r="BH146" s="57">
        <f>SUMIF(Invoice!A:A,F146,Invoice!B:B)</f>
        <v>2000</v>
      </c>
      <c r="BI146" s="57">
        <f ca="1">SUMIF(AS:AS,AS146,BG:BG)</f>
        <v>400</v>
      </c>
      <c r="BJ146" s="57">
        <f ca="1">MIN((BI146-SUMIF($AS$5:AS145,AS146,$BJ$5:BJ145)),MAX(0,BH146-SUMIF($F$5:F145,F146,$BJ$5:BJ145)))</f>
        <v>400</v>
      </c>
      <c r="BK146" s="57">
        <f ca="1">(-SUMIF(AS:AS,AS146,BG:BG)+SUMIF(AS:AS,AS146,BJ:BJ))*(AP146=100)*AR146</f>
        <v>0</v>
      </c>
      <c r="BL146" s="57">
        <f ca="1">MAX(0,SUMIF(Invoice!A:A,F146,Invoice!B:B)-SUMIF(F:F,F146,BJ:BJ))*(COUNTIF(F:F,F146)=COUNTIF($F$5:F146,F146))</f>
        <v>600</v>
      </c>
      <c r="BM146" s="44"/>
    </row>
    <row r="147" spans="1:65">
      <c r="A147" s="43">
        <v>146</v>
      </c>
      <c r="B147" s="35" t="s">
        <v>192</v>
      </c>
      <c r="C147" s="35" t="s">
        <v>3544</v>
      </c>
      <c r="D147" s="35">
        <v>1</v>
      </c>
      <c r="E147" s="35">
        <v>230</v>
      </c>
      <c r="F147" s="64" t="s">
        <v>3176</v>
      </c>
      <c r="G147" s="76" t="s">
        <v>3177</v>
      </c>
      <c r="H147" s="35">
        <v>23</v>
      </c>
      <c r="I147" s="35" t="s">
        <v>60</v>
      </c>
      <c r="J147" s="35">
        <v>0</v>
      </c>
      <c r="K147" s="35" t="s">
        <v>66</v>
      </c>
      <c r="L147" s="35" t="s">
        <v>57</v>
      </c>
      <c r="M147" s="35">
        <v>1</v>
      </c>
      <c r="N147" s="35"/>
      <c r="O147" s="35">
        <v>1</v>
      </c>
      <c r="P147" s="35">
        <v>2</v>
      </c>
      <c r="Q147" s="35">
        <v>3</v>
      </c>
      <c r="R147" s="35" t="s">
        <v>130</v>
      </c>
      <c r="S147" s="35" t="s">
        <v>130</v>
      </c>
      <c r="T147" s="36">
        <v>44104</v>
      </c>
      <c r="U147" s="36">
        <v>2958465</v>
      </c>
      <c r="V147" s="35" t="s">
        <v>3783</v>
      </c>
      <c r="W147" s="35" t="s">
        <v>59</v>
      </c>
      <c r="X147" s="35"/>
      <c r="Y147" s="35" t="s">
        <v>56</v>
      </c>
      <c r="Z147" s="35">
        <v>7213294</v>
      </c>
      <c r="AA147" s="35">
        <v>94</v>
      </c>
      <c r="AB147" s="35">
        <v>47</v>
      </c>
      <c r="AC147" s="35"/>
      <c r="AE147" s="51">
        <f>M147/O147</f>
        <v>1</v>
      </c>
      <c r="AG147" s="6" t="str">
        <f>C147</f>
        <v>90NB0NL1-M14370</v>
      </c>
      <c r="AH147" s="6" t="str">
        <f>IF($D147&lt;=AH$4,"",IF(AND($D146=AH$4,$D147&gt;AH$4),$F146,AH146))</f>
        <v/>
      </c>
      <c r="AI147" s="6" t="str">
        <f>IF($D147&lt;=AI$4,"",IF(AND($D146=AI$4,$D147&gt;AI$4),$F146,AI146))</f>
        <v/>
      </c>
      <c r="AJ147" s="6" t="str">
        <f>IF($D147&lt;=AJ$4,"",IF(AND($D146=AJ$4,$D147&gt;AJ$4),$F146,AJ146))</f>
        <v/>
      </c>
      <c r="AK147" s="6" t="str">
        <f>IF($D147&lt;=AK$4,"",IF(AND($D146=AK$4,$D147&gt;AK$4),$F146,AK146))</f>
        <v/>
      </c>
      <c r="AL147" s="6" t="str">
        <f>IF($D147&lt;=AL$4,"",IF(AND($D146=AL$4,$D147&gt;AL$4),$F146,AL146))</f>
        <v/>
      </c>
      <c r="AM147" s="6" t="str">
        <f>IF($D147&lt;=AM$4,"",IF(AND($D146=AM$4,$D147&gt;AM$4),$F146,AM146))</f>
        <v/>
      </c>
      <c r="AN147" s="6" t="str">
        <f>IF($D147&lt;=AN$4,"",IF(AND($D146=AN$4,$D147&gt;AN$4),$F146,AN146))</f>
        <v/>
      </c>
      <c r="AO147" s="6" t="str">
        <f>CONCATENATE(AG147," | ",AH147," | ",AI147," | ",AJ147," | ",AK147," | ",AL147," | ",AM147," | ",AN147)</f>
        <v xml:space="preserve">90NB0NL1-M14370 |  |  |  |  |  |  | </v>
      </c>
      <c r="AP147" s="6">
        <f>IF(TRIM(H147)="",100,J147)</f>
        <v>0</v>
      </c>
      <c r="AQ147" s="4"/>
      <c r="AR147" s="6" t="b">
        <f>NOT(TRIM(W147)&lt;&gt;"F")</f>
        <v>1</v>
      </c>
      <c r="AS147" s="6" t="str">
        <f>$B147&amp;" | "&amp;$AO147&amp;" | "&amp;IF(TRIM(H147)="","uniq"&amp;ROW(),TRIM(H147))</f>
        <v>271A | 90NB0NL1-M14370 |  |  |  |  |  |  |  | 23</v>
      </c>
      <c r="AT147" s="63">
        <f>IF(NOT(AR147),IF(TRIM($H147)="","Assembly","Phantom Alt"),VLOOKUP(F147,ZPCS04!B:G,6,0))</f>
        <v>1916</v>
      </c>
      <c r="AU147" s="7"/>
      <c r="AV147" s="38">
        <f ca="1">IF(TRIM($W147)="F",OFFSET($A$5,MATCH($AS147,$AS$5:$AS147,0)-1,0),$A147)</f>
        <v>148</v>
      </c>
      <c r="AW147" s="38">
        <f ca="1">IFERROR(OFFSET(ZPCS04!$A$1,MATCH(F147,ZPCS04!B:B,0)-1,0),100)</f>
        <v>3</v>
      </c>
      <c r="AX147" s="7"/>
      <c r="AY147" s="6" t="b">
        <f>SUMIF(AS:AS,AS147,AP:AP)=100</f>
        <v>1</v>
      </c>
      <c r="AZ147" s="6" t="b">
        <f>SUMIF(AS:AS,AS147,AE:AE)/COUNTIF(AS:AS,AS147)=AE147</f>
        <v>1</v>
      </c>
      <c r="BA147" s="4"/>
      <c r="BB147" s="38" t="str">
        <f ca="1">IF(AT147="Phantom Alt",MATCH($AS147,$AS$5:$AS147,0),IF(OR(OFFSET($AF147,0,8-COUNTBLANK($AG147:$AN147))=$F146,$BE147=$BE146),$BB146,""))</f>
        <v/>
      </c>
      <c r="BC147" s="41">
        <v>86</v>
      </c>
      <c r="BD147" s="55" t="str">
        <f>C147&amp;" | "&amp;F147</f>
        <v>90NB0NL1-M14370 | 15100-0878L000</v>
      </c>
      <c r="BE147" s="55" t="str">
        <f ca="1">C147&amp;" | "&amp;OFFSET($AF147,0,8-COUNTBLANK($AG147:$AN147))</f>
        <v>90NB0NL1-M14370 | 90NB0NL1-M14370</v>
      </c>
      <c r="BF147" s="57">
        <f ca="1">IFERROR(VLOOKUP($BE147,$BD$5:$BF146,3,0)*$AE147,VLOOKUP($C147,Demanda!$A:$B,2,0)*$AE147)*IF(AT147="Phantom Alt",$BC147,TRUE)</f>
        <v>400</v>
      </c>
      <c r="BG147" s="57">
        <f t="shared" ca="1" si="2"/>
        <v>0</v>
      </c>
      <c r="BH147" s="57">
        <f>SUMIF(Invoice!A:A,F147,Invoice!B:B)</f>
        <v>0</v>
      </c>
      <c r="BI147" s="57">
        <f ca="1">SUMIF(AS:AS,AS147,BG:BG)</f>
        <v>400</v>
      </c>
      <c r="BJ147" s="57">
        <f ca="1">MIN((BI147-SUMIF($AS$5:AS146,AS147,$BJ$5:BJ146)),MAX(0,BH147-SUMIF($F$5:F146,F147,$BJ$5:BJ146)))</f>
        <v>0</v>
      </c>
      <c r="BK147" s="57">
        <f ca="1">(-SUMIF(AS:AS,AS147,BG:BG)+SUMIF(AS:AS,AS147,BJ:BJ))*(AP147=100)*AR147</f>
        <v>0</v>
      </c>
      <c r="BL147" s="57">
        <f ca="1">MAX(0,SUMIF(Invoice!A:A,F147,Invoice!B:B)-SUMIF(F:F,F147,BJ:BJ))*(COUNTIF(F:F,F147)=COUNTIF($F$5:F147,F147))</f>
        <v>0</v>
      </c>
      <c r="BM147" s="44"/>
    </row>
    <row r="148" spans="1:65">
      <c r="A148" s="43">
        <v>147</v>
      </c>
      <c r="B148" s="35" t="s">
        <v>192</v>
      </c>
      <c r="C148" s="35" t="s">
        <v>3544</v>
      </c>
      <c r="D148" s="35">
        <v>1</v>
      </c>
      <c r="E148" s="35">
        <v>230</v>
      </c>
      <c r="F148" s="64" t="s">
        <v>3178</v>
      </c>
      <c r="G148" s="76" t="s">
        <v>3179</v>
      </c>
      <c r="H148" s="35">
        <v>23</v>
      </c>
      <c r="I148" s="35" t="s">
        <v>58</v>
      </c>
      <c r="J148" s="35">
        <v>100</v>
      </c>
      <c r="K148" s="35" t="s">
        <v>66</v>
      </c>
      <c r="L148" s="35" t="s">
        <v>57</v>
      </c>
      <c r="M148" s="35">
        <v>1</v>
      </c>
      <c r="N148" s="35">
        <v>1</v>
      </c>
      <c r="O148" s="35">
        <v>1</v>
      </c>
      <c r="P148" s="35">
        <v>2</v>
      </c>
      <c r="Q148" s="35">
        <v>1</v>
      </c>
      <c r="R148" s="35" t="s">
        <v>130</v>
      </c>
      <c r="S148" s="35" t="s">
        <v>130</v>
      </c>
      <c r="T148" s="36">
        <v>44104</v>
      </c>
      <c r="U148" s="36">
        <v>2958465</v>
      </c>
      <c r="V148" s="35" t="s">
        <v>3783</v>
      </c>
      <c r="W148" s="35" t="s">
        <v>59</v>
      </c>
      <c r="X148" s="35"/>
      <c r="Y148" s="35" t="s">
        <v>56</v>
      </c>
      <c r="Z148" s="35">
        <v>7213294</v>
      </c>
      <c r="AA148" s="35">
        <v>90</v>
      </c>
      <c r="AB148" s="35">
        <v>45</v>
      </c>
      <c r="AC148" s="35"/>
      <c r="AE148" s="51">
        <f>M148/O148</f>
        <v>1</v>
      </c>
      <c r="AG148" s="6" t="str">
        <f>C148</f>
        <v>90NB0NL1-M14370</v>
      </c>
      <c r="AH148" s="6" t="str">
        <f>IF($D148&lt;=AH$4,"",IF(AND($D147=AH$4,$D148&gt;AH$4),$F147,AH147))</f>
        <v/>
      </c>
      <c r="AI148" s="6" t="str">
        <f>IF($D148&lt;=AI$4,"",IF(AND($D147=AI$4,$D148&gt;AI$4),$F147,AI147))</f>
        <v/>
      </c>
      <c r="AJ148" s="6" t="str">
        <f>IF($D148&lt;=AJ$4,"",IF(AND($D147=AJ$4,$D148&gt;AJ$4),$F147,AJ147))</f>
        <v/>
      </c>
      <c r="AK148" s="6" t="str">
        <f>IF($D148&lt;=AK$4,"",IF(AND($D147=AK$4,$D148&gt;AK$4),$F147,AK147))</f>
        <v/>
      </c>
      <c r="AL148" s="6" t="str">
        <f>IF($D148&lt;=AL$4,"",IF(AND($D147=AL$4,$D148&gt;AL$4),$F147,AL147))</f>
        <v/>
      </c>
      <c r="AM148" s="6" t="str">
        <f>IF($D148&lt;=AM$4,"",IF(AND($D147=AM$4,$D148&gt;AM$4),$F147,AM147))</f>
        <v/>
      </c>
      <c r="AN148" s="6" t="str">
        <f>IF($D148&lt;=AN$4,"",IF(AND($D147=AN$4,$D148&gt;AN$4),$F147,AN147))</f>
        <v/>
      </c>
      <c r="AO148" s="6" t="str">
        <f>CONCATENATE(AG148," | ",AH148," | ",AI148," | ",AJ148," | ",AK148," | ",AL148," | ",AM148," | ",AN148)</f>
        <v xml:space="preserve">90NB0NL1-M14370 |  |  |  |  |  |  | </v>
      </c>
      <c r="AP148" s="6">
        <f>IF(TRIM(H148)="",100,J148)</f>
        <v>100</v>
      </c>
      <c r="AQ148" s="4"/>
      <c r="AR148" s="6" t="b">
        <f>NOT(TRIM(W148)&lt;&gt;"F")</f>
        <v>1</v>
      </c>
      <c r="AS148" s="6" t="str">
        <f>$B148&amp;" | "&amp;$AO148&amp;" | "&amp;IF(TRIM(H148)="","uniq"&amp;ROW(),TRIM(H148))</f>
        <v>271A | 90NB0NL1-M14370 |  |  |  |  |  |  |  | 23</v>
      </c>
      <c r="AT148" s="63">
        <f>IF(NOT(AR148),IF(TRIM($H148)="","Assembly","Phantom Alt"),VLOOKUP(F148,ZPCS04!B:G,6,0))</f>
        <v>1916</v>
      </c>
      <c r="AU148" s="7"/>
      <c r="AV148" s="38">
        <f ca="1">IF(TRIM($W148)="F",OFFSET($A$5,MATCH($AS148,$AS$5:$AS148,0)-1,0),$A148)</f>
        <v>148</v>
      </c>
      <c r="AW148" s="38">
        <f ca="1">IFERROR(OFFSET(ZPCS04!$A$1,MATCH(F148,ZPCS04!B:B,0)-1,0),100)</f>
        <v>3</v>
      </c>
      <c r="AX148" s="7"/>
      <c r="AY148" s="6" t="b">
        <f>SUMIF(AS:AS,AS148,AP:AP)=100</f>
        <v>1</v>
      </c>
      <c r="AZ148" s="6" t="b">
        <f>SUMIF(AS:AS,AS148,AE:AE)/COUNTIF(AS:AS,AS148)=AE148</f>
        <v>1</v>
      </c>
      <c r="BA148" s="4"/>
      <c r="BB148" s="38" t="str">
        <f ca="1">IF(AT148="Phantom Alt",MATCH($AS148,$AS$5:$AS148,0),IF(OR(OFFSET($AF148,0,8-COUNTBLANK($AG148:$AN148))=$F147,$BE148=$BE147),$BB147,""))</f>
        <v/>
      </c>
      <c r="BC148" s="41">
        <v>87</v>
      </c>
      <c r="BD148" s="55" t="str">
        <f>C148&amp;" | "&amp;F148</f>
        <v>90NB0NL1-M14370 | 15100-0878L100</v>
      </c>
      <c r="BE148" s="55" t="str">
        <f ca="1">C148&amp;" | "&amp;OFFSET($AF148,0,8-COUNTBLANK($AG148:$AN148))</f>
        <v>90NB0NL1-M14370 | 90NB0NL1-M14370</v>
      </c>
      <c r="BF148" s="57">
        <f ca="1">IFERROR(VLOOKUP($BE148,$BD$5:$BF147,3,0)*$AE148,VLOOKUP($C148,Demanda!$A:$B,2,0)*$AE148)*IF(AT148="Phantom Alt",$BC148,TRUE)</f>
        <v>400</v>
      </c>
      <c r="BG148" s="57">
        <f t="shared" ca="1" si="2"/>
        <v>400</v>
      </c>
      <c r="BH148" s="57">
        <f>SUMIF(Invoice!A:A,F148,Invoice!B:B)</f>
        <v>0</v>
      </c>
      <c r="BI148" s="57">
        <f ca="1">SUMIF(AS:AS,AS148,BG:BG)</f>
        <v>400</v>
      </c>
      <c r="BJ148" s="57">
        <f ca="1">MIN((BI148-SUMIF($AS$5:AS147,AS148,$BJ$5:BJ147)),MAX(0,BH148-SUMIF($F$5:F147,F148,$BJ$5:BJ147)))</f>
        <v>0</v>
      </c>
      <c r="BK148" s="57">
        <f ca="1">(-SUMIF(AS:AS,AS148,BG:BG)+SUMIF(AS:AS,AS148,BJ:BJ))*(AP148=100)*AR148</f>
        <v>0</v>
      </c>
      <c r="BL148" s="57">
        <f ca="1">MAX(0,SUMIF(Invoice!A:A,F148,Invoice!B:B)-SUMIF(F:F,F148,BJ:BJ))*(COUNTIF(F:F,F148)=COUNTIF($F$5:F148,F148))</f>
        <v>0</v>
      </c>
      <c r="BM148" s="44"/>
    </row>
    <row r="149" spans="1:65">
      <c r="A149" s="43">
        <v>149</v>
      </c>
      <c r="B149" s="35" t="s">
        <v>192</v>
      </c>
      <c r="C149" s="35" t="s">
        <v>3544</v>
      </c>
      <c r="D149" s="35">
        <v>1</v>
      </c>
      <c r="E149" s="35">
        <v>230</v>
      </c>
      <c r="F149" s="64" t="s">
        <v>3669</v>
      </c>
      <c r="G149" s="76" t="s">
        <v>3818</v>
      </c>
      <c r="H149" s="35">
        <v>23</v>
      </c>
      <c r="I149" s="35" t="s">
        <v>60</v>
      </c>
      <c r="J149" s="35">
        <v>0</v>
      </c>
      <c r="K149" s="35" t="s">
        <v>66</v>
      </c>
      <c r="L149" s="35" t="s">
        <v>57</v>
      </c>
      <c r="M149" s="35">
        <v>1</v>
      </c>
      <c r="N149" s="35"/>
      <c r="O149" s="35">
        <v>1</v>
      </c>
      <c r="P149" s="35">
        <v>2</v>
      </c>
      <c r="Q149" s="35">
        <v>4</v>
      </c>
      <c r="R149" s="35" t="s">
        <v>130</v>
      </c>
      <c r="S149" s="35" t="s">
        <v>130</v>
      </c>
      <c r="T149" s="36">
        <v>44104</v>
      </c>
      <c r="U149" s="36">
        <v>2958465</v>
      </c>
      <c r="V149" s="35" t="s">
        <v>3783</v>
      </c>
      <c r="W149" s="35" t="s">
        <v>59</v>
      </c>
      <c r="X149" s="35"/>
      <c r="Y149" s="35" t="s">
        <v>56</v>
      </c>
      <c r="Z149" s="35">
        <v>7213294</v>
      </c>
      <c r="AA149" s="35">
        <v>96</v>
      </c>
      <c r="AB149" s="35">
        <v>48</v>
      </c>
      <c r="AC149" s="35"/>
      <c r="AE149" s="51">
        <f>M149/O149</f>
        <v>1</v>
      </c>
      <c r="AG149" s="6" t="str">
        <f>C149</f>
        <v>90NB0NL1-M14370</v>
      </c>
      <c r="AH149" s="6" t="str">
        <f>IF($D149&lt;=AH$4,"",IF(AND($D148=AH$4,$D149&gt;AH$4),$F148,AH148))</f>
        <v/>
      </c>
      <c r="AI149" s="6" t="str">
        <f>IF($D149&lt;=AI$4,"",IF(AND($D148=AI$4,$D149&gt;AI$4),$F148,AI148))</f>
        <v/>
      </c>
      <c r="AJ149" s="6" t="str">
        <f>IF($D149&lt;=AJ$4,"",IF(AND($D148=AJ$4,$D149&gt;AJ$4),$F148,AJ148))</f>
        <v/>
      </c>
      <c r="AK149" s="6" t="str">
        <f>IF($D149&lt;=AK$4,"",IF(AND($D148=AK$4,$D149&gt;AK$4),$F148,AK148))</f>
        <v/>
      </c>
      <c r="AL149" s="6" t="str">
        <f>IF($D149&lt;=AL$4,"",IF(AND($D148=AL$4,$D149&gt;AL$4),$F148,AL148))</f>
        <v/>
      </c>
      <c r="AM149" s="6" t="str">
        <f>IF($D149&lt;=AM$4,"",IF(AND($D148=AM$4,$D149&gt;AM$4),$F148,AM148))</f>
        <v/>
      </c>
      <c r="AN149" s="6" t="str">
        <f>IF($D149&lt;=AN$4,"",IF(AND($D148=AN$4,$D149&gt;AN$4),$F148,AN148))</f>
        <v/>
      </c>
      <c r="AO149" s="6" t="str">
        <f>CONCATENATE(AG149," | ",AH149," | ",AI149," | ",AJ149," | ",AK149," | ",AL149," | ",AM149," | ",AN149)</f>
        <v xml:space="preserve">90NB0NL1-M14370 |  |  |  |  |  |  | </v>
      </c>
      <c r="AP149" s="6">
        <f>IF(TRIM(H149)="",100,J149)</f>
        <v>0</v>
      </c>
      <c r="AQ149" s="4"/>
      <c r="AR149" s="6" t="b">
        <f>NOT(TRIM(W149)&lt;&gt;"F")</f>
        <v>1</v>
      </c>
      <c r="AS149" s="6" t="str">
        <f>$B149&amp;" | "&amp;$AO149&amp;" | "&amp;IF(TRIM(H149)="","uniq"&amp;ROW(),TRIM(H149))</f>
        <v>271A | 90NB0NL1-M14370 |  |  |  |  |  |  |  | 23</v>
      </c>
      <c r="AT149" s="63">
        <f>IF(NOT(AR149),IF(TRIM($H149)="","Assembly","Phantom Alt"),VLOOKUP(F149,ZPCS04!B:G,6,0))</f>
        <v>1916</v>
      </c>
      <c r="AU149" s="7"/>
      <c r="AV149" s="38">
        <f ca="1">IF(TRIM($W149)="F",OFFSET($A$5,MATCH($AS149,$AS$5:$AS149,0)-1,0),$A149)</f>
        <v>148</v>
      </c>
      <c r="AW149" s="38">
        <f ca="1">IFERROR(OFFSET(ZPCS04!$A$1,MATCH(F149,ZPCS04!B:B,0)-1,0),100)</f>
        <v>3</v>
      </c>
      <c r="AX149" s="7"/>
      <c r="AY149" s="6" t="b">
        <f>SUMIF(AS:AS,AS149,AP:AP)=100</f>
        <v>1</v>
      </c>
      <c r="AZ149" s="6" t="b">
        <f>SUMIF(AS:AS,AS149,AE:AE)/COUNTIF(AS:AS,AS149)=AE149</f>
        <v>1</v>
      </c>
      <c r="BA149" s="4"/>
      <c r="BB149" s="38" t="str">
        <f ca="1">IF(AT149="Phantom Alt",MATCH($AS149,$AS$5:$AS149,0),IF(OR(OFFSET($AF149,0,8-COUNTBLANK($AG149:$AN149))=$F148,$BE149=$BE148),$BB148,""))</f>
        <v/>
      </c>
      <c r="BC149" s="41">
        <v>89</v>
      </c>
      <c r="BD149" s="55" t="str">
        <f>C149&amp;" | "&amp;F149</f>
        <v>90NB0NL1-M14370 | HCXF1085010</v>
      </c>
      <c r="BE149" s="55" t="str">
        <f ca="1">C149&amp;" | "&amp;OFFSET($AF149,0,8-COUNTBLANK($AG149:$AN149))</f>
        <v>90NB0NL1-M14370 | 90NB0NL1-M14370</v>
      </c>
      <c r="BF149" s="57">
        <f ca="1">IFERROR(VLOOKUP($BE149,$BD$5:$BF148,3,0)*$AE149,VLOOKUP($C149,Demanda!$A:$B,2,0)*$AE149)*IF(AT149="Phantom Alt",$BC149,TRUE)</f>
        <v>400</v>
      </c>
      <c r="BG149" s="57">
        <f t="shared" ca="1" si="2"/>
        <v>0</v>
      </c>
      <c r="BH149" s="57">
        <f>SUMIF(Invoice!A:A,F149,Invoice!B:B)</f>
        <v>0</v>
      </c>
      <c r="BI149" s="57">
        <f ca="1">SUMIF(AS:AS,AS149,BG:BG)</f>
        <v>400</v>
      </c>
      <c r="BJ149" s="57">
        <f ca="1">MIN((BI149-SUMIF($AS$5:AS148,AS149,$BJ$5:BJ148)),MAX(0,BH149-SUMIF($F$5:F148,F149,$BJ$5:BJ148)))</f>
        <v>0</v>
      </c>
      <c r="BK149" s="57">
        <f ca="1">(-SUMIF(AS:AS,AS149,BG:BG)+SUMIF(AS:AS,AS149,BJ:BJ))*(AP149=100)*AR149</f>
        <v>0</v>
      </c>
      <c r="BL149" s="57">
        <f ca="1">MAX(0,SUMIF(Invoice!A:A,F149,Invoice!B:B)-SUMIF(F:F,F149,BJ:BJ))*(COUNTIF(F:F,F149)=COUNTIF($F$5:F149,F149))</f>
        <v>0</v>
      </c>
      <c r="BM149" s="44"/>
    </row>
    <row r="150" spans="1:65">
      <c r="A150" s="43">
        <v>151</v>
      </c>
      <c r="B150" s="35" t="s">
        <v>192</v>
      </c>
      <c r="C150" s="35" t="s">
        <v>3544</v>
      </c>
      <c r="D150" s="35">
        <v>1</v>
      </c>
      <c r="E150" s="35">
        <v>240</v>
      </c>
      <c r="F150" s="64" t="s">
        <v>3642</v>
      </c>
      <c r="G150" s="76" t="s">
        <v>3819</v>
      </c>
      <c r="H150" s="35">
        <v>24</v>
      </c>
      <c r="I150" s="35" t="s">
        <v>60</v>
      </c>
      <c r="J150" s="35">
        <v>0</v>
      </c>
      <c r="K150" s="35" t="s">
        <v>3523</v>
      </c>
      <c r="L150" s="35" t="s">
        <v>57</v>
      </c>
      <c r="M150" s="35">
        <v>1</v>
      </c>
      <c r="N150" s="35"/>
      <c r="O150" s="35">
        <v>1</v>
      </c>
      <c r="P150" s="35">
        <v>2</v>
      </c>
      <c r="Q150" s="35">
        <v>2</v>
      </c>
      <c r="R150" s="35" t="s">
        <v>130</v>
      </c>
      <c r="S150" s="35" t="s">
        <v>130</v>
      </c>
      <c r="T150" s="36">
        <v>44104</v>
      </c>
      <c r="U150" s="36">
        <v>2958465</v>
      </c>
      <c r="V150" s="35" t="s">
        <v>3783</v>
      </c>
      <c r="W150" s="35" t="s">
        <v>59</v>
      </c>
      <c r="X150" s="35"/>
      <c r="Y150" s="35" t="s">
        <v>56</v>
      </c>
      <c r="Z150" s="35">
        <v>7213294</v>
      </c>
      <c r="AA150" s="35">
        <v>100</v>
      </c>
      <c r="AB150" s="35">
        <v>50</v>
      </c>
      <c r="AC150" s="35"/>
      <c r="AE150" s="51">
        <f>M150/O150</f>
        <v>1</v>
      </c>
      <c r="AG150" s="6" t="str">
        <f>C150</f>
        <v>90NB0NL1-M14370</v>
      </c>
      <c r="AH150" s="6" t="str">
        <f>IF($D150&lt;=AH$4,"",IF(AND($D149=AH$4,$D150&gt;AH$4),$F149,AH149))</f>
        <v/>
      </c>
      <c r="AI150" s="6" t="str">
        <f>IF($D150&lt;=AI$4,"",IF(AND($D149=AI$4,$D150&gt;AI$4),$F149,AI149))</f>
        <v/>
      </c>
      <c r="AJ150" s="6" t="str">
        <f>IF($D150&lt;=AJ$4,"",IF(AND($D149=AJ$4,$D150&gt;AJ$4),$F149,AJ149))</f>
        <v/>
      </c>
      <c r="AK150" s="6" t="str">
        <f>IF($D150&lt;=AK$4,"",IF(AND($D149=AK$4,$D150&gt;AK$4),$F149,AK149))</f>
        <v/>
      </c>
      <c r="AL150" s="6" t="str">
        <f>IF($D150&lt;=AL$4,"",IF(AND($D149=AL$4,$D150&gt;AL$4),$F149,AL149))</f>
        <v/>
      </c>
      <c r="AM150" s="6" t="str">
        <f>IF($D150&lt;=AM$4,"",IF(AND($D149=AM$4,$D150&gt;AM$4),$F149,AM149))</f>
        <v/>
      </c>
      <c r="AN150" s="6" t="str">
        <f>IF($D150&lt;=AN$4,"",IF(AND($D149=AN$4,$D150&gt;AN$4),$F149,AN149))</f>
        <v/>
      </c>
      <c r="AO150" s="6" t="str">
        <f>CONCATENATE(AG150," | ",AH150," | ",AI150," | ",AJ150," | ",AK150," | ",AL150," | ",AM150," | ",AN150)</f>
        <v xml:space="preserve">90NB0NL1-M14370 |  |  |  |  |  |  | </v>
      </c>
      <c r="AP150" s="6">
        <f>IF(TRIM(H150)="",100,J150)</f>
        <v>0</v>
      </c>
      <c r="AQ150" s="4"/>
      <c r="AR150" s="6" t="b">
        <f>NOT(TRIM(W150)&lt;&gt;"F")</f>
        <v>1</v>
      </c>
      <c r="AS150" s="6" t="str">
        <f>$B150&amp;" | "&amp;$AO150&amp;" | "&amp;IF(TRIM(H150)="","uniq"&amp;ROW(),TRIM(H150))</f>
        <v>271A | 90NB0NL1-M14370 |  |  |  |  |  |  |  | 24</v>
      </c>
      <c r="AT150" s="63">
        <f>IF(NOT(AR150),IF(TRIM($H150)="","Assembly","Phantom Alt"),VLOOKUP(F150,ZPCS04!B:G,6,0))</f>
        <v>866</v>
      </c>
      <c r="AU150" s="7"/>
      <c r="AV150" s="38">
        <f ca="1">IF(TRIM($W150)="F",OFFSET($A$5,MATCH($AS150,$AS$5:$AS150,0)-1,0),$A150)</f>
        <v>151</v>
      </c>
      <c r="AW150" s="38">
        <f ca="1">IFERROR(OFFSET(ZPCS04!$A$1,MATCH(F150,ZPCS04!B:B,0)-1,0),100)</f>
        <v>2.9999999800000001</v>
      </c>
      <c r="AX150" s="7"/>
      <c r="AY150" s="6" t="b">
        <f>SUMIF(AS:AS,AS150,AP:AP)=100</f>
        <v>1</v>
      </c>
      <c r="AZ150" s="6" t="b">
        <f>SUMIF(AS:AS,AS150,AE:AE)/COUNTIF(AS:AS,AS150)=AE150</f>
        <v>1</v>
      </c>
      <c r="BA150" s="4"/>
      <c r="BB150" s="38" t="str">
        <f ca="1">IF(AT150="Phantom Alt",MATCH($AS150,$AS$5:$AS150,0),IF(OR(OFFSET($AF150,0,8-COUNTBLANK($AG150:$AN150))=$F149,$BE150=$BE149),$BB149,""))</f>
        <v/>
      </c>
      <c r="BC150" s="41">
        <v>91</v>
      </c>
      <c r="BD150" s="55" t="str">
        <f>C150&amp;" | "&amp;F150</f>
        <v>90NB0NL1-M14370 | HCEJA042010</v>
      </c>
      <c r="BE150" s="55" t="str">
        <f ca="1">C150&amp;" | "&amp;OFFSET($AF150,0,8-COUNTBLANK($AG150:$AN150))</f>
        <v>90NB0NL1-M14370 | 90NB0NL1-M14370</v>
      </c>
      <c r="BF150" s="57">
        <f ca="1">IFERROR(VLOOKUP($BE150,$BD$5:$BF149,3,0)*$AE150,VLOOKUP($C150,Demanda!$A:$B,2,0)*$AE150)*IF(AT150="Phantom Alt",$BC150,TRUE)</f>
        <v>400</v>
      </c>
      <c r="BG150" s="57">
        <f t="shared" ca="1" si="2"/>
        <v>0</v>
      </c>
      <c r="BH150" s="57">
        <f>SUMIF(Invoice!A:A,F150,Invoice!B:B)</f>
        <v>2000</v>
      </c>
      <c r="BI150" s="57">
        <f ca="1">SUMIF(AS:AS,AS150,BG:BG)</f>
        <v>400</v>
      </c>
      <c r="BJ150" s="57">
        <f ca="1">MIN((BI150-SUMIF($AS$5:AS149,AS150,$BJ$5:BJ149)),MAX(0,BH150-SUMIF($F$5:F149,F150,$BJ$5:BJ149)))</f>
        <v>400</v>
      </c>
      <c r="BK150" s="57">
        <f ca="1">(-SUMIF(AS:AS,AS150,BG:BG)+SUMIF(AS:AS,AS150,BJ:BJ))*(AP150=100)*AR150</f>
        <v>0</v>
      </c>
      <c r="BL150" s="57">
        <f ca="1">MAX(0,SUMIF(Invoice!A:A,F150,Invoice!B:B)-SUMIF(F:F,F150,BJ:BJ))*(COUNTIF(F:F,F150)=COUNTIF($F$5:F150,F150))</f>
        <v>600</v>
      </c>
      <c r="BM150" s="44"/>
    </row>
    <row r="151" spans="1:65">
      <c r="A151" s="43">
        <v>150</v>
      </c>
      <c r="B151" s="35" t="s">
        <v>192</v>
      </c>
      <c r="C151" s="35" t="s">
        <v>3544</v>
      </c>
      <c r="D151" s="35">
        <v>1</v>
      </c>
      <c r="E151" s="35">
        <v>240</v>
      </c>
      <c r="F151" s="64" t="s">
        <v>1612</v>
      </c>
      <c r="G151" s="76" t="s">
        <v>3522</v>
      </c>
      <c r="H151" s="35">
        <v>24</v>
      </c>
      <c r="I151" s="35" t="s">
        <v>58</v>
      </c>
      <c r="J151" s="35">
        <v>100</v>
      </c>
      <c r="K151" s="35" t="s">
        <v>3523</v>
      </c>
      <c r="L151" s="35" t="s">
        <v>57</v>
      </c>
      <c r="M151" s="35">
        <v>1</v>
      </c>
      <c r="N151" s="35">
        <v>1</v>
      </c>
      <c r="O151" s="35">
        <v>1</v>
      </c>
      <c r="P151" s="35">
        <v>2</v>
      </c>
      <c r="Q151" s="35">
        <v>1</v>
      </c>
      <c r="R151" s="35" t="s">
        <v>130</v>
      </c>
      <c r="S151" s="35" t="s">
        <v>189</v>
      </c>
      <c r="T151" s="36">
        <v>44104</v>
      </c>
      <c r="U151" s="36">
        <v>2958465</v>
      </c>
      <c r="V151" s="35" t="s">
        <v>3783</v>
      </c>
      <c r="W151" s="35" t="s">
        <v>59</v>
      </c>
      <c r="X151" s="35"/>
      <c r="Y151" s="35" t="s">
        <v>56</v>
      </c>
      <c r="Z151" s="35">
        <v>7213294</v>
      </c>
      <c r="AA151" s="35">
        <v>98</v>
      </c>
      <c r="AB151" s="35">
        <v>49</v>
      </c>
      <c r="AC151" s="35"/>
      <c r="AE151" s="51">
        <f>M151/O151</f>
        <v>1</v>
      </c>
      <c r="AG151" s="6" t="str">
        <f>C151</f>
        <v>90NB0NL1-M14370</v>
      </c>
      <c r="AH151" s="6" t="str">
        <f>IF($D151&lt;=AH$4,"",IF(AND($D150=AH$4,$D151&gt;AH$4),$F150,AH150))</f>
        <v/>
      </c>
      <c r="AI151" s="6" t="str">
        <f>IF($D151&lt;=AI$4,"",IF(AND($D150=AI$4,$D151&gt;AI$4),$F150,AI150))</f>
        <v/>
      </c>
      <c r="AJ151" s="6" t="str">
        <f>IF($D151&lt;=AJ$4,"",IF(AND($D150=AJ$4,$D151&gt;AJ$4),$F150,AJ150))</f>
        <v/>
      </c>
      <c r="AK151" s="6" t="str">
        <f>IF($D151&lt;=AK$4,"",IF(AND($D150=AK$4,$D151&gt;AK$4),$F150,AK150))</f>
        <v/>
      </c>
      <c r="AL151" s="6" t="str">
        <f>IF($D151&lt;=AL$4,"",IF(AND($D150=AL$4,$D151&gt;AL$4),$F150,AL150))</f>
        <v/>
      </c>
      <c r="AM151" s="6" t="str">
        <f>IF($D151&lt;=AM$4,"",IF(AND($D150=AM$4,$D151&gt;AM$4),$F150,AM150))</f>
        <v/>
      </c>
      <c r="AN151" s="6" t="str">
        <f>IF($D151&lt;=AN$4,"",IF(AND($D150=AN$4,$D151&gt;AN$4),$F150,AN150))</f>
        <v/>
      </c>
      <c r="AO151" s="6" t="str">
        <f>CONCATENATE(AG151," | ",AH151," | ",AI151," | ",AJ151," | ",AK151," | ",AL151," | ",AM151," | ",AN151)</f>
        <v xml:space="preserve">90NB0NL1-M14370 |  |  |  |  |  |  | </v>
      </c>
      <c r="AP151" s="6">
        <f>IF(TRIM(H151)="",100,J151)</f>
        <v>100</v>
      </c>
      <c r="AQ151" s="4"/>
      <c r="AR151" s="6" t="b">
        <f>NOT(TRIM(W151)&lt;&gt;"F")</f>
        <v>1</v>
      </c>
      <c r="AS151" s="6" t="str">
        <f>$B151&amp;" | "&amp;$AO151&amp;" | "&amp;IF(TRIM(H151)="","uniq"&amp;ROW(),TRIM(H151))</f>
        <v>271A | 90NB0NL1-M14370 |  |  |  |  |  |  |  | 24</v>
      </c>
      <c r="AT151" s="63">
        <f>IF(NOT(AR151),IF(TRIM($H151)="","Assembly","Phantom Alt"),VLOOKUP(F151,ZPCS04!B:G,6,0))</f>
        <v>866</v>
      </c>
      <c r="AU151" s="7"/>
      <c r="AV151" s="38">
        <f ca="1">IF(TRIM($W151)="F",OFFSET($A$5,MATCH($AS151,$AS$5:$AS151,0)-1,0),$A151)</f>
        <v>151</v>
      </c>
      <c r="AW151" s="38">
        <f ca="1">IFERROR(OFFSET(ZPCS04!$A$1,MATCH(F151,ZPCS04!B:B,0)-1,0),100)</f>
        <v>3</v>
      </c>
      <c r="AX151" s="7"/>
      <c r="AY151" s="6" t="b">
        <f>SUMIF(AS:AS,AS151,AP:AP)=100</f>
        <v>1</v>
      </c>
      <c r="AZ151" s="6" t="b">
        <f>SUMIF(AS:AS,AS151,AE:AE)/COUNTIF(AS:AS,AS151)=AE151</f>
        <v>1</v>
      </c>
      <c r="BA151" s="4"/>
      <c r="BB151" s="38" t="str">
        <f ca="1">IF(AT151="Phantom Alt",MATCH($AS151,$AS$5:$AS151,0),IF(OR(OFFSET($AF151,0,8-COUNTBLANK($AG151:$AN151))=$F150,$BE151=$BE150),$BB150,""))</f>
        <v/>
      </c>
      <c r="BC151" s="41">
        <v>90</v>
      </c>
      <c r="BD151" s="55" t="str">
        <f>C151&amp;" | "&amp;F151</f>
        <v>90NB0NL1-M14370 | 15100-08290100</v>
      </c>
      <c r="BE151" s="55" t="str">
        <f ca="1">C151&amp;" | "&amp;OFFSET($AF151,0,8-COUNTBLANK($AG151:$AN151))</f>
        <v>90NB0NL1-M14370 | 90NB0NL1-M14370</v>
      </c>
      <c r="BF151" s="57">
        <f ca="1">IFERROR(VLOOKUP($BE151,$BD$5:$BF150,3,0)*$AE151,VLOOKUP($C151,Demanda!$A:$B,2,0)*$AE151)*IF(AT151="Phantom Alt",$BC151,TRUE)</f>
        <v>400</v>
      </c>
      <c r="BG151" s="57">
        <f t="shared" ca="1" si="2"/>
        <v>400</v>
      </c>
      <c r="BH151" s="57">
        <f>SUMIF(Invoice!A:A,F151,Invoice!B:B)</f>
        <v>0</v>
      </c>
      <c r="BI151" s="57">
        <f ca="1">SUMIF(AS:AS,AS151,BG:BG)</f>
        <v>400</v>
      </c>
      <c r="BJ151" s="57">
        <f ca="1">MIN((BI151-SUMIF($AS$5:AS150,AS151,$BJ$5:BJ150)),MAX(0,BH151-SUMIF($F$5:F150,F151,$BJ$5:BJ150)))</f>
        <v>0</v>
      </c>
      <c r="BK151" s="57">
        <f ca="1">(-SUMIF(AS:AS,AS151,BG:BG)+SUMIF(AS:AS,AS151,BJ:BJ))*(AP151=100)*AR151</f>
        <v>0</v>
      </c>
      <c r="BL151" s="57">
        <f ca="1">MAX(0,SUMIF(Invoice!A:A,F151,Invoice!B:B)-SUMIF(F:F,F151,BJ:BJ))*(COUNTIF(F:F,F151)=COUNTIF($F$5:F151,F151))</f>
        <v>0</v>
      </c>
      <c r="BM151" s="44"/>
    </row>
    <row r="152" spans="1:65">
      <c r="A152" s="43">
        <v>153</v>
      </c>
      <c r="B152" s="35" t="s">
        <v>192</v>
      </c>
      <c r="C152" s="35" t="s">
        <v>3544</v>
      </c>
      <c r="D152" s="35">
        <v>1</v>
      </c>
      <c r="E152" s="35">
        <v>250</v>
      </c>
      <c r="F152" s="64" t="s">
        <v>3758</v>
      </c>
      <c r="G152" s="76" t="s">
        <v>3820</v>
      </c>
      <c r="H152" s="35">
        <v>25</v>
      </c>
      <c r="I152" s="35" t="s">
        <v>60</v>
      </c>
      <c r="J152" s="35">
        <v>0</v>
      </c>
      <c r="K152" s="35" t="s">
        <v>66</v>
      </c>
      <c r="L152" s="35" t="s">
        <v>57</v>
      </c>
      <c r="M152" s="35">
        <v>1</v>
      </c>
      <c r="N152" s="35"/>
      <c r="O152" s="35">
        <v>1</v>
      </c>
      <c r="P152" s="35">
        <v>2</v>
      </c>
      <c r="Q152" s="35">
        <v>2</v>
      </c>
      <c r="R152" s="35" t="s">
        <v>130</v>
      </c>
      <c r="S152" s="35" t="s">
        <v>130</v>
      </c>
      <c r="T152" s="36">
        <v>44104</v>
      </c>
      <c r="U152" s="36">
        <v>2958465</v>
      </c>
      <c r="V152" s="35" t="s">
        <v>3783</v>
      </c>
      <c r="W152" s="35" t="s">
        <v>59</v>
      </c>
      <c r="X152" s="35"/>
      <c r="Y152" s="35" t="s">
        <v>56</v>
      </c>
      <c r="Z152" s="35">
        <v>7213294</v>
      </c>
      <c r="AA152" s="35">
        <v>104</v>
      </c>
      <c r="AB152" s="35">
        <v>52</v>
      </c>
      <c r="AC152" s="35"/>
      <c r="AE152" s="51">
        <f>M152/O152</f>
        <v>1</v>
      </c>
      <c r="AG152" s="6" t="str">
        <f>C152</f>
        <v>90NB0NL1-M14370</v>
      </c>
      <c r="AH152" s="6" t="str">
        <f>IF($D152&lt;=AH$4,"",IF(AND($D151=AH$4,$D152&gt;AH$4),$F151,AH151))</f>
        <v/>
      </c>
      <c r="AI152" s="6" t="str">
        <f>IF($D152&lt;=AI$4,"",IF(AND($D151=AI$4,$D152&gt;AI$4),$F151,AI151))</f>
        <v/>
      </c>
      <c r="AJ152" s="6" t="str">
        <f>IF($D152&lt;=AJ$4,"",IF(AND($D151=AJ$4,$D152&gt;AJ$4),$F151,AJ151))</f>
        <v/>
      </c>
      <c r="AK152" s="6" t="str">
        <f>IF($D152&lt;=AK$4,"",IF(AND($D151=AK$4,$D152&gt;AK$4),$F151,AK151))</f>
        <v/>
      </c>
      <c r="AL152" s="6" t="str">
        <f>IF($D152&lt;=AL$4,"",IF(AND($D151=AL$4,$D152&gt;AL$4),$F151,AL151))</f>
        <v/>
      </c>
      <c r="AM152" s="6" t="str">
        <f>IF($D152&lt;=AM$4,"",IF(AND($D151=AM$4,$D152&gt;AM$4),$F151,AM151))</f>
        <v/>
      </c>
      <c r="AN152" s="6" t="str">
        <f>IF($D152&lt;=AN$4,"",IF(AND($D151=AN$4,$D152&gt;AN$4),$F151,AN151))</f>
        <v/>
      </c>
      <c r="AO152" s="6" t="str">
        <f>CONCATENATE(AG152," | ",AH152," | ",AI152," | ",AJ152," | ",AK152," | ",AL152," | ",AM152," | ",AN152)</f>
        <v xml:space="preserve">90NB0NL1-M14370 |  |  |  |  |  |  | </v>
      </c>
      <c r="AP152" s="6">
        <f>IF(TRIM(H152)="",100,J152)</f>
        <v>0</v>
      </c>
      <c r="AQ152" s="4"/>
      <c r="AR152" s="6" t="b">
        <f>NOT(TRIM(W152)&lt;&gt;"F")</f>
        <v>1</v>
      </c>
      <c r="AS152" s="6" t="str">
        <f>$B152&amp;" | "&amp;$AO152&amp;" | "&amp;IF(TRIM(H152)="","uniq"&amp;ROW(),TRIM(H152))</f>
        <v>271A | 90NB0NL1-M14370 |  |  |  |  |  |  |  | 25</v>
      </c>
      <c r="AT152" s="63">
        <f>IF(NOT(AR152),IF(TRIM($H152)="","Assembly","Phantom Alt"),VLOOKUP(F152,ZPCS04!B:G,6,0))</f>
        <v>2043</v>
      </c>
      <c r="AU152" s="7"/>
      <c r="AV152" s="38">
        <f ca="1">IF(TRIM($W152)="F",OFFSET($A$5,MATCH($AS152,$AS$5:$AS152,0)-1,0),$A152)</f>
        <v>153</v>
      </c>
      <c r="AW152" s="38">
        <f ca="1">IFERROR(OFFSET(ZPCS04!$A$1,MATCH(F152,ZPCS04!B:B,0)-1,0),100)</f>
        <v>2.9999999800000001</v>
      </c>
      <c r="AX152" s="7"/>
      <c r="AY152" s="6" t="b">
        <f>SUMIF(AS:AS,AS152,AP:AP)=100</f>
        <v>1</v>
      </c>
      <c r="AZ152" s="6" t="b">
        <f>SUMIF(AS:AS,AS152,AE:AE)/COUNTIF(AS:AS,AS152)=AE152</f>
        <v>1</v>
      </c>
      <c r="BA152" s="4"/>
      <c r="BB152" s="38" t="str">
        <f ca="1">IF(AT152="Phantom Alt",MATCH($AS152,$AS$5:$AS152,0),IF(OR(OFFSET($AF152,0,8-COUNTBLANK($AG152:$AN152))=$F151,$BE152=$BE151),$BB151,""))</f>
        <v/>
      </c>
      <c r="BC152" s="41">
        <v>0</v>
      </c>
      <c r="BD152" s="55" t="str">
        <f>C152&amp;" | "&amp;F152</f>
        <v>90NB0NL1-M14370 | HCXKT056010</v>
      </c>
      <c r="BE152" s="55" t="str">
        <f ca="1">C152&amp;" | "&amp;OFFSET($AF152,0,8-COUNTBLANK($AG152:$AN152))</f>
        <v>90NB0NL1-M14370 | 90NB0NL1-M14370</v>
      </c>
      <c r="BF152" s="57">
        <f ca="1">IFERROR(VLOOKUP($BE152,$BD$5:$BF151,3,0)*$AE152,VLOOKUP($C152,Demanda!$A:$B,2,0)*$AE152)*IF(AT152="Phantom Alt",$BC152,TRUE)</f>
        <v>400</v>
      </c>
      <c r="BG152" s="57">
        <f t="shared" ca="1" si="2"/>
        <v>0</v>
      </c>
      <c r="BH152" s="57">
        <f>SUMIF(Invoice!A:A,F152,Invoice!B:B)</f>
        <v>2000</v>
      </c>
      <c r="BI152" s="57">
        <f ca="1">SUMIF(AS:AS,AS152,BG:BG)</f>
        <v>400</v>
      </c>
      <c r="BJ152" s="57">
        <f ca="1">MIN((BI152-SUMIF($AS$5:AS151,AS152,$BJ$5:BJ151)),MAX(0,BH152-SUMIF($F$5:F151,F152,$BJ$5:BJ151)))</f>
        <v>400</v>
      </c>
      <c r="BK152" s="57">
        <f ca="1">(-SUMIF(AS:AS,AS152,BG:BG)+SUMIF(AS:AS,AS152,BJ:BJ))*(AP152=100)*AR152</f>
        <v>0</v>
      </c>
      <c r="BL152" s="57">
        <f ca="1">MAX(0,SUMIF(Invoice!A:A,F152,Invoice!B:B)-SUMIF(F:F,F152,BJ:BJ))*(COUNTIF(F:F,F152)=COUNTIF($F$5:F152,F152))</f>
        <v>600</v>
      </c>
      <c r="BM152" s="44"/>
    </row>
    <row r="153" spans="1:65">
      <c r="A153" s="43">
        <v>152</v>
      </c>
      <c r="B153" s="35" t="s">
        <v>192</v>
      </c>
      <c r="C153" s="35" t="s">
        <v>3544</v>
      </c>
      <c r="D153" s="35">
        <v>1</v>
      </c>
      <c r="E153" s="35">
        <v>250</v>
      </c>
      <c r="F153" s="64" t="s">
        <v>3756</v>
      </c>
      <c r="G153" s="76" t="s">
        <v>3820</v>
      </c>
      <c r="H153" s="35">
        <v>25</v>
      </c>
      <c r="I153" s="35" t="s">
        <v>58</v>
      </c>
      <c r="J153" s="35">
        <v>100</v>
      </c>
      <c r="K153" s="35" t="s">
        <v>66</v>
      </c>
      <c r="L153" s="35" t="s">
        <v>57</v>
      </c>
      <c r="M153" s="35">
        <v>1</v>
      </c>
      <c r="N153" s="35">
        <v>1</v>
      </c>
      <c r="O153" s="35">
        <v>1</v>
      </c>
      <c r="P153" s="35">
        <v>2</v>
      </c>
      <c r="Q153" s="35">
        <v>1</v>
      </c>
      <c r="R153" s="35" t="s">
        <v>130</v>
      </c>
      <c r="S153" s="35" t="s">
        <v>130</v>
      </c>
      <c r="T153" s="36">
        <v>44104</v>
      </c>
      <c r="U153" s="36">
        <v>2958465</v>
      </c>
      <c r="V153" s="35" t="s">
        <v>3783</v>
      </c>
      <c r="W153" s="35" t="s">
        <v>59</v>
      </c>
      <c r="X153" s="35"/>
      <c r="Y153" s="35" t="s">
        <v>56</v>
      </c>
      <c r="Z153" s="35">
        <v>7213294</v>
      </c>
      <c r="AA153" s="35">
        <v>102</v>
      </c>
      <c r="AB153" s="35">
        <v>51</v>
      </c>
      <c r="AC153" s="35"/>
      <c r="AE153" s="51">
        <f>M153/O153</f>
        <v>1</v>
      </c>
      <c r="AG153" s="6" t="str">
        <f>C153</f>
        <v>90NB0NL1-M14370</v>
      </c>
      <c r="AH153" s="6" t="str">
        <f>IF($D153&lt;=AH$4,"",IF(AND($D152=AH$4,$D153&gt;AH$4),$F152,AH152))</f>
        <v/>
      </c>
      <c r="AI153" s="6" t="str">
        <f>IF($D153&lt;=AI$4,"",IF(AND($D152=AI$4,$D153&gt;AI$4),$F152,AI152))</f>
        <v/>
      </c>
      <c r="AJ153" s="6" t="str">
        <f>IF($D153&lt;=AJ$4,"",IF(AND($D152=AJ$4,$D153&gt;AJ$4),$F152,AJ152))</f>
        <v/>
      </c>
      <c r="AK153" s="6" t="str">
        <f>IF($D153&lt;=AK$4,"",IF(AND($D152=AK$4,$D153&gt;AK$4),$F152,AK152))</f>
        <v/>
      </c>
      <c r="AL153" s="6" t="str">
        <f>IF($D153&lt;=AL$4,"",IF(AND($D152=AL$4,$D153&gt;AL$4),$F152,AL152))</f>
        <v/>
      </c>
      <c r="AM153" s="6" t="str">
        <f>IF($D153&lt;=AM$4,"",IF(AND($D152=AM$4,$D153&gt;AM$4),$F152,AM152))</f>
        <v/>
      </c>
      <c r="AN153" s="6" t="str">
        <f>IF($D153&lt;=AN$4,"",IF(AND($D152=AN$4,$D153&gt;AN$4),$F152,AN152))</f>
        <v/>
      </c>
      <c r="AO153" s="6" t="str">
        <f>CONCATENATE(AG153," | ",AH153," | ",AI153," | ",AJ153," | ",AK153," | ",AL153," | ",AM153," | ",AN153)</f>
        <v xml:space="preserve">90NB0NL1-M14370 |  |  |  |  |  |  | </v>
      </c>
      <c r="AP153" s="6">
        <f>IF(TRIM(H153)="",100,J153)</f>
        <v>100</v>
      </c>
      <c r="AQ153" s="4"/>
      <c r="AR153" s="6" t="b">
        <f>NOT(TRIM(W153)&lt;&gt;"F")</f>
        <v>1</v>
      </c>
      <c r="AS153" s="6" t="str">
        <f>$B153&amp;" | "&amp;$AO153&amp;" | "&amp;IF(TRIM(H153)="","uniq"&amp;ROW(),TRIM(H153))</f>
        <v>271A | 90NB0NL1-M14370 |  |  |  |  |  |  |  | 25</v>
      </c>
      <c r="AT153" s="63">
        <f>IF(NOT(AR153),IF(TRIM($H153)="","Assembly","Phantom Alt"),VLOOKUP(F153,ZPCS04!B:G,6,0))</f>
        <v>2043</v>
      </c>
      <c r="AU153" s="7"/>
      <c r="AV153" s="38">
        <f ca="1">IF(TRIM($W153)="F",OFFSET($A$5,MATCH($AS153,$AS$5:$AS153,0)-1,0),$A153)</f>
        <v>153</v>
      </c>
      <c r="AW153" s="38">
        <f ca="1">IFERROR(OFFSET(ZPCS04!$A$1,MATCH(F153,ZPCS04!B:B,0)-1,0),100)</f>
        <v>3</v>
      </c>
      <c r="AX153" s="7"/>
      <c r="AY153" s="6" t="b">
        <f>SUMIF(AS:AS,AS153,AP:AP)=100</f>
        <v>1</v>
      </c>
      <c r="AZ153" s="6" t="b">
        <f>SUMIF(AS:AS,AS153,AE:AE)/COUNTIF(AS:AS,AS153)=AE153</f>
        <v>1</v>
      </c>
      <c r="BA153" s="4"/>
      <c r="BB153" s="38" t="str">
        <f ca="1">IF(AT153="Phantom Alt",MATCH($AS153,$AS$5:$AS153,0),IF(OR(OFFSET($AF153,0,8-COUNTBLANK($AG153:$AN153))=$F152,$BE153=$BE152),$BB152,""))</f>
        <v/>
      </c>
      <c r="BC153" s="41">
        <v>92</v>
      </c>
      <c r="BD153" s="55" t="str">
        <f>C153&amp;" | "&amp;F153</f>
        <v>90NB0NL1-M14370 | 15100-2009D000</v>
      </c>
      <c r="BE153" s="55" t="str">
        <f ca="1">C153&amp;" | "&amp;OFFSET($AF153,0,8-COUNTBLANK($AG153:$AN153))</f>
        <v>90NB0NL1-M14370 | 90NB0NL1-M14370</v>
      </c>
      <c r="BF153" s="57">
        <f ca="1">IFERROR(VLOOKUP($BE153,$BD$5:$BF152,3,0)*$AE153,VLOOKUP($C153,Demanda!$A:$B,2,0)*$AE153)*IF(AT153="Phantom Alt",$BC153,TRUE)</f>
        <v>400</v>
      </c>
      <c r="BG153" s="57">
        <f t="shared" ca="1" si="2"/>
        <v>400</v>
      </c>
      <c r="BH153" s="57">
        <f>SUMIF(Invoice!A:A,F153,Invoice!B:B)</f>
        <v>0</v>
      </c>
      <c r="BI153" s="57">
        <f ca="1">SUMIF(AS:AS,AS153,BG:BG)</f>
        <v>400</v>
      </c>
      <c r="BJ153" s="57">
        <f ca="1">MIN((BI153-SUMIF($AS$5:AS152,AS153,$BJ$5:BJ152)),MAX(0,BH153-SUMIF($F$5:F152,F153,$BJ$5:BJ152)))</f>
        <v>0</v>
      </c>
      <c r="BK153" s="57">
        <f ca="1">(-SUMIF(AS:AS,AS153,BG:BG)+SUMIF(AS:AS,AS153,BJ:BJ))*(AP153=100)*AR153</f>
        <v>0</v>
      </c>
      <c r="BL153" s="57">
        <f ca="1">MAX(0,SUMIF(Invoice!A:A,F153,Invoice!B:B)-SUMIF(F:F,F153,BJ:BJ))*(COUNTIF(F:F,F153)=COUNTIF($F$5:F153,F153))</f>
        <v>0</v>
      </c>
      <c r="BM153" s="44"/>
    </row>
    <row r="154" spans="1:65">
      <c r="A154" s="43">
        <v>155</v>
      </c>
      <c r="B154" s="35" t="s">
        <v>192</v>
      </c>
      <c r="C154" s="35" t="s">
        <v>3544</v>
      </c>
      <c r="D154" s="35">
        <v>1</v>
      </c>
      <c r="E154" s="35">
        <v>260</v>
      </c>
      <c r="F154" s="64" t="s">
        <v>3640</v>
      </c>
      <c r="G154" s="76" t="s">
        <v>3821</v>
      </c>
      <c r="H154" s="35">
        <v>26</v>
      </c>
      <c r="I154" s="35" t="s">
        <v>60</v>
      </c>
      <c r="J154" s="35">
        <v>0</v>
      </c>
      <c r="K154" s="35" t="s">
        <v>66</v>
      </c>
      <c r="L154" s="35" t="s">
        <v>57</v>
      </c>
      <c r="M154" s="35">
        <v>1</v>
      </c>
      <c r="N154" s="35"/>
      <c r="O154" s="35">
        <v>1</v>
      </c>
      <c r="P154" s="35">
        <v>2</v>
      </c>
      <c r="Q154" s="35">
        <v>2</v>
      </c>
      <c r="R154" s="35" t="s">
        <v>130</v>
      </c>
      <c r="S154" s="35" t="s">
        <v>130</v>
      </c>
      <c r="T154" s="36">
        <v>44104</v>
      </c>
      <c r="U154" s="36">
        <v>2958465</v>
      </c>
      <c r="V154" s="35" t="s">
        <v>3783</v>
      </c>
      <c r="W154" s="35" t="s">
        <v>59</v>
      </c>
      <c r="X154" s="35"/>
      <c r="Y154" s="35" t="s">
        <v>56</v>
      </c>
      <c r="Z154" s="35">
        <v>7213294</v>
      </c>
      <c r="AA154" s="35">
        <v>108</v>
      </c>
      <c r="AB154" s="35">
        <v>54</v>
      </c>
      <c r="AC154" s="35"/>
      <c r="AE154" s="51">
        <f>M154/O154</f>
        <v>1</v>
      </c>
      <c r="AG154" s="6" t="str">
        <f>C154</f>
        <v>90NB0NL1-M14370</v>
      </c>
      <c r="AH154" s="6" t="str">
        <f>IF($D154&lt;=AH$4,"",IF(AND($D153=AH$4,$D154&gt;AH$4),$F153,AH153))</f>
        <v/>
      </c>
      <c r="AI154" s="6" t="str">
        <f>IF($D154&lt;=AI$4,"",IF(AND($D153=AI$4,$D154&gt;AI$4),$F153,AI153))</f>
        <v/>
      </c>
      <c r="AJ154" s="6" t="str">
        <f>IF($D154&lt;=AJ$4,"",IF(AND($D153=AJ$4,$D154&gt;AJ$4),$F153,AJ153))</f>
        <v/>
      </c>
      <c r="AK154" s="6" t="str">
        <f>IF($D154&lt;=AK$4,"",IF(AND($D153=AK$4,$D154&gt;AK$4),$F153,AK153))</f>
        <v/>
      </c>
      <c r="AL154" s="6" t="str">
        <f>IF($D154&lt;=AL$4,"",IF(AND($D153=AL$4,$D154&gt;AL$4),$F153,AL153))</f>
        <v/>
      </c>
      <c r="AM154" s="6" t="str">
        <f>IF($D154&lt;=AM$4,"",IF(AND($D153=AM$4,$D154&gt;AM$4),$F153,AM153))</f>
        <v/>
      </c>
      <c r="AN154" s="6" t="str">
        <f>IF($D154&lt;=AN$4,"",IF(AND($D153=AN$4,$D154&gt;AN$4),$F153,AN153))</f>
        <v/>
      </c>
      <c r="AO154" s="6" t="str">
        <f>CONCATENATE(AG154," | ",AH154," | ",AI154," | ",AJ154," | ",AK154," | ",AL154," | ",AM154," | ",AN154)</f>
        <v xml:space="preserve">90NB0NL1-M14370 |  |  |  |  |  |  | </v>
      </c>
      <c r="AP154" s="6">
        <f>IF(TRIM(H154)="",100,J154)</f>
        <v>0</v>
      </c>
      <c r="AQ154" s="4"/>
      <c r="AR154" s="6" t="b">
        <f>NOT(TRIM(W154)&lt;&gt;"F")</f>
        <v>1</v>
      </c>
      <c r="AS154" s="6" t="str">
        <f>$B154&amp;" | "&amp;$AO154&amp;" | "&amp;IF(TRIM(H154)="","uniq"&amp;ROW(),TRIM(H154))</f>
        <v>271A | 90NB0NL1-M14370 |  |  |  |  |  |  |  | 26</v>
      </c>
      <c r="AT154" s="63">
        <f>IF(NOT(AR154),IF(TRIM($H154)="","Assembly","Phantom Alt"),VLOOKUP(F154,ZPCS04!B:G,6,0))</f>
        <v>862</v>
      </c>
      <c r="AU154" s="7"/>
      <c r="AV154" s="38">
        <f ca="1">IF(TRIM($W154)="F",OFFSET($A$5,MATCH($AS154,$AS$5:$AS154,0)-1,0),$A154)</f>
        <v>155</v>
      </c>
      <c r="AW154" s="38">
        <f ca="1">IFERROR(OFFSET(ZPCS04!$A$1,MATCH(F154,ZPCS04!B:B,0)-1,0),100)</f>
        <v>2.99999993</v>
      </c>
      <c r="AX154" s="7"/>
      <c r="AY154" s="6" t="b">
        <f>SUMIF(AS:AS,AS154,AP:AP)=100</f>
        <v>1</v>
      </c>
      <c r="AZ154" s="6" t="b">
        <f>SUMIF(AS:AS,AS154,AE:AE)/COUNTIF(AS:AS,AS154)=AE154</f>
        <v>1</v>
      </c>
      <c r="BA154" s="4"/>
      <c r="BB154" s="38" t="str">
        <f ca="1">IF(AT154="Phantom Alt",MATCH($AS154,$AS$5:$AS154,0),IF(OR(OFFSET($AF154,0,8-COUNTBLANK($AG154:$AN154))=$F153,$BE154=$BE153),$BB153,""))</f>
        <v/>
      </c>
      <c r="BC154" s="41">
        <v>95</v>
      </c>
      <c r="BD154" s="55" t="str">
        <f>C154&amp;" | "&amp;F154</f>
        <v>90NB0NL1-M14370 | HC0C8012010</v>
      </c>
      <c r="BE154" s="55" t="str">
        <f ca="1">C154&amp;" | "&amp;OFFSET($AF154,0,8-COUNTBLANK($AG154:$AN154))</f>
        <v>90NB0NL1-M14370 | 90NB0NL1-M14370</v>
      </c>
      <c r="BF154" s="57">
        <f ca="1">IFERROR(VLOOKUP($BE154,$BD$5:$BF153,3,0)*$AE154,VLOOKUP($C154,Demanda!$A:$B,2,0)*$AE154)*IF(AT154="Phantom Alt",$BC154,TRUE)</f>
        <v>400</v>
      </c>
      <c r="BG154" s="57">
        <f t="shared" ca="1" si="2"/>
        <v>0</v>
      </c>
      <c r="BH154" s="57">
        <f>SUMIF(Invoice!A:A,F154,Invoice!B:B)</f>
        <v>7000</v>
      </c>
      <c r="BI154" s="57">
        <f ca="1">SUMIF(AS:AS,AS154,BG:BG)</f>
        <v>400</v>
      </c>
      <c r="BJ154" s="57">
        <f ca="1">MIN((BI154-SUMIF($AS$5:AS153,AS154,$BJ$5:BJ153)),MAX(0,BH154-SUMIF($F$5:F153,F154,$BJ$5:BJ153)))</f>
        <v>400</v>
      </c>
      <c r="BK154" s="57">
        <f ca="1">(-SUMIF(AS:AS,AS154,BG:BG)+SUMIF(AS:AS,AS154,BJ:BJ))*(AP154=100)*AR154</f>
        <v>0</v>
      </c>
      <c r="BL154" s="57">
        <f ca="1">MAX(0,SUMIF(Invoice!A:A,F154,Invoice!B:B)-SUMIF(F:F,F154,BJ:BJ))*(COUNTIF(F:F,F154)=COUNTIF($F$5:F154,F154))</f>
        <v>5600</v>
      </c>
      <c r="BM154" s="44"/>
    </row>
    <row r="155" spans="1:65">
      <c r="A155" s="43">
        <v>154</v>
      </c>
      <c r="B155" s="35" t="s">
        <v>192</v>
      </c>
      <c r="C155" s="35" t="s">
        <v>3544</v>
      </c>
      <c r="D155" s="35">
        <v>1</v>
      </c>
      <c r="E155" s="35">
        <v>260</v>
      </c>
      <c r="F155" s="64" t="s">
        <v>1600</v>
      </c>
      <c r="G155" s="76" t="s">
        <v>1601</v>
      </c>
      <c r="H155" s="35">
        <v>26</v>
      </c>
      <c r="I155" s="35" t="s">
        <v>58</v>
      </c>
      <c r="J155" s="35">
        <v>100</v>
      </c>
      <c r="K155" s="35" t="s">
        <v>66</v>
      </c>
      <c r="L155" s="35" t="s">
        <v>57</v>
      </c>
      <c r="M155" s="35">
        <v>1</v>
      </c>
      <c r="N155" s="35">
        <v>1</v>
      </c>
      <c r="O155" s="35">
        <v>1</v>
      </c>
      <c r="P155" s="35">
        <v>2</v>
      </c>
      <c r="Q155" s="35">
        <v>1</v>
      </c>
      <c r="R155" s="35" t="s">
        <v>130</v>
      </c>
      <c r="S155" s="35" t="s">
        <v>189</v>
      </c>
      <c r="T155" s="36">
        <v>44104</v>
      </c>
      <c r="U155" s="36">
        <v>2958465</v>
      </c>
      <c r="V155" s="35" t="s">
        <v>3783</v>
      </c>
      <c r="W155" s="35" t="s">
        <v>59</v>
      </c>
      <c r="X155" s="35"/>
      <c r="Y155" s="35" t="s">
        <v>56</v>
      </c>
      <c r="Z155" s="35">
        <v>7213294</v>
      </c>
      <c r="AA155" s="35">
        <v>106</v>
      </c>
      <c r="AB155" s="35">
        <v>53</v>
      </c>
      <c r="AC155" s="35"/>
      <c r="AE155" s="51">
        <f>M155/O155</f>
        <v>1</v>
      </c>
      <c r="AG155" s="6" t="str">
        <f>C155</f>
        <v>90NB0NL1-M14370</v>
      </c>
      <c r="AH155" s="6" t="str">
        <f>IF($D155&lt;=AH$4,"",IF(AND($D154=AH$4,$D155&gt;AH$4),$F154,AH154))</f>
        <v/>
      </c>
      <c r="AI155" s="6" t="str">
        <f>IF($D155&lt;=AI$4,"",IF(AND($D154=AI$4,$D155&gt;AI$4),$F154,AI154))</f>
        <v/>
      </c>
      <c r="AJ155" s="6" t="str">
        <f>IF($D155&lt;=AJ$4,"",IF(AND($D154=AJ$4,$D155&gt;AJ$4),$F154,AJ154))</f>
        <v/>
      </c>
      <c r="AK155" s="6" t="str">
        <f>IF($D155&lt;=AK$4,"",IF(AND($D154=AK$4,$D155&gt;AK$4),$F154,AK154))</f>
        <v/>
      </c>
      <c r="AL155" s="6" t="str">
        <f>IF($D155&lt;=AL$4,"",IF(AND($D154=AL$4,$D155&gt;AL$4),$F154,AL154))</f>
        <v/>
      </c>
      <c r="AM155" s="6" t="str">
        <f>IF($D155&lt;=AM$4,"",IF(AND($D154=AM$4,$D155&gt;AM$4),$F154,AM154))</f>
        <v/>
      </c>
      <c r="AN155" s="6" t="str">
        <f>IF($D155&lt;=AN$4,"",IF(AND($D154=AN$4,$D155&gt;AN$4),$F154,AN154))</f>
        <v/>
      </c>
      <c r="AO155" s="6" t="str">
        <f>CONCATENATE(AG155," | ",AH155," | ",AI155," | ",AJ155," | ",AK155," | ",AL155," | ",AM155," | ",AN155)</f>
        <v xml:space="preserve">90NB0NL1-M14370 |  |  |  |  |  |  | </v>
      </c>
      <c r="AP155" s="6">
        <f>IF(TRIM(H155)="",100,J155)</f>
        <v>100</v>
      </c>
      <c r="AQ155" s="4"/>
      <c r="AR155" s="6" t="b">
        <f>NOT(TRIM(W155)&lt;&gt;"F")</f>
        <v>1</v>
      </c>
      <c r="AS155" s="6" t="str">
        <f>$B155&amp;" | "&amp;$AO155&amp;" | "&amp;IF(TRIM(H155)="","uniq"&amp;ROW(),TRIM(H155))</f>
        <v>271A | 90NB0NL1-M14370 |  |  |  |  |  |  |  | 26</v>
      </c>
      <c r="AT155" s="63">
        <f>IF(NOT(AR155),IF(TRIM($H155)="","Assembly","Phantom Alt"),VLOOKUP(F155,ZPCS04!B:G,6,0))</f>
        <v>862</v>
      </c>
      <c r="AU155" s="7"/>
      <c r="AV155" s="38">
        <f ca="1">IF(TRIM($W155)="F",OFFSET($A$5,MATCH($AS155,$AS$5:$AS155,0)-1,0),$A155)</f>
        <v>155</v>
      </c>
      <c r="AW155" s="38">
        <f ca="1">IFERROR(OFFSET(ZPCS04!$A$1,MATCH(F155,ZPCS04!B:B,0)-1,0),100)</f>
        <v>3</v>
      </c>
      <c r="AX155" s="7"/>
      <c r="AY155" s="6" t="b">
        <f>SUMIF(AS:AS,AS155,AP:AP)=100</f>
        <v>1</v>
      </c>
      <c r="AZ155" s="6" t="b">
        <f>SUMIF(AS:AS,AS155,AE:AE)/COUNTIF(AS:AS,AS155)=AE155</f>
        <v>1</v>
      </c>
      <c r="BA155" s="4"/>
      <c r="BB155" s="38" t="str">
        <f ca="1">IF(AT155="Phantom Alt",MATCH($AS155,$AS$5:$AS155,0),IF(OR(OFFSET($AF155,0,8-COUNTBLANK($AG155:$AN155))=$F154,$BE155=$BE154),$BB154,""))</f>
        <v/>
      </c>
      <c r="BC155" s="41">
        <v>0</v>
      </c>
      <c r="BD155" s="55" t="str">
        <f>C155&amp;" | "&amp;F155</f>
        <v>90NB0NL1-M14370 | 15100-0155A000</v>
      </c>
      <c r="BE155" s="55" t="str">
        <f ca="1">C155&amp;" | "&amp;OFFSET($AF155,0,8-COUNTBLANK($AG155:$AN155))</f>
        <v>90NB0NL1-M14370 | 90NB0NL1-M14370</v>
      </c>
      <c r="BF155" s="57">
        <f ca="1">IFERROR(VLOOKUP($BE155,$BD$5:$BF154,3,0)*$AE155,VLOOKUP($C155,Demanda!$A:$B,2,0)*$AE155)*IF(AT155="Phantom Alt",$BC155,TRUE)</f>
        <v>400</v>
      </c>
      <c r="BG155" s="57">
        <f t="shared" ca="1" si="2"/>
        <v>400</v>
      </c>
      <c r="BH155" s="57">
        <f>SUMIF(Invoice!A:A,F155,Invoice!B:B)</f>
        <v>0</v>
      </c>
      <c r="BI155" s="57">
        <f ca="1">SUMIF(AS:AS,AS155,BG:BG)</f>
        <v>400</v>
      </c>
      <c r="BJ155" s="57">
        <f ca="1">MIN((BI155-SUMIF($AS$5:AS154,AS155,$BJ$5:BJ154)),MAX(0,BH155-SUMIF($F$5:F154,F155,$BJ$5:BJ154)))</f>
        <v>0</v>
      </c>
      <c r="BK155" s="57">
        <f ca="1">(-SUMIF(AS:AS,AS155,BG:BG)+SUMIF(AS:AS,AS155,BJ:BJ))*(AP155=100)*AR155</f>
        <v>0</v>
      </c>
      <c r="BL155" s="57">
        <f ca="1">MAX(0,SUMIF(Invoice!A:A,F155,Invoice!B:B)-SUMIF(F:F,F155,BJ:BJ))*(COUNTIF(F:F,F155)=COUNTIF($F$5:F155,F155))</f>
        <v>0</v>
      </c>
      <c r="BM155" s="44"/>
    </row>
    <row r="156" spans="1:65">
      <c r="A156" s="43">
        <v>157</v>
      </c>
      <c r="B156" s="35" t="s">
        <v>192</v>
      </c>
      <c r="C156" s="35" t="s">
        <v>3544</v>
      </c>
      <c r="D156" s="35">
        <v>1</v>
      </c>
      <c r="E156" s="35">
        <v>270</v>
      </c>
      <c r="F156" s="64" t="s">
        <v>3761</v>
      </c>
      <c r="G156" s="76" t="s">
        <v>3822</v>
      </c>
      <c r="H156" s="35">
        <v>27</v>
      </c>
      <c r="I156" s="35" t="s">
        <v>60</v>
      </c>
      <c r="J156" s="35">
        <v>0</v>
      </c>
      <c r="K156" s="35" t="s">
        <v>66</v>
      </c>
      <c r="L156" s="35" t="s">
        <v>57</v>
      </c>
      <c r="M156" s="35">
        <v>1</v>
      </c>
      <c r="N156" s="35"/>
      <c r="O156" s="35">
        <v>1</v>
      </c>
      <c r="P156" s="35">
        <v>2</v>
      </c>
      <c r="Q156" s="35">
        <v>2</v>
      </c>
      <c r="R156" s="35" t="s">
        <v>130</v>
      </c>
      <c r="S156" s="35" t="s">
        <v>130</v>
      </c>
      <c r="T156" s="36">
        <v>44104</v>
      </c>
      <c r="U156" s="36">
        <v>2958465</v>
      </c>
      <c r="V156" s="35" t="s">
        <v>3783</v>
      </c>
      <c r="W156" s="35" t="s">
        <v>59</v>
      </c>
      <c r="X156" s="35"/>
      <c r="Y156" s="35" t="s">
        <v>56</v>
      </c>
      <c r="Z156" s="35">
        <v>7213294</v>
      </c>
      <c r="AA156" s="35">
        <v>112</v>
      </c>
      <c r="AB156" s="35">
        <v>56</v>
      </c>
      <c r="AC156" s="35"/>
      <c r="AE156" s="51">
        <f>M156/O156</f>
        <v>1</v>
      </c>
      <c r="AG156" s="6" t="str">
        <f>C156</f>
        <v>90NB0NL1-M14370</v>
      </c>
      <c r="AH156" s="6" t="str">
        <f>IF($D156&lt;=AH$4,"",IF(AND($D155=AH$4,$D156&gt;AH$4),$F155,AH155))</f>
        <v/>
      </c>
      <c r="AI156" s="6" t="str">
        <f>IF($D156&lt;=AI$4,"",IF(AND($D155=AI$4,$D156&gt;AI$4),$F155,AI155))</f>
        <v/>
      </c>
      <c r="AJ156" s="6" t="str">
        <f>IF($D156&lt;=AJ$4,"",IF(AND($D155=AJ$4,$D156&gt;AJ$4),$F155,AJ155))</f>
        <v/>
      </c>
      <c r="AK156" s="6" t="str">
        <f>IF($D156&lt;=AK$4,"",IF(AND($D155=AK$4,$D156&gt;AK$4),$F155,AK155))</f>
        <v/>
      </c>
      <c r="AL156" s="6" t="str">
        <f>IF($D156&lt;=AL$4,"",IF(AND($D155=AL$4,$D156&gt;AL$4),$F155,AL155))</f>
        <v/>
      </c>
      <c r="AM156" s="6" t="str">
        <f>IF($D156&lt;=AM$4,"",IF(AND($D155=AM$4,$D156&gt;AM$4),$F155,AM155))</f>
        <v/>
      </c>
      <c r="AN156" s="6" t="str">
        <f>IF($D156&lt;=AN$4,"",IF(AND($D155=AN$4,$D156&gt;AN$4),$F155,AN155))</f>
        <v/>
      </c>
      <c r="AO156" s="6" t="str">
        <f>CONCATENATE(AG156," | ",AH156," | ",AI156," | ",AJ156," | ",AK156," | ",AL156," | ",AM156," | ",AN156)</f>
        <v xml:space="preserve">90NB0NL1-M14370 |  |  |  |  |  |  | </v>
      </c>
      <c r="AP156" s="6">
        <f>IF(TRIM(H156)="",100,J156)</f>
        <v>0</v>
      </c>
      <c r="AQ156" s="4"/>
      <c r="AR156" s="6" t="b">
        <f>NOT(TRIM(W156)&lt;&gt;"F")</f>
        <v>1</v>
      </c>
      <c r="AS156" s="6" t="str">
        <f>$B156&amp;" | "&amp;$AO156&amp;" | "&amp;IF(TRIM(H156)="","uniq"&amp;ROW(),TRIM(H156))</f>
        <v>271A | 90NB0NL1-M14370 |  |  |  |  |  |  |  | 27</v>
      </c>
      <c r="AT156" s="63">
        <f>IF(NOT(AR156),IF(TRIM($H156)="","Assembly","Phantom Alt"),VLOOKUP(F156,ZPCS04!B:G,6,0))</f>
        <v>2045</v>
      </c>
      <c r="AU156" s="7"/>
      <c r="AV156" s="38">
        <f ca="1">IF(TRIM($W156)="F",OFFSET($A$5,MATCH($AS156,$AS$5:$AS156,0)-1,0),$A156)</f>
        <v>157</v>
      </c>
      <c r="AW156" s="38">
        <f ca="1">IFERROR(OFFSET(ZPCS04!$A$1,MATCH(F156,ZPCS04!B:B,0)-1,0),100)</f>
        <v>2.9999999800000001</v>
      </c>
      <c r="AX156" s="7"/>
      <c r="AY156" s="6" t="b">
        <f>SUMIF(AS:AS,AS156,AP:AP)=100</f>
        <v>1</v>
      </c>
      <c r="AZ156" s="6" t="b">
        <f>SUMIF(AS:AS,AS156,AE:AE)/COUNTIF(AS:AS,AS156)=AE156</f>
        <v>1</v>
      </c>
      <c r="BA156" s="4"/>
      <c r="BB156" s="38" t="str">
        <f ca="1">IF(AT156="Phantom Alt",MATCH($AS156,$AS$5:$AS156,0),IF(OR(OFFSET($AF156,0,8-COUNTBLANK($AG156:$AN156))=$F155,$BE156=$BE155),$BB155,""))</f>
        <v/>
      </c>
      <c r="BC156" s="41">
        <v>0</v>
      </c>
      <c r="BD156" s="55" t="str">
        <f>C156&amp;" | "&amp;F156</f>
        <v>90NB0NL1-M14370 | HCXKT101010</v>
      </c>
      <c r="BE156" s="55" t="str">
        <f ca="1">C156&amp;" | "&amp;OFFSET($AF156,0,8-COUNTBLANK($AG156:$AN156))</f>
        <v>90NB0NL1-M14370 | 90NB0NL1-M14370</v>
      </c>
      <c r="BF156" s="57">
        <f ca="1">IFERROR(VLOOKUP($BE156,$BD$5:$BF155,3,0)*$AE156,VLOOKUP($C156,Demanda!$A:$B,2,0)*$AE156)*IF(AT156="Phantom Alt",$BC156,TRUE)</f>
        <v>400</v>
      </c>
      <c r="BG156" s="57">
        <f t="shared" ca="1" si="2"/>
        <v>0</v>
      </c>
      <c r="BH156" s="57">
        <f>SUMIF(Invoice!A:A,F156,Invoice!B:B)</f>
        <v>2000</v>
      </c>
      <c r="BI156" s="57">
        <f ca="1">SUMIF(AS:AS,AS156,BG:BG)</f>
        <v>400</v>
      </c>
      <c r="BJ156" s="57">
        <f ca="1">MIN((BI156-SUMIF($AS$5:AS155,AS156,$BJ$5:BJ155)),MAX(0,BH156-SUMIF($F$5:F155,F156,$BJ$5:BJ155)))</f>
        <v>400</v>
      </c>
      <c r="BK156" s="57">
        <f ca="1">(-SUMIF(AS:AS,AS156,BG:BG)+SUMIF(AS:AS,AS156,BJ:BJ))*(AP156=100)*AR156</f>
        <v>0</v>
      </c>
      <c r="BL156" s="57">
        <f ca="1">MAX(0,SUMIF(Invoice!A:A,F156,Invoice!B:B)-SUMIF(F:F,F156,BJ:BJ))*(COUNTIF(F:F,F156)=COUNTIF($F$5:F156,F156))</f>
        <v>600</v>
      </c>
      <c r="BM156" s="44"/>
    </row>
    <row r="157" spans="1:65">
      <c r="A157" s="43">
        <v>156</v>
      </c>
      <c r="B157" s="35" t="s">
        <v>192</v>
      </c>
      <c r="C157" s="35" t="s">
        <v>3544</v>
      </c>
      <c r="D157" s="35">
        <v>1</v>
      </c>
      <c r="E157" s="35">
        <v>270</v>
      </c>
      <c r="F157" s="64" t="s">
        <v>3759</v>
      </c>
      <c r="G157" s="76" t="s">
        <v>3822</v>
      </c>
      <c r="H157" s="35">
        <v>27</v>
      </c>
      <c r="I157" s="35" t="s">
        <v>58</v>
      </c>
      <c r="J157" s="35">
        <v>100</v>
      </c>
      <c r="K157" s="35" t="s">
        <v>66</v>
      </c>
      <c r="L157" s="35" t="s">
        <v>57</v>
      </c>
      <c r="M157" s="35">
        <v>1</v>
      </c>
      <c r="N157" s="35">
        <v>1</v>
      </c>
      <c r="O157" s="35">
        <v>1</v>
      </c>
      <c r="P157" s="35">
        <v>2</v>
      </c>
      <c r="Q157" s="35">
        <v>1</v>
      </c>
      <c r="R157" s="35" t="s">
        <v>130</v>
      </c>
      <c r="S157" s="35" t="s">
        <v>130</v>
      </c>
      <c r="T157" s="36">
        <v>44104</v>
      </c>
      <c r="U157" s="36">
        <v>2958465</v>
      </c>
      <c r="V157" s="35" t="s">
        <v>3783</v>
      </c>
      <c r="W157" s="35" t="s">
        <v>59</v>
      </c>
      <c r="X157" s="35"/>
      <c r="Y157" s="35" t="s">
        <v>56</v>
      </c>
      <c r="Z157" s="35">
        <v>7213294</v>
      </c>
      <c r="AA157" s="35">
        <v>110</v>
      </c>
      <c r="AB157" s="35">
        <v>55</v>
      </c>
      <c r="AC157" s="35"/>
      <c r="AE157" s="51">
        <f>M157/O157</f>
        <v>1</v>
      </c>
      <c r="AG157" s="6" t="str">
        <f>C157</f>
        <v>90NB0NL1-M14370</v>
      </c>
      <c r="AH157" s="6" t="str">
        <f>IF($D157&lt;=AH$4,"",IF(AND($D156=AH$4,$D157&gt;AH$4),$F156,AH156))</f>
        <v/>
      </c>
      <c r="AI157" s="6" t="str">
        <f>IF($D157&lt;=AI$4,"",IF(AND($D156=AI$4,$D157&gt;AI$4),$F156,AI156))</f>
        <v/>
      </c>
      <c r="AJ157" s="6" t="str">
        <f>IF($D157&lt;=AJ$4,"",IF(AND($D156=AJ$4,$D157&gt;AJ$4),$F156,AJ156))</f>
        <v/>
      </c>
      <c r="AK157" s="6" t="str">
        <f>IF($D157&lt;=AK$4,"",IF(AND($D156=AK$4,$D157&gt;AK$4),$F156,AK156))</f>
        <v/>
      </c>
      <c r="AL157" s="6" t="str">
        <f>IF($D157&lt;=AL$4,"",IF(AND($D156=AL$4,$D157&gt;AL$4),$F156,AL156))</f>
        <v/>
      </c>
      <c r="AM157" s="6" t="str">
        <f>IF($D157&lt;=AM$4,"",IF(AND($D156=AM$4,$D157&gt;AM$4),$F156,AM156))</f>
        <v/>
      </c>
      <c r="AN157" s="6" t="str">
        <f>IF($D157&lt;=AN$4,"",IF(AND($D156=AN$4,$D157&gt;AN$4),$F156,AN156))</f>
        <v/>
      </c>
      <c r="AO157" s="6" t="str">
        <f>CONCATENATE(AG157," | ",AH157," | ",AI157," | ",AJ157," | ",AK157," | ",AL157," | ",AM157," | ",AN157)</f>
        <v xml:space="preserve">90NB0NL1-M14370 |  |  |  |  |  |  | </v>
      </c>
      <c r="AP157" s="6">
        <f>IF(TRIM(H157)="",100,J157)</f>
        <v>100</v>
      </c>
      <c r="AQ157" s="4"/>
      <c r="AR157" s="6" t="b">
        <f>NOT(TRIM(W157)&lt;&gt;"F")</f>
        <v>1</v>
      </c>
      <c r="AS157" s="6" t="str">
        <f>$B157&amp;" | "&amp;$AO157&amp;" | "&amp;IF(TRIM(H157)="","uniq"&amp;ROW(),TRIM(H157))</f>
        <v>271A | 90NB0NL1-M14370 |  |  |  |  |  |  |  | 27</v>
      </c>
      <c r="AT157" s="63">
        <f>IF(NOT(AR157),IF(TRIM($H157)="","Assembly","Phantom Alt"),VLOOKUP(F157,ZPCS04!B:G,6,0))</f>
        <v>2045</v>
      </c>
      <c r="AU157" s="7"/>
      <c r="AV157" s="38">
        <f ca="1">IF(TRIM($W157)="F",OFFSET($A$5,MATCH($AS157,$AS$5:$AS157,0)-1,0),$A157)</f>
        <v>157</v>
      </c>
      <c r="AW157" s="38">
        <f ca="1">IFERROR(OFFSET(ZPCS04!$A$1,MATCH(F157,ZPCS04!B:B,0)-1,0),100)</f>
        <v>3</v>
      </c>
      <c r="AX157" s="7"/>
      <c r="AY157" s="6" t="b">
        <f>SUMIF(AS:AS,AS157,AP:AP)=100</f>
        <v>1</v>
      </c>
      <c r="AZ157" s="6" t="b">
        <f>SUMIF(AS:AS,AS157,AE:AE)/COUNTIF(AS:AS,AS157)=AE157</f>
        <v>1</v>
      </c>
      <c r="BA157" s="4"/>
      <c r="BB157" s="38" t="str">
        <f ca="1">IF(AT157="Phantom Alt",MATCH($AS157,$AS$5:$AS157,0),IF(OR(OFFSET($AF157,0,8-COUNTBLANK($AG157:$AN157))=$F156,$BE157=$BE156),$BB156,""))</f>
        <v/>
      </c>
      <c r="BC157" s="41">
        <v>0</v>
      </c>
      <c r="BD157" s="55" t="str">
        <f>C157&amp;" | "&amp;F157</f>
        <v>90NB0NL1-M14370 | 15105-0745S000</v>
      </c>
      <c r="BE157" s="55" t="str">
        <f ca="1">C157&amp;" | "&amp;OFFSET($AF157,0,8-COUNTBLANK($AG157:$AN157))</f>
        <v>90NB0NL1-M14370 | 90NB0NL1-M14370</v>
      </c>
      <c r="BF157" s="57">
        <f ca="1">IFERROR(VLOOKUP($BE157,$BD$5:$BF156,3,0)*$AE157,VLOOKUP($C157,Demanda!$A:$B,2,0)*$AE157)*IF(AT157="Phantom Alt",$BC157,TRUE)</f>
        <v>400</v>
      </c>
      <c r="BG157" s="57">
        <f t="shared" ca="1" si="2"/>
        <v>400</v>
      </c>
      <c r="BH157" s="57">
        <f>SUMIF(Invoice!A:A,F157,Invoice!B:B)</f>
        <v>0</v>
      </c>
      <c r="BI157" s="57">
        <f ca="1">SUMIF(AS:AS,AS157,BG:BG)</f>
        <v>400</v>
      </c>
      <c r="BJ157" s="57">
        <f ca="1">MIN((BI157-SUMIF($AS$5:AS156,AS157,$BJ$5:BJ156)),MAX(0,BH157-SUMIF($F$5:F156,F157,$BJ$5:BJ156)))</f>
        <v>0</v>
      </c>
      <c r="BK157" s="57">
        <f ca="1">(-SUMIF(AS:AS,AS157,BG:BG)+SUMIF(AS:AS,AS157,BJ:BJ))*(AP157=100)*AR157</f>
        <v>0</v>
      </c>
      <c r="BL157" s="57">
        <f ca="1">MAX(0,SUMIF(Invoice!A:A,F157,Invoice!B:B)-SUMIF(F:F,F157,BJ:BJ))*(COUNTIF(F:F,F157)=COUNTIF($F$5:F157,F157))</f>
        <v>0</v>
      </c>
      <c r="BM157" s="44"/>
    </row>
    <row r="158" spans="1:65">
      <c r="A158" s="43">
        <v>158</v>
      </c>
      <c r="B158" s="35" t="s">
        <v>192</v>
      </c>
      <c r="C158" s="35" t="s">
        <v>3544</v>
      </c>
      <c r="D158" s="35">
        <v>1</v>
      </c>
      <c r="E158" s="35">
        <v>280</v>
      </c>
      <c r="F158" s="64" t="s">
        <v>1757</v>
      </c>
      <c r="G158" s="76" t="s">
        <v>1758</v>
      </c>
      <c r="H158" s="35"/>
      <c r="I158" s="35"/>
      <c r="J158" s="35">
        <v>0</v>
      </c>
      <c r="K158" s="35" t="s">
        <v>3523</v>
      </c>
      <c r="L158" s="35" t="s">
        <v>57</v>
      </c>
      <c r="M158" s="35">
        <v>1</v>
      </c>
      <c r="N158" s="35">
        <v>1</v>
      </c>
      <c r="O158" s="35">
        <v>1</v>
      </c>
      <c r="P158" s="35"/>
      <c r="Q158" s="35"/>
      <c r="R158" s="35" t="s">
        <v>130</v>
      </c>
      <c r="S158" s="35" t="s">
        <v>130</v>
      </c>
      <c r="T158" s="36">
        <v>44104</v>
      </c>
      <c r="U158" s="36">
        <v>2958465</v>
      </c>
      <c r="V158" s="35" t="s">
        <v>3783</v>
      </c>
      <c r="W158" s="35" t="s">
        <v>59</v>
      </c>
      <c r="X158" s="35"/>
      <c r="Y158" s="35" t="s">
        <v>56</v>
      </c>
      <c r="Z158" s="35">
        <v>7213294</v>
      </c>
      <c r="AA158" s="35">
        <v>114</v>
      </c>
      <c r="AB158" s="35">
        <v>57</v>
      </c>
      <c r="AC158" s="35"/>
      <c r="AE158" s="51">
        <f>M158/O158</f>
        <v>1</v>
      </c>
      <c r="AG158" s="6" t="str">
        <f>C158</f>
        <v>90NB0NL1-M14370</v>
      </c>
      <c r="AH158" s="6" t="str">
        <f>IF($D158&lt;=AH$4,"",IF(AND($D157=AH$4,$D158&gt;AH$4),$F157,AH157))</f>
        <v/>
      </c>
      <c r="AI158" s="6" t="str">
        <f>IF($D158&lt;=AI$4,"",IF(AND($D157=AI$4,$D158&gt;AI$4),$F157,AI157))</f>
        <v/>
      </c>
      <c r="AJ158" s="6" t="str">
        <f>IF($D158&lt;=AJ$4,"",IF(AND($D157=AJ$4,$D158&gt;AJ$4),$F157,AJ157))</f>
        <v/>
      </c>
      <c r="AK158" s="6" t="str">
        <f>IF($D158&lt;=AK$4,"",IF(AND($D157=AK$4,$D158&gt;AK$4),$F157,AK157))</f>
        <v/>
      </c>
      <c r="AL158" s="6" t="str">
        <f>IF($D158&lt;=AL$4,"",IF(AND($D157=AL$4,$D158&gt;AL$4),$F157,AL157))</f>
        <v/>
      </c>
      <c r="AM158" s="6" t="str">
        <f>IF($D158&lt;=AM$4,"",IF(AND($D157=AM$4,$D158&gt;AM$4),$F157,AM157))</f>
        <v/>
      </c>
      <c r="AN158" s="6" t="str">
        <f>IF($D158&lt;=AN$4,"",IF(AND($D157=AN$4,$D158&gt;AN$4),$F157,AN157))</f>
        <v/>
      </c>
      <c r="AO158" s="6" t="str">
        <f>CONCATENATE(AG158," | ",AH158," | ",AI158," | ",AJ158," | ",AK158," | ",AL158," | ",AM158," | ",AN158)</f>
        <v xml:space="preserve">90NB0NL1-M14370 |  |  |  |  |  |  | </v>
      </c>
      <c r="AP158" s="6">
        <f>IF(TRIM(H158)="",100,J158)</f>
        <v>100</v>
      </c>
      <c r="AQ158" s="4"/>
      <c r="AR158" s="6" t="b">
        <f>NOT(TRIM(W158)&lt;&gt;"F")</f>
        <v>1</v>
      </c>
      <c r="AS158" s="6" t="str">
        <f>$B158&amp;" | "&amp;$AO158&amp;" | "&amp;IF(TRIM(H158)="","uniq"&amp;ROW(),TRIM(H158))</f>
        <v>271A | 90NB0NL1-M14370 |  |  |  |  |  |  |  | uniq158</v>
      </c>
      <c r="AT158" s="63">
        <f>IF(NOT(AR158),IF(TRIM($H158)="","Assembly","Phantom Alt"),VLOOKUP(F158,ZPCS04!B:G,6,0))</f>
        <v>908</v>
      </c>
      <c r="AU158" s="7"/>
      <c r="AV158" s="38">
        <f ca="1">IF(TRIM($W158)="F",OFFSET($A$5,MATCH($AS158,$AS$5:$AS158,0)-1,0),$A158)</f>
        <v>158</v>
      </c>
      <c r="AW158" s="38">
        <f ca="1">IFERROR(OFFSET(ZPCS04!$A$1,MATCH(F158,ZPCS04!B:B,0)-1,0),100)</f>
        <v>2.9999999600000002</v>
      </c>
      <c r="AX158" s="7"/>
      <c r="AY158" s="6" t="b">
        <f>SUMIF(AS:AS,AS158,AP:AP)=100</f>
        <v>1</v>
      </c>
      <c r="AZ158" s="6" t="b">
        <f>SUMIF(AS:AS,AS158,AE:AE)/COUNTIF(AS:AS,AS158)=AE158</f>
        <v>1</v>
      </c>
      <c r="BA158" s="4"/>
      <c r="BB158" s="38" t="str">
        <f ca="1">IF(AT158="Phantom Alt",MATCH($AS158,$AS$5:$AS158,0),IF(OR(OFFSET($AF158,0,8-COUNTBLANK($AG158:$AN158))=$F157,$BE158=$BE157),$BB157,""))</f>
        <v/>
      </c>
      <c r="BC158" s="41">
        <v>98</v>
      </c>
      <c r="BD158" s="55" t="str">
        <f>C158&amp;" | "&amp;F158</f>
        <v>90NB0NL1-M14370 | 15100-1264D000</v>
      </c>
      <c r="BE158" s="55" t="str">
        <f ca="1">C158&amp;" | "&amp;OFFSET($AF158,0,8-COUNTBLANK($AG158:$AN158))</f>
        <v>90NB0NL1-M14370 | 90NB0NL1-M14370</v>
      </c>
      <c r="BF158" s="57">
        <f ca="1">IFERROR(VLOOKUP($BE158,$BD$5:$BF157,3,0)*$AE158,VLOOKUP($C158,Demanda!$A:$B,2,0)*$AE158)*IF(AT158="Phantom Alt",$BC158,TRUE)</f>
        <v>400</v>
      </c>
      <c r="BG158" s="57">
        <f t="shared" ca="1" si="2"/>
        <v>400</v>
      </c>
      <c r="BH158" s="57">
        <f>SUMIF(Invoice!A:A,F158,Invoice!B:B)</f>
        <v>4000</v>
      </c>
      <c r="BI158" s="57">
        <f ca="1">SUMIF(AS:AS,AS158,BG:BG)</f>
        <v>400</v>
      </c>
      <c r="BJ158" s="57">
        <f ca="1">MIN((BI158-SUMIF($AS$5:AS157,AS158,$BJ$5:BJ157)),MAX(0,BH158-SUMIF($F$5:F157,F158,$BJ$5:BJ157)))</f>
        <v>400</v>
      </c>
      <c r="BK158" s="57">
        <f ca="1">(-SUMIF(AS:AS,AS158,BG:BG)+SUMIF(AS:AS,AS158,BJ:BJ))*(AP158=100)*AR158</f>
        <v>0</v>
      </c>
      <c r="BL158" s="57">
        <f ca="1">MAX(0,SUMIF(Invoice!A:A,F158,Invoice!B:B)-SUMIF(F:F,F158,BJ:BJ))*(COUNTIF(F:F,F158)=COUNTIF($F$5:F158,F158))</f>
        <v>2600</v>
      </c>
      <c r="BM158" s="44"/>
    </row>
    <row r="159" spans="1:65">
      <c r="A159" s="43">
        <v>160</v>
      </c>
      <c r="B159" s="35" t="s">
        <v>192</v>
      </c>
      <c r="C159" s="35" t="s">
        <v>3544</v>
      </c>
      <c r="D159" s="35">
        <v>1</v>
      </c>
      <c r="E159" s="35">
        <v>290</v>
      </c>
      <c r="F159" s="64" t="s">
        <v>3764</v>
      </c>
      <c r="G159" s="76" t="s">
        <v>3825</v>
      </c>
      <c r="H159" s="35">
        <v>29</v>
      </c>
      <c r="I159" s="35" t="s">
        <v>60</v>
      </c>
      <c r="J159" s="35">
        <v>0</v>
      </c>
      <c r="K159" s="35" t="s">
        <v>3824</v>
      </c>
      <c r="L159" s="35" t="s">
        <v>57</v>
      </c>
      <c r="M159" s="35">
        <v>1</v>
      </c>
      <c r="N159" s="35"/>
      <c r="O159" s="35">
        <v>1</v>
      </c>
      <c r="P159" s="35">
        <v>2</v>
      </c>
      <c r="Q159" s="35">
        <v>2</v>
      </c>
      <c r="R159" s="35" t="s">
        <v>130</v>
      </c>
      <c r="S159" s="35" t="s">
        <v>130</v>
      </c>
      <c r="T159" s="36">
        <v>44104</v>
      </c>
      <c r="U159" s="36">
        <v>2958465</v>
      </c>
      <c r="V159" s="35" t="s">
        <v>3783</v>
      </c>
      <c r="W159" s="35" t="s">
        <v>59</v>
      </c>
      <c r="X159" s="35"/>
      <c r="Y159" s="35" t="s">
        <v>56</v>
      </c>
      <c r="Z159" s="35">
        <v>7213294</v>
      </c>
      <c r="AA159" s="35">
        <v>118</v>
      </c>
      <c r="AB159" s="35">
        <v>59</v>
      </c>
      <c r="AC159" s="35"/>
      <c r="AE159" s="51">
        <f>M159/O159</f>
        <v>1</v>
      </c>
      <c r="AG159" s="6" t="str">
        <f>C159</f>
        <v>90NB0NL1-M14370</v>
      </c>
      <c r="AH159" s="6" t="str">
        <f>IF($D159&lt;=AH$4,"",IF(AND($D158=AH$4,$D159&gt;AH$4),$F158,AH158))</f>
        <v/>
      </c>
      <c r="AI159" s="6" t="str">
        <f>IF($D159&lt;=AI$4,"",IF(AND($D158=AI$4,$D159&gt;AI$4),$F158,AI158))</f>
        <v/>
      </c>
      <c r="AJ159" s="6" t="str">
        <f>IF($D159&lt;=AJ$4,"",IF(AND($D158=AJ$4,$D159&gt;AJ$4),$F158,AJ158))</f>
        <v/>
      </c>
      <c r="AK159" s="6" t="str">
        <f>IF($D159&lt;=AK$4,"",IF(AND($D158=AK$4,$D159&gt;AK$4),$F158,AK158))</f>
        <v/>
      </c>
      <c r="AL159" s="6" t="str">
        <f>IF($D159&lt;=AL$4,"",IF(AND($D158=AL$4,$D159&gt;AL$4),$F158,AL158))</f>
        <v/>
      </c>
      <c r="AM159" s="6" t="str">
        <f>IF($D159&lt;=AM$4,"",IF(AND($D158=AM$4,$D159&gt;AM$4),$F158,AM158))</f>
        <v/>
      </c>
      <c r="AN159" s="6" t="str">
        <f>IF($D159&lt;=AN$4,"",IF(AND($D158=AN$4,$D159&gt;AN$4),$F158,AN158))</f>
        <v/>
      </c>
      <c r="AO159" s="6" t="str">
        <f>CONCATENATE(AG159," | ",AH159," | ",AI159," | ",AJ159," | ",AK159," | ",AL159," | ",AM159," | ",AN159)</f>
        <v xml:space="preserve">90NB0NL1-M14370 |  |  |  |  |  |  | </v>
      </c>
      <c r="AP159" s="6">
        <f>IF(TRIM(H159)="",100,J159)</f>
        <v>0</v>
      </c>
      <c r="AQ159" s="4"/>
      <c r="AR159" s="6" t="b">
        <f>NOT(TRIM(W159)&lt;&gt;"F")</f>
        <v>1</v>
      </c>
      <c r="AS159" s="6" t="str">
        <f>$B159&amp;" | "&amp;$AO159&amp;" | "&amp;IF(TRIM(H159)="","uniq"&amp;ROW(),TRIM(H159))</f>
        <v>271A | 90NB0NL1-M14370 |  |  |  |  |  |  |  | 29</v>
      </c>
      <c r="AT159" s="63">
        <f>IF(NOT(AR159),IF(TRIM($H159)="","Assembly","Phantom Alt"),VLOOKUP(F159,ZPCS04!B:G,6,0))</f>
        <v>2046</v>
      </c>
      <c r="AU159" s="7"/>
      <c r="AV159" s="38">
        <f ca="1">IF(TRIM($W159)="F",OFFSET($A$5,MATCH($AS159,$AS$5:$AS159,0)-1,0),$A159)</f>
        <v>160</v>
      </c>
      <c r="AW159" s="38">
        <f ca="1">IFERROR(OFFSET(ZPCS04!$A$1,MATCH(F159,ZPCS04!B:B,0)-1,0),100)</f>
        <v>2.9999999859999997</v>
      </c>
      <c r="AX159" s="7"/>
      <c r="AY159" s="6" t="b">
        <f>SUMIF(AS:AS,AS159,AP:AP)=100</f>
        <v>1</v>
      </c>
      <c r="AZ159" s="6" t="b">
        <f>SUMIF(AS:AS,AS159,AE:AE)/COUNTIF(AS:AS,AS159)=AE159</f>
        <v>1</v>
      </c>
      <c r="BA159" s="4"/>
      <c r="BB159" s="38" t="str">
        <f ca="1">IF(AT159="Phantom Alt",MATCH($AS159,$AS$5:$AS159,0),IF(OR(OFFSET($AF159,0,8-COUNTBLANK($AG159:$AN159))=$F158,$BE159=$BE158),$BB158,""))</f>
        <v/>
      </c>
      <c r="BC159" s="41">
        <v>100</v>
      </c>
      <c r="BD159" s="55" t="str">
        <f>C159&amp;" | "&amp;F159</f>
        <v>90NB0NL1-M14370 | EAXKT00501A</v>
      </c>
      <c r="BE159" s="55" t="str">
        <f ca="1">C159&amp;" | "&amp;OFFSET($AF159,0,8-COUNTBLANK($AG159:$AN159))</f>
        <v>90NB0NL1-M14370 | 90NB0NL1-M14370</v>
      </c>
      <c r="BF159" s="57">
        <f ca="1">IFERROR(VLOOKUP($BE159,$BD$5:$BF158,3,0)*$AE159,VLOOKUP($C159,Demanda!$A:$B,2,0)*$AE159)*IF(AT159="Phantom Alt",$BC159,TRUE)</f>
        <v>400</v>
      </c>
      <c r="BG159" s="57">
        <f t="shared" ca="1" si="2"/>
        <v>0</v>
      </c>
      <c r="BH159" s="57">
        <f>SUMIF(Invoice!A:A,F159,Invoice!B:B)</f>
        <v>1400</v>
      </c>
      <c r="BI159" s="57">
        <f ca="1">SUMIF(AS:AS,AS159,BG:BG)</f>
        <v>400</v>
      </c>
      <c r="BJ159" s="57">
        <f ca="1">MIN((BI159-SUMIF($AS$5:AS158,AS159,$BJ$5:BJ158)),MAX(0,BH159-SUMIF($F$5:F158,F159,$BJ$5:BJ158)))</f>
        <v>400</v>
      </c>
      <c r="BK159" s="57">
        <f ca="1">(-SUMIF(AS:AS,AS159,BG:BG)+SUMIF(AS:AS,AS159,BJ:BJ))*(AP159=100)*AR159</f>
        <v>0</v>
      </c>
      <c r="BL159" s="57">
        <f ca="1">MAX(0,SUMIF(Invoice!A:A,F159,Invoice!B:B)-SUMIF(F:F,F159,BJ:BJ))*(COUNTIF(F:F,F159)=COUNTIF($F$5:F159,F159))</f>
        <v>0</v>
      </c>
      <c r="BM159" s="44"/>
    </row>
    <row r="160" spans="1:65">
      <c r="A160" s="43">
        <v>159</v>
      </c>
      <c r="B160" s="35" t="s">
        <v>192</v>
      </c>
      <c r="C160" s="35" t="s">
        <v>3544</v>
      </c>
      <c r="D160" s="35">
        <v>1</v>
      </c>
      <c r="E160" s="35">
        <v>290</v>
      </c>
      <c r="F160" s="64" t="s">
        <v>3762</v>
      </c>
      <c r="G160" s="76" t="s">
        <v>3823</v>
      </c>
      <c r="H160" s="35">
        <v>29</v>
      </c>
      <c r="I160" s="35" t="s">
        <v>58</v>
      </c>
      <c r="J160" s="35">
        <v>100</v>
      </c>
      <c r="K160" s="35" t="s">
        <v>3824</v>
      </c>
      <c r="L160" s="35" t="s">
        <v>57</v>
      </c>
      <c r="M160" s="35">
        <v>1</v>
      </c>
      <c r="N160" s="35">
        <v>1</v>
      </c>
      <c r="O160" s="35">
        <v>1</v>
      </c>
      <c r="P160" s="35">
        <v>2</v>
      </c>
      <c r="Q160" s="35">
        <v>1</v>
      </c>
      <c r="R160" s="35" t="s">
        <v>130</v>
      </c>
      <c r="S160" s="35" t="s">
        <v>130</v>
      </c>
      <c r="T160" s="36">
        <v>44104</v>
      </c>
      <c r="U160" s="36">
        <v>2958465</v>
      </c>
      <c r="V160" s="35" t="s">
        <v>3783</v>
      </c>
      <c r="W160" s="35" t="s">
        <v>59</v>
      </c>
      <c r="X160" s="35"/>
      <c r="Y160" s="35" t="s">
        <v>56</v>
      </c>
      <c r="Z160" s="35">
        <v>7213294</v>
      </c>
      <c r="AA160" s="35">
        <v>116</v>
      </c>
      <c r="AB160" s="35">
        <v>58</v>
      </c>
      <c r="AC160" s="35"/>
      <c r="AE160" s="51">
        <f>M160/O160</f>
        <v>1</v>
      </c>
      <c r="AG160" s="6" t="str">
        <f>C160</f>
        <v>90NB0NL1-M14370</v>
      </c>
      <c r="AH160" s="6" t="str">
        <f>IF($D160&lt;=AH$4,"",IF(AND($D159=AH$4,$D160&gt;AH$4),$F159,AH159))</f>
        <v/>
      </c>
      <c r="AI160" s="6" t="str">
        <f>IF($D160&lt;=AI$4,"",IF(AND($D159=AI$4,$D160&gt;AI$4),$F159,AI159))</f>
        <v/>
      </c>
      <c r="AJ160" s="6" t="str">
        <f>IF($D160&lt;=AJ$4,"",IF(AND($D159=AJ$4,$D160&gt;AJ$4),$F159,AJ159))</f>
        <v/>
      </c>
      <c r="AK160" s="6" t="str">
        <f>IF($D160&lt;=AK$4,"",IF(AND($D159=AK$4,$D160&gt;AK$4),$F159,AK159))</f>
        <v/>
      </c>
      <c r="AL160" s="6" t="str">
        <f>IF($D160&lt;=AL$4,"",IF(AND($D159=AL$4,$D160&gt;AL$4),$F159,AL159))</f>
        <v/>
      </c>
      <c r="AM160" s="6" t="str">
        <f>IF($D160&lt;=AM$4,"",IF(AND($D159=AM$4,$D160&gt;AM$4),$F159,AM159))</f>
        <v/>
      </c>
      <c r="AN160" s="6" t="str">
        <f>IF($D160&lt;=AN$4,"",IF(AND($D159=AN$4,$D160&gt;AN$4),$F159,AN159))</f>
        <v/>
      </c>
      <c r="AO160" s="6" t="str">
        <f>CONCATENATE(AG160," | ",AH160," | ",AI160," | ",AJ160," | ",AK160," | ",AL160," | ",AM160," | ",AN160)</f>
        <v xml:space="preserve">90NB0NL1-M14370 |  |  |  |  |  |  | </v>
      </c>
      <c r="AP160" s="6">
        <f>IF(TRIM(H160)="",100,J160)</f>
        <v>100</v>
      </c>
      <c r="AQ160" s="4"/>
      <c r="AR160" s="6" t="b">
        <f>NOT(TRIM(W160)&lt;&gt;"F")</f>
        <v>1</v>
      </c>
      <c r="AS160" s="6" t="str">
        <f>$B160&amp;" | "&amp;$AO160&amp;" | "&amp;IF(TRIM(H160)="","uniq"&amp;ROW(),TRIM(H160))</f>
        <v>271A | 90NB0NL1-M14370 |  |  |  |  |  |  |  | 29</v>
      </c>
      <c r="AT160" s="63">
        <f>IF(NOT(AR160),IF(TRIM($H160)="","Assembly","Phantom Alt"),VLOOKUP(F160,ZPCS04!B:G,6,0))</f>
        <v>2046</v>
      </c>
      <c r="AU160" s="7"/>
      <c r="AV160" s="38">
        <f ca="1">IF(TRIM($W160)="F",OFFSET($A$5,MATCH($AS160,$AS$5:$AS160,0)-1,0),$A160)</f>
        <v>160</v>
      </c>
      <c r="AW160" s="38">
        <f ca="1">IFERROR(OFFSET(ZPCS04!$A$1,MATCH(F160,ZPCS04!B:B,0)-1,0),100)</f>
        <v>3</v>
      </c>
      <c r="AX160" s="7"/>
      <c r="AY160" s="6" t="b">
        <f>SUMIF(AS:AS,AS160,AP:AP)=100</f>
        <v>1</v>
      </c>
      <c r="AZ160" s="6" t="b">
        <f>SUMIF(AS:AS,AS160,AE:AE)/COUNTIF(AS:AS,AS160)=AE160</f>
        <v>1</v>
      </c>
      <c r="BA160" s="4"/>
      <c r="BB160" s="38" t="str">
        <f ca="1">IF(AT160="Phantom Alt",MATCH($AS160,$AS$5:$AS160,0),IF(OR(OFFSET($AF160,0,8-COUNTBLANK($AG160:$AN160))=$F159,$BE160=$BE159),$BB159,""))</f>
        <v/>
      </c>
      <c r="BC160" s="41">
        <v>99</v>
      </c>
      <c r="BD160" s="55" t="str">
        <f>C160&amp;" | "&amp;F160</f>
        <v>90NB0NL1-M14370 | EAXKT005010</v>
      </c>
      <c r="BE160" s="55" t="str">
        <f ca="1">C160&amp;" | "&amp;OFFSET($AF160,0,8-COUNTBLANK($AG160:$AN160))</f>
        <v>90NB0NL1-M14370 | 90NB0NL1-M14370</v>
      </c>
      <c r="BF160" s="57">
        <f ca="1">IFERROR(VLOOKUP($BE160,$BD$5:$BF159,3,0)*$AE160,VLOOKUP($C160,Demanda!$A:$B,2,0)*$AE160)*IF(AT160="Phantom Alt",$BC160,TRUE)</f>
        <v>400</v>
      </c>
      <c r="BG160" s="57">
        <f t="shared" ca="1" si="2"/>
        <v>400</v>
      </c>
      <c r="BH160" s="57">
        <f>SUMIF(Invoice!A:A,F160,Invoice!B:B)</f>
        <v>0</v>
      </c>
      <c r="BI160" s="57">
        <f ca="1">SUMIF(AS:AS,AS160,BG:BG)</f>
        <v>400</v>
      </c>
      <c r="BJ160" s="57">
        <f ca="1">MIN((BI160-SUMIF($AS$5:AS159,AS160,$BJ$5:BJ159)),MAX(0,BH160-SUMIF($F$5:F159,F160,$BJ$5:BJ159)))</f>
        <v>0</v>
      </c>
      <c r="BK160" s="57">
        <f ca="1">(-SUMIF(AS:AS,AS160,BG:BG)+SUMIF(AS:AS,AS160,BJ:BJ))*(AP160=100)*AR160</f>
        <v>0</v>
      </c>
      <c r="BL160" s="57">
        <f ca="1">MAX(0,SUMIF(Invoice!A:A,F160,Invoice!B:B)-SUMIF(F:F,F160,BJ:BJ))*(COUNTIF(F:F,F160)=COUNTIF($F$5:F160,F160))</f>
        <v>0</v>
      </c>
      <c r="BM160" s="44"/>
    </row>
    <row r="161" spans="1:65">
      <c r="A161" s="43">
        <v>162</v>
      </c>
      <c r="B161" s="35" t="s">
        <v>192</v>
      </c>
      <c r="C161" s="35" t="s">
        <v>3544</v>
      </c>
      <c r="D161" s="35">
        <v>1</v>
      </c>
      <c r="E161" s="35">
        <v>300</v>
      </c>
      <c r="F161" s="64" t="s">
        <v>3768</v>
      </c>
      <c r="G161" s="76" t="s">
        <v>3827</v>
      </c>
      <c r="H161" s="35">
        <v>30</v>
      </c>
      <c r="I161" s="35" t="s">
        <v>60</v>
      </c>
      <c r="J161" s="35">
        <v>0</v>
      </c>
      <c r="K161" s="35" t="s">
        <v>118</v>
      </c>
      <c r="L161" s="35" t="s">
        <v>57</v>
      </c>
      <c r="M161" s="35">
        <v>1</v>
      </c>
      <c r="N161" s="35"/>
      <c r="O161" s="35">
        <v>1</v>
      </c>
      <c r="P161" s="35">
        <v>2</v>
      </c>
      <c r="Q161" s="35">
        <v>2</v>
      </c>
      <c r="R161" s="35" t="s">
        <v>130</v>
      </c>
      <c r="S161" s="35" t="s">
        <v>130</v>
      </c>
      <c r="T161" s="36">
        <v>44104</v>
      </c>
      <c r="U161" s="36">
        <v>2958465</v>
      </c>
      <c r="V161" s="35" t="s">
        <v>3783</v>
      </c>
      <c r="W161" s="35" t="s">
        <v>59</v>
      </c>
      <c r="X161" s="35"/>
      <c r="Y161" s="35" t="s">
        <v>56</v>
      </c>
      <c r="Z161" s="35">
        <v>7213294</v>
      </c>
      <c r="AA161" s="35">
        <v>122</v>
      </c>
      <c r="AB161" s="35">
        <v>61</v>
      </c>
      <c r="AC161" s="35"/>
      <c r="AE161" s="51">
        <f>M161/O161</f>
        <v>1</v>
      </c>
      <c r="AG161" s="6" t="str">
        <f>C161</f>
        <v>90NB0NL1-M14370</v>
      </c>
      <c r="AH161" s="6" t="str">
        <f>IF($D161&lt;=AH$4,"",IF(AND($D160=AH$4,$D161&gt;AH$4),$F160,AH160))</f>
        <v/>
      </c>
      <c r="AI161" s="6" t="str">
        <f>IF($D161&lt;=AI$4,"",IF(AND($D160=AI$4,$D161&gt;AI$4),$F160,AI160))</f>
        <v/>
      </c>
      <c r="AJ161" s="6" t="str">
        <f>IF($D161&lt;=AJ$4,"",IF(AND($D160=AJ$4,$D161&gt;AJ$4),$F160,AJ160))</f>
        <v/>
      </c>
      <c r="AK161" s="6" t="str">
        <f>IF($D161&lt;=AK$4,"",IF(AND($D160=AK$4,$D161&gt;AK$4),$F160,AK160))</f>
        <v/>
      </c>
      <c r="AL161" s="6" t="str">
        <f>IF($D161&lt;=AL$4,"",IF(AND($D160=AL$4,$D161&gt;AL$4),$F160,AL160))</f>
        <v/>
      </c>
      <c r="AM161" s="6" t="str">
        <f>IF($D161&lt;=AM$4,"",IF(AND($D160=AM$4,$D161&gt;AM$4),$F160,AM160))</f>
        <v/>
      </c>
      <c r="AN161" s="6" t="str">
        <f>IF($D161&lt;=AN$4,"",IF(AND($D160=AN$4,$D161&gt;AN$4),$F160,AN160))</f>
        <v/>
      </c>
      <c r="AO161" s="6" t="str">
        <f>CONCATENATE(AG161," | ",AH161," | ",AI161," | ",AJ161," | ",AK161," | ",AL161," | ",AM161," | ",AN161)</f>
        <v xml:space="preserve">90NB0NL1-M14370 |  |  |  |  |  |  | </v>
      </c>
      <c r="AP161" s="6">
        <f>IF(TRIM(H161)="",100,J161)</f>
        <v>0</v>
      </c>
      <c r="AQ161" s="4"/>
      <c r="AR161" s="6" t="b">
        <f>NOT(TRIM(W161)&lt;&gt;"F")</f>
        <v>1</v>
      </c>
      <c r="AS161" s="6" t="str">
        <f>$B161&amp;" | "&amp;$AO161&amp;" | "&amp;IF(TRIM(H161)="","uniq"&amp;ROW(),TRIM(H161))</f>
        <v>271A | 90NB0NL1-M14370 |  |  |  |  |  |  |  | 30</v>
      </c>
      <c r="AT161" s="63">
        <f>IF(NOT(AR161),IF(TRIM($H161)="","Assembly","Phantom Alt"),VLOOKUP(F161,ZPCS04!B:G,6,0))</f>
        <v>2047</v>
      </c>
      <c r="AU161" s="7"/>
      <c r="AV161" s="38">
        <f ca="1">IF(TRIM($W161)="F",OFFSET($A$5,MATCH($AS161,$AS$5:$AS161,0)-1,0),$A161)</f>
        <v>162</v>
      </c>
      <c r="AW161" s="38">
        <f ca="1">IFERROR(OFFSET(ZPCS04!$A$1,MATCH(F161,ZPCS04!B:B,0)-1,0),100)</f>
        <v>2.9999999859999997</v>
      </c>
      <c r="AX161" s="7"/>
      <c r="AY161" s="6" t="b">
        <f>SUMIF(AS:AS,AS161,AP:AP)=100</f>
        <v>1</v>
      </c>
      <c r="AZ161" s="6" t="b">
        <f>SUMIF(AS:AS,AS161,AE:AE)/COUNTIF(AS:AS,AS161)=AE161</f>
        <v>1</v>
      </c>
      <c r="BA161" s="4"/>
      <c r="BB161" s="38" t="str">
        <f ca="1">IF(AT161="Phantom Alt",MATCH($AS161,$AS$5:$AS161,0),IF(OR(OFFSET($AF161,0,8-COUNTBLANK($AG161:$AN161))=$F160,$BE161=$BE160),$BB160,""))</f>
        <v/>
      </c>
      <c r="BC161" s="41">
        <v>102</v>
      </c>
      <c r="BD161" s="55" t="str">
        <f>C161&amp;" | "&amp;F161</f>
        <v>90NB0NL1-M14370 | EBXKT00601A</v>
      </c>
      <c r="BE161" s="55" t="str">
        <f ca="1">C161&amp;" | "&amp;OFFSET($AF161,0,8-COUNTBLANK($AG161:$AN161))</f>
        <v>90NB0NL1-M14370 | 90NB0NL1-M14370</v>
      </c>
      <c r="BF161" s="57">
        <f ca="1">IFERROR(VLOOKUP($BE161,$BD$5:$BF160,3,0)*$AE161,VLOOKUP($C161,Demanda!$A:$B,2,0)*$AE161)*IF(AT161="Phantom Alt",$BC161,TRUE)</f>
        <v>400</v>
      </c>
      <c r="BG161" s="57">
        <f t="shared" ca="1" si="2"/>
        <v>0</v>
      </c>
      <c r="BH161" s="57">
        <f>SUMIF(Invoice!A:A,F161,Invoice!B:B)</f>
        <v>1400</v>
      </c>
      <c r="BI161" s="57">
        <f ca="1">SUMIF(AS:AS,AS161,BG:BG)</f>
        <v>400</v>
      </c>
      <c r="BJ161" s="57">
        <f ca="1">MIN((BI161-SUMIF($AS$5:AS160,AS161,$BJ$5:BJ160)),MAX(0,BH161-SUMIF($F$5:F160,F161,$BJ$5:BJ160)))</f>
        <v>400</v>
      </c>
      <c r="BK161" s="57">
        <f ca="1">(-SUMIF(AS:AS,AS161,BG:BG)+SUMIF(AS:AS,AS161,BJ:BJ))*(AP161=100)*AR161</f>
        <v>0</v>
      </c>
      <c r="BL161" s="57">
        <f ca="1">MAX(0,SUMIF(Invoice!A:A,F161,Invoice!B:B)-SUMIF(F:F,F161,BJ:BJ))*(COUNTIF(F:F,F161)=COUNTIF($F$5:F161,F161))</f>
        <v>0</v>
      </c>
      <c r="BM161" s="44"/>
    </row>
    <row r="162" spans="1:65">
      <c r="A162" s="43">
        <v>161</v>
      </c>
      <c r="B162" s="35" t="s">
        <v>192</v>
      </c>
      <c r="C162" s="35" t="s">
        <v>3544</v>
      </c>
      <c r="D162" s="35">
        <v>1</v>
      </c>
      <c r="E162" s="35">
        <v>300</v>
      </c>
      <c r="F162" s="64" t="s">
        <v>3766</v>
      </c>
      <c r="G162" s="76" t="s">
        <v>3826</v>
      </c>
      <c r="H162" s="35">
        <v>30</v>
      </c>
      <c r="I162" s="35" t="s">
        <v>58</v>
      </c>
      <c r="J162" s="35">
        <v>100</v>
      </c>
      <c r="K162" s="35" t="s">
        <v>118</v>
      </c>
      <c r="L162" s="35" t="s">
        <v>57</v>
      </c>
      <c r="M162" s="35">
        <v>1</v>
      </c>
      <c r="N162" s="35">
        <v>1</v>
      </c>
      <c r="O162" s="35">
        <v>1</v>
      </c>
      <c r="P162" s="35">
        <v>2</v>
      </c>
      <c r="Q162" s="35">
        <v>1</v>
      </c>
      <c r="R162" s="35" t="s">
        <v>130</v>
      </c>
      <c r="S162" s="35" t="s">
        <v>130</v>
      </c>
      <c r="T162" s="36">
        <v>44104</v>
      </c>
      <c r="U162" s="36">
        <v>2958465</v>
      </c>
      <c r="V162" s="35" t="s">
        <v>3783</v>
      </c>
      <c r="W162" s="35" t="s">
        <v>59</v>
      </c>
      <c r="X162" s="35"/>
      <c r="Y162" s="35" t="s">
        <v>56</v>
      </c>
      <c r="Z162" s="35">
        <v>7213294</v>
      </c>
      <c r="AA162" s="35">
        <v>120</v>
      </c>
      <c r="AB162" s="35">
        <v>60</v>
      </c>
      <c r="AC162" s="35"/>
      <c r="AE162" s="51">
        <f>M162/O162</f>
        <v>1</v>
      </c>
      <c r="AG162" s="6" t="str">
        <f>C162</f>
        <v>90NB0NL1-M14370</v>
      </c>
      <c r="AH162" s="6" t="str">
        <f>IF($D162&lt;=AH$4,"",IF(AND($D161=AH$4,$D162&gt;AH$4),$F161,AH161))</f>
        <v/>
      </c>
      <c r="AI162" s="6" t="str">
        <f>IF($D162&lt;=AI$4,"",IF(AND($D161=AI$4,$D162&gt;AI$4),$F161,AI161))</f>
        <v/>
      </c>
      <c r="AJ162" s="6" t="str">
        <f>IF($D162&lt;=AJ$4,"",IF(AND($D161=AJ$4,$D162&gt;AJ$4),$F161,AJ161))</f>
        <v/>
      </c>
      <c r="AK162" s="6" t="str">
        <f>IF($D162&lt;=AK$4,"",IF(AND($D161=AK$4,$D162&gt;AK$4),$F161,AK161))</f>
        <v/>
      </c>
      <c r="AL162" s="6" t="str">
        <f>IF($D162&lt;=AL$4,"",IF(AND($D161=AL$4,$D162&gt;AL$4),$F161,AL161))</f>
        <v/>
      </c>
      <c r="AM162" s="6" t="str">
        <f>IF($D162&lt;=AM$4,"",IF(AND($D161=AM$4,$D162&gt;AM$4),$F161,AM161))</f>
        <v/>
      </c>
      <c r="AN162" s="6" t="str">
        <f>IF($D162&lt;=AN$4,"",IF(AND($D161=AN$4,$D162&gt;AN$4),$F161,AN161))</f>
        <v/>
      </c>
      <c r="AO162" s="6" t="str">
        <f>CONCATENATE(AG162," | ",AH162," | ",AI162," | ",AJ162," | ",AK162," | ",AL162," | ",AM162," | ",AN162)</f>
        <v xml:space="preserve">90NB0NL1-M14370 |  |  |  |  |  |  | </v>
      </c>
      <c r="AP162" s="6">
        <f>IF(TRIM(H162)="",100,J162)</f>
        <v>100</v>
      </c>
      <c r="AQ162" s="4"/>
      <c r="AR162" s="6" t="b">
        <f>NOT(TRIM(W162)&lt;&gt;"F")</f>
        <v>1</v>
      </c>
      <c r="AS162" s="6" t="str">
        <f>$B162&amp;" | "&amp;$AO162&amp;" | "&amp;IF(TRIM(H162)="","uniq"&amp;ROW(),TRIM(H162))</f>
        <v>271A | 90NB0NL1-M14370 |  |  |  |  |  |  |  | 30</v>
      </c>
      <c r="AT162" s="63">
        <f>IF(NOT(AR162),IF(TRIM($H162)="","Assembly","Phantom Alt"),VLOOKUP(F162,ZPCS04!B:G,6,0))</f>
        <v>2047</v>
      </c>
      <c r="AU162" s="7"/>
      <c r="AV162" s="38">
        <f ca="1">IF(TRIM($W162)="F",OFFSET($A$5,MATCH($AS162,$AS$5:$AS162,0)-1,0),$A162)</f>
        <v>162</v>
      </c>
      <c r="AW162" s="38">
        <f ca="1">IFERROR(OFFSET(ZPCS04!$A$1,MATCH(F162,ZPCS04!B:B,0)-1,0),100)</f>
        <v>3</v>
      </c>
      <c r="AX162" s="7"/>
      <c r="AY162" s="6" t="b">
        <f>SUMIF(AS:AS,AS162,AP:AP)=100</f>
        <v>1</v>
      </c>
      <c r="AZ162" s="6" t="b">
        <f>SUMIF(AS:AS,AS162,AE:AE)/COUNTIF(AS:AS,AS162)=AE162</f>
        <v>1</v>
      </c>
      <c r="BA162" s="4"/>
      <c r="BB162" s="38" t="str">
        <f ca="1">IF(AT162="Phantom Alt",MATCH($AS162,$AS$5:$AS162,0),IF(OR(OFFSET($AF162,0,8-COUNTBLANK($AG162:$AN162))=$F161,$BE162=$BE161),$BB161,""))</f>
        <v/>
      </c>
      <c r="BC162" s="41">
        <v>101</v>
      </c>
      <c r="BD162" s="55" t="str">
        <f>C162&amp;" | "&amp;F162</f>
        <v>90NB0NL1-M14370 | EBXKT006010</v>
      </c>
      <c r="BE162" s="55" t="str">
        <f ca="1">C162&amp;" | "&amp;OFFSET($AF162,0,8-COUNTBLANK($AG162:$AN162))</f>
        <v>90NB0NL1-M14370 | 90NB0NL1-M14370</v>
      </c>
      <c r="BF162" s="57">
        <f ca="1">IFERROR(VLOOKUP($BE162,$BD$5:$BF161,3,0)*$AE162,VLOOKUP($C162,Demanda!$A:$B,2,0)*$AE162)*IF(AT162="Phantom Alt",$BC162,TRUE)</f>
        <v>400</v>
      </c>
      <c r="BG162" s="57">
        <f t="shared" ca="1" si="2"/>
        <v>400</v>
      </c>
      <c r="BH162" s="57">
        <f>SUMIF(Invoice!A:A,F162,Invoice!B:B)</f>
        <v>0</v>
      </c>
      <c r="BI162" s="57">
        <f ca="1">SUMIF(AS:AS,AS162,BG:BG)</f>
        <v>400</v>
      </c>
      <c r="BJ162" s="57">
        <f ca="1">MIN((BI162-SUMIF($AS$5:AS161,AS162,$BJ$5:BJ161)),MAX(0,BH162-SUMIF($F$5:F161,F162,$BJ$5:BJ161)))</f>
        <v>0</v>
      </c>
      <c r="BK162" s="57">
        <f ca="1">(-SUMIF(AS:AS,AS162,BG:BG)+SUMIF(AS:AS,AS162,BJ:BJ))*(AP162=100)*AR162</f>
        <v>0</v>
      </c>
      <c r="BL162" s="57">
        <f ca="1">MAX(0,SUMIF(Invoice!A:A,F162,Invoice!B:B)-SUMIF(F:F,F162,BJ:BJ))*(COUNTIF(F:F,F162)=COUNTIF($F$5:F162,F162))</f>
        <v>0</v>
      </c>
      <c r="BM162" s="44"/>
    </row>
    <row r="163" spans="1:65">
      <c r="A163" s="43">
        <v>163</v>
      </c>
      <c r="B163" s="35" t="s">
        <v>192</v>
      </c>
      <c r="C163" s="35" t="s">
        <v>3544</v>
      </c>
      <c r="D163" s="35">
        <v>1</v>
      </c>
      <c r="E163" s="35">
        <v>310</v>
      </c>
      <c r="F163" s="64" t="s">
        <v>3591</v>
      </c>
      <c r="G163" s="76" t="s">
        <v>3828</v>
      </c>
      <c r="H163" s="35"/>
      <c r="I163" s="35"/>
      <c r="J163" s="35">
        <v>0</v>
      </c>
      <c r="K163" s="35" t="s">
        <v>118</v>
      </c>
      <c r="L163" s="35" t="s">
        <v>57</v>
      </c>
      <c r="M163" s="35">
        <v>1</v>
      </c>
      <c r="N163" s="35">
        <v>1</v>
      </c>
      <c r="O163" s="35">
        <v>1</v>
      </c>
      <c r="P163" s="35"/>
      <c r="Q163" s="35"/>
      <c r="R163" s="35" t="s">
        <v>130</v>
      </c>
      <c r="S163" s="35" t="s">
        <v>130</v>
      </c>
      <c r="T163" s="36">
        <v>44104</v>
      </c>
      <c r="U163" s="36">
        <v>2958465</v>
      </c>
      <c r="V163" s="35" t="s">
        <v>3783</v>
      </c>
      <c r="W163" s="35" t="s">
        <v>59</v>
      </c>
      <c r="X163" s="35"/>
      <c r="Y163" s="35" t="s">
        <v>56</v>
      </c>
      <c r="Z163" s="35">
        <v>7213294</v>
      </c>
      <c r="AA163" s="35">
        <v>124</v>
      </c>
      <c r="AB163" s="35">
        <v>62</v>
      </c>
      <c r="AC163" s="35"/>
      <c r="AE163" s="51">
        <f>M163/O163</f>
        <v>1</v>
      </c>
      <c r="AG163" s="6" t="str">
        <f>C163</f>
        <v>90NB0NL1-M14370</v>
      </c>
      <c r="AH163" s="6" t="str">
        <f>IF($D163&lt;=AH$4,"",IF(AND($D162=AH$4,$D163&gt;AH$4),$F162,AH162))</f>
        <v/>
      </c>
      <c r="AI163" s="6" t="str">
        <f>IF($D163&lt;=AI$4,"",IF(AND($D162=AI$4,$D163&gt;AI$4),$F162,AI162))</f>
        <v/>
      </c>
      <c r="AJ163" s="6" t="str">
        <f>IF($D163&lt;=AJ$4,"",IF(AND($D162=AJ$4,$D163&gt;AJ$4),$F162,AJ162))</f>
        <v/>
      </c>
      <c r="AK163" s="6" t="str">
        <f>IF($D163&lt;=AK$4,"",IF(AND($D162=AK$4,$D163&gt;AK$4),$F162,AK162))</f>
        <v/>
      </c>
      <c r="AL163" s="6" t="str">
        <f>IF($D163&lt;=AL$4,"",IF(AND($D162=AL$4,$D163&gt;AL$4),$F162,AL162))</f>
        <v/>
      </c>
      <c r="AM163" s="6" t="str">
        <f>IF($D163&lt;=AM$4,"",IF(AND($D162=AM$4,$D163&gt;AM$4),$F162,AM162))</f>
        <v/>
      </c>
      <c r="AN163" s="6" t="str">
        <f>IF($D163&lt;=AN$4,"",IF(AND($D162=AN$4,$D163&gt;AN$4),$F162,AN162))</f>
        <v/>
      </c>
      <c r="AO163" s="6" t="str">
        <f>CONCATENATE(AG163," | ",AH163," | ",AI163," | ",AJ163," | ",AK163," | ",AL163," | ",AM163," | ",AN163)</f>
        <v xml:space="preserve">90NB0NL1-M14370 |  |  |  |  |  |  | </v>
      </c>
      <c r="AP163" s="6">
        <f>IF(TRIM(H163)="",100,J163)</f>
        <v>100</v>
      </c>
      <c r="AQ163" s="4"/>
      <c r="AR163" s="6" t="b">
        <f>NOT(TRIM(W163)&lt;&gt;"F")</f>
        <v>1</v>
      </c>
      <c r="AS163" s="6" t="str">
        <f>$B163&amp;" | "&amp;$AO163&amp;" | "&amp;IF(TRIM(H163)="","uniq"&amp;ROW(),TRIM(H163))</f>
        <v>271A | 90NB0NL1-M14370 |  |  |  |  |  |  |  | uniq163</v>
      </c>
      <c r="AT163" s="63">
        <f>IF(NOT(AR163),IF(TRIM($H163)="","Assembly","Phantom Alt"),VLOOKUP(F163,ZPCS04!B:G,6,0))</f>
        <v>590</v>
      </c>
      <c r="AU163" s="7"/>
      <c r="AV163" s="38">
        <f ca="1">IF(TRIM($W163)="F",OFFSET($A$5,MATCH($AS163,$AS$5:$AS163,0)-1,0),$A163)</f>
        <v>163</v>
      </c>
      <c r="AW163" s="38">
        <f ca="1">IFERROR(OFFSET(ZPCS04!$A$1,MATCH(F163,ZPCS04!B:B,0)-1,0),100)</f>
        <v>2.9999999859999997</v>
      </c>
      <c r="AX163" s="7"/>
      <c r="AY163" s="6" t="b">
        <f>SUMIF(AS:AS,AS163,AP:AP)=100</f>
        <v>1</v>
      </c>
      <c r="AZ163" s="6" t="b">
        <f>SUMIF(AS:AS,AS163,AE:AE)/COUNTIF(AS:AS,AS163)=AE163</f>
        <v>1</v>
      </c>
      <c r="BA163" s="4"/>
      <c r="BB163" s="38" t="str">
        <f ca="1">IF(AT163="Phantom Alt",MATCH($AS163,$AS$5:$AS163,0),IF(OR(OFFSET($AF163,0,8-COUNTBLANK($AG163:$AN163))=$F162,$BE163=$BE162),$BB162,""))</f>
        <v/>
      </c>
      <c r="BC163" s="41">
        <v>103</v>
      </c>
      <c r="BD163" s="55" t="str">
        <f>C163&amp;" | "&amp;F163</f>
        <v>90NB0NL1-M14370 | FBXKT001010</v>
      </c>
      <c r="BE163" s="55" t="str">
        <f ca="1">C163&amp;" | "&amp;OFFSET($AF163,0,8-COUNTBLANK($AG163:$AN163))</f>
        <v>90NB0NL1-M14370 | 90NB0NL1-M14370</v>
      </c>
      <c r="BF163" s="57">
        <f ca="1">IFERROR(VLOOKUP($BE163,$BD$5:$BF162,3,0)*$AE163,VLOOKUP($C163,Demanda!$A:$B,2,0)*$AE163)*IF(AT163="Phantom Alt",$BC163,TRUE)</f>
        <v>400</v>
      </c>
      <c r="BG163" s="57">
        <f t="shared" ca="1" si="2"/>
        <v>400</v>
      </c>
      <c r="BH163" s="57">
        <f>SUMIF(Invoice!A:A,F163,Invoice!B:B)</f>
        <v>1400</v>
      </c>
      <c r="BI163" s="57">
        <f ca="1">SUMIF(AS:AS,AS163,BG:BG)</f>
        <v>400</v>
      </c>
      <c r="BJ163" s="57">
        <f ca="1">MIN((BI163-SUMIF($AS$5:AS162,AS163,$BJ$5:BJ162)),MAX(0,BH163-SUMIF($F$5:F162,F163,$BJ$5:BJ162)))</f>
        <v>400</v>
      </c>
      <c r="BK163" s="57">
        <f ca="1">(-SUMIF(AS:AS,AS163,BG:BG)+SUMIF(AS:AS,AS163,BJ:BJ))*(AP163=100)*AR163</f>
        <v>0</v>
      </c>
      <c r="BL163" s="57">
        <f ca="1">MAX(0,SUMIF(Invoice!A:A,F163,Invoice!B:B)-SUMIF(F:F,F163,BJ:BJ))*(COUNTIF(F:F,F163)=COUNTIF($F$5:F163,F163))</f>
        <v>0</v>
      </c>
      <c r="BM163" s="44"/>
    </row>
    <row r="164" spans="1:65">
      <c r="A164" s="43">
        <v>164</v>
      </c>
      <c r="B164" s="35" t="s">
        <v>192</v>
      </c>
      <c r="C164" s="35" t="s">
        <v>3544</v>
      </c>
      <c r="D164" s="35">
        <v>1</v>
      </c>
      <c r="E164" s="35">
        <v>320</v>
      </c>
      <c r="F164" s="64" t="s">
        <v>3597</v>
      </c>
      <c r="G164" s="76" t="s">
        <v>3829</v>
      </c>
      <c r="H164" s="35"/>
      <c r="I164" s="35"/>
      <c r="J164" s="35">
        <v>0</v>
      </c>
      <c r="K164" s="35" t="s">
        <v>118</v>
      </c>
      <c r="L164" s="35" t="s">
        <v>57</v>
      </c>
      <c r="M164" s="35">
        <v>1</v>
      </c>
      <c r="N164" s="35">
        <v>1</v>
      </c>
      <c r="O164" s="35">
        <v>1</v>
      </c>
      <c r="P164" s="35"/>
      <c r="Q164" s="35"/>
      <c r="R164" s="35" t="s">
        <v>130</v>
      </c>
      <c r="S164" s="35" t="s">
        <v>130</v>
      </c>
      <c r="T164" s="36">
        <v>44104</v>
      </c>
      <c r="U164" s="36">
        <v>2958465</v>
      </c>
      <c r="V164" s="35" t="s">
        <v>3783</v>
      </c>
      <c r="W164" s="35" t="s">
        <v>59</v>
      </c>
      <c r="X164" s="35"/>
      <c r="Y164" s="35" t="s">
        <v>56</v>
      </c>
      <c r="Z164" s="35">
        <v>7213294</v>
      </c>
      <c r="AA164" s="35">
        <v>126</v>
      </c>
      <c r="AB164" s="35">
        <v>63</v>
      </c>
      <c r="AC164" s="35"/>
      <c r="AE164" s="51">
        <f>M164/O164</f>
        <v>1</v>
      </c>
      <c r="AG164" s="6" t="str">
        <f>C164</f>
        <v>90NB0NL1-M14370</v>
      </c>
      <c r="AH164" s="6" t="str">
        <f>IF($D164&lt;=AH$4,"",IF(AND($D163=AH$4,$D164&gt;AH$4),$F163,AH163))</f>
        <v/>
      </c>
      <c r="AI164" s="6" t="str">
        <f>IF($D164&lt;=AI$4,"",IF(AND($D163=AI$4,$D164&gt;AI$4),$F163,AI163))</f>
        <v/>
      </c>
      <c r="AJ164" s="6" t="str">
        <f>IF($D164&lt;=AJ$4,"",IF(AND($D163=AJ$4,$D164&gt;AJ$4),$F163,AJ163))</f>
        <v/>
      </c>
      <c r="AK164" s="6" t="str">
        <f>IF($D164&lt;=AK$4,"",IF(AND($D163=AK$4,$D164&gt;AK$4),$F163,AK163))</f>
        <v/>
      </c>
      <c r="AL164" s="6" t="str">
        <f>IF($D164&lt;=AL$4,"",IF(AND($D163=AL$4,$D164&gt;AL$4),$F163,AL163))</f>
        <v/>
      </c>
      <c r="AM164" s="6" t="str">
        <f>IF($D164&lt;=AM$4,"",IF(AND($D163=AM$4,$D164&gt;AM$4),$F163,AM163))</f>
        <v/>
      </c>
      <c r="AN164" s="6" t="str">
        <f>IF($D164&lt;=AN$4,"",IF(AND($D163=AN$4,$D164&gt;AN$4),$F163,AN163))</f>
        <v/>
      </c>
      <c r="AO164" s="6" t="str">
        <f>CONCATENATE(AG164," | ",AH164," | ",AI164," | ",AJ164," | ",AK164," | ",AL164," | ",AM164," | ",AN164)</f>
        <v xml:space="preserve">90NB0NL1-M14370 |  |  |  |  |  |  | </v>
      </c>
      <c r="AP164" s="6">
        <f>IF(TRIM(H164)="",100,J164)</f>
        <v>100</v>
      </c>
      <c r="AQ164" s="4"/>
      <c r="AR164" s="6" t="b">
        <f>NOT(TRIM(W164)&lt;&gt;"F")</f>
        <v>1</v>
      </c>
      <c r="AS164" s="6" t="str">
        <f>$B164&amp;" | "&amp;$AO164&amp;" | "&amp;IF(TRIM(H164)="","uniq"&amp;ROW(),TRIM(H164))</f>
        <v>271A | 90NB0NL1-M14370 |  |  |  |  |  |  |  | uniq164</v>
      </c>
      <c r="AT164" s="63">
        <f>IF(NOT(AR164),IF(TRIM($H164)="","Assembly","Phantom Alt"),VLOOKUP(F164,ZPCS04!B:G,6,0))</f>
        <v>593</v>
      </c>
      <c r="AU164" s="7"/>
      <c r="AV164" s="38">
        <f ca="1">IF(TRIM($W164)="F",OFFSET($A$5,MATCH($AS164,$AS$5:$AS164,0)-1,0),$A164)</f>
        <v>164</v>
      </c>
      <c r="AW164" s="38">
        <f ca="1">IFERROR(OFFSET(ZPCS04!$A$1,MATCH(F164,ZPCS04!B:B,0)-1,0),100)</f>
        <v>2.9999997999999999</v>
      </c>
      <c r="AX164" s="7"/>
      <c r="AY164" s="6" t="b">
        <f>SUMIF(AS:AS,AS164,AP:AP)=100</f>
        <v>1</v>
      </c>
      <c r="AZ164" s="6" t="b">
        <f>SUMIF(AS:AS,AS164,AE:AE)/COUNTIF(AS:AS,AS164)=AE164</f>
        <v>1</v>
      </c>
      <c r="BA164" s="4"/>
      <c r="BB164" s="38" t="str">
        <f ca="1">IF(AT164="Phantom Alt",MATCH($AS164,$AS$5:$AS164,0),IF(OR(OFFSET($AF164,0,8-COUNTBLANK($AG164:$AN164))=$F163,$BE164=$BE163),$BB163,""))</f>
        <v/>
      </c>
      <c r="BC164" s="41">
        <v>104</v>
      </c>
      <c r="BD164" s="55" t="str">
        <f>C164&amp;" | "&amp;F164</f>
        <v>90NB0NL1-M14370 | FDXKT001010</v>
      </c>
      <c r="BE164" s="55" t="str">
        <f ca="1">C164&amp;" | "&amp;OFFSET($AF164,0,8-COUNTBLANK($AG164:$AN164))</f>
        <v>90NB0NL1-M14370 | 90NB0NL1-M14370</v>
      </c>
      <c r="BF164" s="57">
        <f ca="1">IFERROR(VLOOKUP($BE164,$BD$5:$BF163,3,0)*$AE164,VLOOKUP($C164,Demanda!$A:$B,2,0)*$AE164)*IF(AT164="Phantom Alt",$BC164,TRUE)</f>
        <v>400</v>
      </c>
      <c r="BG164" s="57">
        <f t="shared" ca="1" si="2"/>
        <v>400</v>
      </c>
      <c r="BH164" s="57">
        <f>SUMIF(Invoice!A:A,F164,Invoice!B:B)</f>
        <v>20000</v>
      </c>
      <c r="BI164" s="57">
        <f ca="1">SUMIF(AS:AS,AS164,BG:BG)</f>
        <v>400</v>
      </c>
      <c r="BJ164" s="57">
        <f ca="1">MIN((BI164-SUMIF($AS$5:AS163,AS164,$BJ$5:BJ163)),MAX(0,BH164-SUMIF($F$5:F163,F164,$BJ$5:BJ163)))</f>
        <v>400</v>
      </c>
      <c r="BK164" s="57">
        <f ca="1">(-SUMIF(AS:AS,AS164,BG:BG)+SUMIF(AS:AS,AS164,BJ:BJ))*(AP164=100)*AR164</f>
        <v>0</v>
      </c>
      <c r="BL164" s="57">
        <f ca="1">MAX(0,SUMIF(Invoice!A:A,F164,Invoice!B:B)-SUMIF(F:F,F164,BJ:BJ))*(COUNTIF(F:F,F164)=COUNTIF($F$5:F164,F164))</f>
        <v>18600</v>
      </c>
      <c r="BM164" s="44"/>
    </row>
    <row r="165" spans="1:65">
      <c r="A165" s="43">
        <v>165</v>
      </c>
      <c r="B165" s="35" t="s">
        <v>192</v>
      </c>
      <c r="C165" s="35" t="s">
        <v>3544</v>
      </c>
      <c r="D165" s="35">
        <v>1</v>
      </c>
      <c r="E165" s="35">
        <v>330</v>
      </c>
      <c r="F165" s="64" t="s">
        <v>3603</v>
      </c>
      <c r="G165" s="76" t="s">
        <v>3830</v>
      </c>
      <c r="H165" s="35"/>
      <c r="I165" s="35"/>
      <c r="J165" s="35">
        <v>0</v>
      </c>
      <c r="K165" s="35" t="s">
        <v>116</v>
      </c>
      <c r="L165" s="35" t="s">
        <v>57</v>
      </c>
      <c r="M165" s="35">
        <v>2</v>
      </c>
      <c r="N165" s="35">
        <v>2</v>
      </c>
      <c r="O165" s="35">
        <v>1</v>
      </c>
      <c r="P165" s="35"/>
      <c r="Q165" s="35"/>
      <c r="R165" s="35" t="s">
        <v>130</v>
      </c>
      <c r="S165" s="35" t="s">
        <v>130</v>
      </c>
      <c r="T165" s="36">
        <v>44104</v>
      </c>
      <c r="U165" s="36">
        <v>2958465</v>
      </c>
      <c r="V165" s="35" t="s">
        <v>3783</v>
      </c>
      <c r="W165" s="35" t="s">
        <v>59</v>
      </c>
      <c r="X165" s="35"/>
      <c r="Y165" s="35" t="s">
        <v>56</v>
      </c>
      <c r="Z165" s="35">
        <v>7213294</v>
      </c>
      <c r="AA165" s="35">
        <v>128</v>
      </c>
      <c r="AB165" s="35">
        <v>64</v>
      </c>
      <c r="AC165" s="35"/>
      <c r="AE165" s="51">
        <f>M165/O165</f>
        <v>2</v>
      </c>
      <c r="AG165" s="6" t="str">
        <f>C165</f>
        <v>90NB0NL1-M14370</v>
      </c>
      <c r="AH165" s="6" t="str">
        <f>IF($D165&lt;=AH$4,"",IF(AND($D164=AH$4,$D165&gt;AH$4),$F164,AH164))</f>
        <v/>
      </c>
      <c r="AI165" s="6" t="str">
        <f>IF($D165&lt;=AI$4,"",IF(AND($D164=AI$4,$D165&gt;AI$4),$F164,AI164))</f>
        <v/>
      </c>
      <c r="AJ165" s="6" t="str">
        <f>IF($D165&lt;=AJ$4,"",IF(AND($D164=AJ$4,$D165&gt;AJ$4),$F164,AJ164))</f>
        <v/>
      </c>
      <c r="AK165" s="6" t="str">
        <f>IF($D165&lt;=AK$4,"",IF(AND($D164=AK$4,$D165&gt;AK$4),$F164,AK164))</f>
        <v/>
      </c>
      <c r="AL165" s="6" t="str">
        <f>IF($D165&lt;=AL$4,"",IF(AND($D164=AL$4,$D165&gt;AL$4),$F164,AL164))</f>
        <v/>
      </c>
      <c r="AM165" s="6" t="str">
        <f>IF($D165&lt;=AM$4,"",IF(AND($D164=AM$4,$D165&gt;AM$4),$F164,AM164))</f>
        <v/>
      </c>
      <c r="AN165" s="6" t="str">
        <f>IF($D165&lt;=AN$4,"",IF(AND($D164=AN$4,$D165&gt;AN$4),$F164,AN164))</f>
        <v/>
      </c>
      <c r="AO165" s="6" t="str">
        <f>CONCATENATE(AG165," | ",AH165," | ",AI165," | ",AJ165," | ",AK165," | ",AL165," | ",AM165," | ",AN165)</f>
        <v xml:space="preserve">90NB0NL1-M14370 |  |  |  |  |  |  | </v>
      </c>
      <c r="AP165" s="6">
        <f>IF(TRIM(H165)="",100,J165)</f>
        <v>100</v>
      </c>
      <c r="AQ165" s="4"/>
      <c r="AR165" s="6" t="b">
        <f>NOT(TRIM(W165)&lt;&gt;"F")</f>
        <v>1</v>
      </c>
      <c r="AS165" s="6" t="str">
        <f>$B165&amp;" | "&amp;$AO165&amp;" | "&amp;IF(TRIM(H165)="","uniq"&amp;ROW(),TRIM(H165))</f>
        <v>271A | 90NB0NL1-M14370 |  |  |  |  |  |  |  | uniq165</v>
      </c>
      <c r="AT165" s="63">
        <f>IF(NOT(AR165),IF(TRIM($H165)="","Assembly","Phantom Alt"),VLOOKUP(F165,ZPCS04!B:G,6,0))</f>
        <v>596</v>
      </c>
      <c r="AU165" s="7"/>
      <c r="AV165" s="38">
        <f ca="1">IF(TRIM($W165)="F",OFFSET($A$5,MATCH($AS165,$AS$5:$AS165,0)-1,0),$A165)</f>
        <v>165</v>
      </c>
      <c r="AW165" s="38">
        <f ca="1">IFERROR(OFFSET(ZPCS04!$A$1,MATCH(F165,ZPCS04!B:B,0)-1,0),100)</f>
        <v>2.9999999600000002</v>
      </c>
      <c r="AX165" s="7"/>
      <c r="AY165" s="6" t="b">
        <f>SUMIF(AS:AS,AS165,AP:AP)=100</f>
        <v>1</v>
      </c>
      <c r="AZ165" s="6" t="b">
        <f>SUMIF(AS:AS,AS165,AE:AE)/COUNTIF(AS:AS,AS165)=AE165</f>
        <v>1</v>
      </c>
      <c r="BA165" s="4"/>
      <c r="BB165" s="38" t="str">
        <f ca="1">IF(AT165="Phantom Alt",MATCH($AS165,$AS$5:$AS165,0),IF(OR(OFFSET($AF165,0,8-COUNTBLANK($AG165:$AN165))=$F164,$BE165=$BE164),$BB164,""))</f>
        <v/>
      </c>
      <c r="BC165" s="41">
        <v>105</v>
      </c>
      <c r="BD165" s="55" t="str">
        <f>C165&amp;" | "&amp;F165</f>
        <v>90NB0NL1-M14370 | GAXKT003010</v>
      </c>
      <c r="BE165" s="55" t="str">
        <f ca="1">C165&amp;" | "&amp;OFFSET($AF165,0,8-COUNTBLANK($AG165:$AN165))</f>
        <v>90NB0NL1-M14370 | 90NB0NL1-M14370</v>
      </c>
      <c r="BF165" s="57">
        <f ca="1">IFERROR(VLOOKUP($BE165,$BD$5:$BF164,3,0)*$AE165,VLOOKUP($C165,Demanda!$A:$B,2,0)*$AE165)*IF(AT165="Phantom Alt",$BC165,TRUE)</f>
        <v>800</v>
      </c>
      <c r="BG165" s="57">
        <f t="shared" ca="1" si="2"/>
        <v>800</v>
      </c>
      <c r="BH165" s="57">
        <f>SUMIF(Invoice!A:A,F165,Invoice!B:B)</f>
        <v>4000</v>
      </c>
      <c r="BI165" s="57">
        <f ca="1">SUMIF(AS:AS,AS165,BG:BG)</f>
        <v>800</v>
      </c>
      <c r="BJ165" s="57">
        <f ca="1">MIN((BI165-SUMIF($AS$5:AS164,AS165,$BJ$5:BJ164)),MAX(0,BH165-SUMIF($F$5:F164,F165,$BJ$5:BJ164)))</f>
        <v>800</v>
      </c>
      <c r="BK165" s="57">
        <f ca="1">(-SUMIF(AS:AS,AS165,BG:BG)+SUMIF(AS:AS,AS165,BJ:BJ))*(AP165=100)*AR165</f>
        <v>0</v>
      </c>
      <c r="BL165" s="57">
        <f ca="1">MAX(0,SUMIF(Invoice!A:A,F165,Invoice!B:B)-SUMIF(F:F,F165,BJ:BJ))*(COUNTIF(F:F,F165)=COUNTIF($F$5:F165,F165))</f>
        <v>1200</v>
      </c>
      <c r="BM165" s="44"/>
    </row>
    <row r="166" spans="1:65">
      <c r="A166" s="43">
        <v>166</v>
      </c>
      <c r="B166" s="35" t="s">
        <v>192</v>
      </c>
      <c r="C166" s="35" t="s">
        <v>3544</v>
      </c>
      <c r="D166" s="35">
        <v>1</v>
      </c>
      <c r="E166" s="35">
        <v>340</v>
      </c>
      <c r="F166" s="64" t="s">
        <v>3609</v>
      </c>
      <c r="G166" s="76" t="s">
        <v>3831</v>
      </c>
      <c r="H166" s="35"/>
      <c r="I166" s="35"/>
      <c r="J166" s="35">
        <v>0</v>
      </c>
      <c r="K166" s="35" t="s">
        <v>179</v>
      </c>
      <c r="L166" s="35" t="s">
        <v>57</v>
      </c>
      <c r="M166" s="35">
        <v>1</v>
      </c>
      <c r="N166" s="35">
        <v>1</v>
      </c>
      <c r="O166" s="35">
        <v>1</v>
      </c>
      <c r="P166" s="35"/>
      <c r="Q166" s="35"/>
      <c r="R166" s="35" t="s">
        <v>130</v>
      </c>
      <c r="S166" s="35" t="s">
        <v>130</v>
      </c>
      <c r="T166" s="36">
        <v>44104</v>
      </c>
      <c r="U166" s="36">
        <v>2958465</v>
      </c>
      <c r="V166" s="35" t="s">
        <v>3783</v>
      </c>
      <c r="W166" s="35" t="s">
        <v>59</v>
      </c>
      <c r="X166" s="35"/>
      <c r="Y166" s="35" t="s">
        <v>56</v>
      </c>
      <c r="Z166" s="35">
        <v>7213294</v>
      </c>
      <c r="AA166" s="35">
        <v>130</v>
      </c>
      <c r="AB166" s="35">
        <v>65</v>
      </c>
      <c r="AC166" s="35"/>
      <c r="AE166" s="51">
        <f>M166/O166</f>
        <v>1</v>
      </c>
      <c r="AG166" s="6" t="str">
        <f>C166</f>
        <v>90NB0NL1-M14370</v>
      </c>
      <c r="AH166" s="6" t="str">
        <f>IF($D166&lt;=AH$4,"",IF(AND($D165=AH$4,$D166&gt;AH$4),$F165,AH165))</f>
        <v/>
      </c>
      <c r="AI166" s="6" t="str">
        <f>IF($D166&lt;=AI$4,"",IF(AND($D165=AI$4,$D166&gt;AI$4),$F165,AI165))</f>
        <v/>
      </c>
      <c r="AJ166" s="6" t="str">
        <f>IF($D166&lt;=AJ$4,"",IF(AND($D165=AJ$4,$D166&gt;AJ$4),$F165,AJ165))</f>
        <v/>
      </c>
      <c r="AK166" s="6" t="str">
        <f>IF($D166&lt;=AK$4,"",IF(AND($D165=AK$4,$D166&gt;AK$4),$F165,AK165))</f>
        <v/>
      </c>
      <c r="AL166" s="6" t="str">
        <f>IF($D166&lt;=AL$4,"",IF(AND($D165=AL$4,$D166&gt;AL$4),$F165,AL165))</f>
        <v/>
      </c>
      <c r="AM166" s="6" t="str">
        <f>IF($D166&lt;=AM$4,"",IF(AND($D165=AM$4,$D166&gt;AM$4),$F165,AM165))</f>
        <v/>
      </c>
      <c r="AN166" s="6" t="str">
        <f>IF($D166&lt;=AN$4,"",IF(AND($D165=AN$4,$D166&gt;AN$4),$F165,AN165))</f>
        <v/>
      </c>
      <c r="AO166" s="6" t="str">
        <f>CONCATENATE(AG166," | ",AH166," | ",AI166," | ",AJ166," | ",AK166," | ",AL166," | ",AM166," | ",AN166)</f>
        <v xml:space="preserve">90NB0NL1-M14370 |  |  |  |  |  |  | </v>
      </c>
      <c r="AP166" s="6">
        <f>IF(TRIM(H166)="",100,J166)</f>
        <v>100</v>
      </c>
      <c r="AQ166" s="4"/>
      <c r="AR166" s="6" t="b">
        <f>NOT(TRIM(W166)&lt;&gt;"F")</f>
        <v>1</v>
      </c>
      <c r="AS166" s="6" t="str">
        <f>$B166&amp;" | "&amp;$AO166&amp;" | "&amp;IF(TRIM(H166)="","uniq"&amp;ROW(),TRIM(H166))</f>
        <v>271A | 90NB0NL1-M14370 |  |  |  |  |  |  |  | uniq166</v>
      </c>
      <c r="AT166" s="63">
        <f>IF(NOT(AR166),IF(TRIM($H166)="","Assembly","Phantom Alt"),VLOOKUP(F166,ZPCS04!B:G,6,0))</f>
        <v>599</v>
      </c>
      <c r="AU166" s="7"/>
      <c r="AV166" s="38">
        <f ca="1">IF(TRIM($W166)="F",OFFSET($A$5,MATCH($AS166,$AS$5:$AS166,0)-1,0),$A166)</f>
        <v>166</v>
      </c>
      <c r="AW166" s="38">
        <f ca="1">IFERROR(OFFSET(ZPCS04!$A$1,MATCH(F166,ZPCS04!B:B,0)-1,0),100)</f>
        <v>2.999999919</v>
      </c>
      <c r="AX166" s="7"/>
      <c r="AY166" s="6" t="b">
        <f>SUMIF(AS:AS,AS166,AP:AP)=100</f>
        <v>1</v>
      </c>
      <c r="AZ166" s="6" t="b">
        <f>SUMIF(AS:AS,AS166,AE:AE)/COUNTIF(AS:AS,AS166)=AE166</f>
        <v>1</v>
      </c>
      <c r="BA166" s="4"/>
      <c r="BB166" s="38" t="str">
        <f ca="1">IF(AT166="Phantom Alt",MATCH($AS166,$AS$5:$AS166,0),IF(OR(OFFSET($AF166,0,8-COUNTBLANK($AG166:$AN166))=$F165,$BE166=$BE165),$BB165,""))</f>
        <v/>
      </c>
      <c r="BC166" s="41">
        <v>106</v>
      </c>
      <c r="BD166" s="55" t="str">
        <f>C166&amp;" | "&amp;F166</f>
        <v>90NB0NL1-M14370 | HCXKJ047010</v>
      </c>
      <c r="BE166" s="55" t="str">
        <f ca="1">C166&amp;" | "&amp;OFFSET($AF166,0,8-COUNTBLANK($AG166:$AN166))</f>
        <v>90NB0NL1-M14370 | 90NB0NL1-M14370</v>
      </c>
      <c r="BF166" s="57">
        <f ca="1">IFERROR(VLOOKUP($BE166,$BD$5:$BF165,3,0)*$AE166,VLOOKUP($C166,Demanda!$A:$B,2,0)*$AE166)*IF(AT166="Phantom Alt",$BC166,TRUE)</f>
        <v>400</v>
      </c>
      <c r="BG166" s="57">
        <f t="shared" ca="1" si="2"/>
        <v>400</v>
      </c>
      <c r="BH166" s="57">
        <f>SUMIF(Invoice!A:A,F166,Invoice!B:B)</f>
        <v>8100</v>
      </c>
      <c r="BI166" s="57">
        <f ca="1">SUMIF(AS:AS,AS166,BG:BG)</f>
        <v>400</v>
      </c>
      <c r="BJ166" s="57">
        <f ca="1">MIN((BI166-SUMIF($AS$5:AS165,AS166,$BJ$5:BJ165)),MAX(0,BH166-SUMIF($F$5:F165,F166,$BJ$5:BJ165)))</f>
        <v>400</v>
      </c>
      <c r="BK166" s="57">
        <f ca="1">(-SUMIF(AS:AS,AS166,BG:BG)+SUMIF(AS:AS,AS166,BJ:BJ))*(AP166=100)*AR166</f>
        <v>0</v>
      </c>
      <c r="BL166" s="57">
        <f ca="1">MAX(0,SUMIF(Invoice!A:A,F166,Invoice!B:B)-SUMIF(F:F,F166,BJ:BJ))*(COUNTIF(F:F,F166)=COUNTIF($F$5:F166,F166))</f>
        <v>6700</v>
      </c>
      <c r="BM166" s="44"/>
    </row>
    <row r="167" spans="1:65">
      <c r="A167" s="43">
        <v>167</v>
      </c>
      <c r="B167" s="35" t="s">
        <v>192</v>
      </c>
      <c r="C167" s="35" t="s">
        <v>3544</v>
      </c>
      <c r="D167" s="35">
        <v>1</v>
      </c>
      <c r="E167" s="35">
        <v>350</v>
      </c>
      <c r="F167" s="64" t="s">
        <v>3611</v>
      </c>
      <c r="G167" s="76" t="s">
        <v>3832</v>
      </c>
      <c r="H167" s="35"/>
      <c r="I167" s="35"/>
      <c r="J167" s="35">
        <v>0</v>
      </c>
      <c r="K167" s="35" t="s">
        <v>116</v>
      </c>
      <c r="L167" s="35" t="s">
        <v>57</v>
      </c>
      <c r="M167" s="35">
        <v>1</v>
      </c>
      <c r="N167" s="35">
        <v>1</v>
      </c>
      <c r="O167" s="35">
        <v>1</v>
      </c>
      <c r="P167" s="35"/>
      <c r="Q167" s="35"/>
      <c r="R167" s="35" t="s">
        <v>130</v>
      </c>
      <c r="S167" s="35" t="s">
        <v>130</v>
      </c>
      <c r="T167" s="36">
        <v>44104</v>
      </c>
      <c r="U167" s="36">
        <v>2958465</v>
      </c>
      <c r="V167" s="35" t="s">
        <v>3783</v>
      </c>
      <c r="W167" s="35" t="s">
        <v>59</v>
      </c>
      <c r="X167" s="35"/>
      <c r="Y167" s="35" t="s">
        <v>56</v>
      </c>
      <c r="Z167" s="35">
        <v>7213294</v>
      </c>
      <c r="AA167" s="35">
        <v>132</v>
      </c>
      <c r="AB167" s="35">
        <v>66</v>
      </c>
      <c r="AC167" s="35"/>
      <c r="AE167" s="51">
        <f>M167/O167</f>
        <v>1</v>
      </c>
      <c r="AG167" s="6" t="str">
        <f>C167</f>
        <v>90NB0NL1-M14370</v>
      </c>
      <c r="AH167" s="6" t="str">
        <f>IF($D167&lt;=AH$4,"",IF(AND($D166=AH$4,$D167&gt;AH$4),$F166,AH166))</f>
        <v/>
      </c>
      <c r="AI167" s="6" t="str">
        <f>IF($D167&lt;=AI$4,"",IF(AND($D166=AI$4,$D167&gt;AI$4),$F166,AI166))</f>
        <v/>
      </c>
      <c r="AJ167" s="6" t="str">
        <f>IF($D167&lt;=AJ$4,"",IF(AND($D166=AJ$4,$D167&gt;AJ$4),$F166,AJ166))</f>
        <v/>
      </c>
      <c r="AK167" s="6" t="str">
        <f>IF($D167&lt;=AK$4,"",IF(AND($D166=AK$4,$D167&gt;AK$4),$F166,AK166))</f>
        <v/>
      </c>
      <c r="AL167" s="6" t="str">
        <f>IF($D167&lt;=AL$4,"",IF(AND($D166=AL$4,$D167&gt;AL$4),$F166,AL166))</f>
        <v/>
      </c>
      <c r="AM167" s="6" t="str">
        <f>IF($D167&lt;=AM$4,"",IF(AND($D166=AM$4,$D167&gt;AM$4),$F166,AM166))</f>
        <v/>
      </c>
      <c r="AN167" s="6" t="str">
        <f>IF($D167&lt;=AN$4,"",IF(AND($D166=AN$4,$D167&gt;AN$4),$F166,AN166))</f>
        <v/>
      </c>
      <c r="AO167" s="6" t="str">
        <f>CONCATENATE(AG167," | ",AH167," | ",AI167," | ",AJ167," | ",AK167," | ",AL167," | ",AM167," | ",AN167)</f>
        <v xml:space="preserve">90NB0NL1-M14370 |  |  |  |  |  |  | </v>
      </c>
      <c r="AP167" s="6">
        <f>IF(TRIM(H167)="",100,J167)</f>
        <v>100</v>
      </c>
      <c r="AQ167" s="4"/>
      <c r="AR167" s="6" t="b">
        <f>NOT(TRIM(W167)&lt;&gt;"F")</f>
        <v>1</v>
      </c>
      <c r="AS167" s="6" t="str">
        <f>$B167&amp;" | "&amp;$AO167&amp;" | "&amp;IF(TRIM(H167)="","uniq"&amp;ROW(),TRIM(H167))</f>
        <v>271A | 90NB0NL1-M14370 |  |  |  |  |  |  |  | uniq167</v>
      </c>
      <c r="AT167" s="63">
        <f>IF(NOT(AR167),IF(TRIM($H167)="","Assembly","Phantom Alt"),VLOOKUP(F167,ZPCS04!B:G,6,0))</f>
        <v>612</v>
      </c>
      <c r="AU167" s="7"/>
      <c r="AV167" s="38">
        <f ca="1">IF(TRIM($W167)="F",OFFSET($A$5,MATCH($AS167,$AS$5:$AS167,0)-1,0),$A167)</f>
        <v>167</v>
      </c>
      <c r="AW167" s="38">
        <f ca="1">IFERROR(OFFSET(ZPCS04!$A$1,MATCH(F167,ZPCS04!B:B,0)-1,0),100)</f>
        <v>2.9999999800000001</v>
      </c>
      <c r="AX167" s="7"/>
      <c r="AY167" s="6" t="b">
        <f>SUMIF(AS:AS,AS167,AP:AP)=100</f>
        <v>1</v>
      </c>
      <c r="AZ167" s="6" t="b">
        <f>SUMIF(AS:AS,AS167,AE:AE)/COUNTIF(AS:AS,AS167)=AE167</f>
        <v>1</v>
      </c>
      <c r="BA167" s="4"/>
      <c r="BB167" s="38" t="str">
        <f ca="1">IF(AT167="Phantom Alt",MATCH($AS167,$AS$5:$AS167,0),IF(OR(OFFSET($AF167,0,8-COUNTBLANK($AG167:$AN167))=$F166,$BE167=$BE166),$BB166,""))</f>
        <v/>
      </c>
      <c r="BC167" s="41">
        <v>107</v>
      </c>
      <c r="BD167" s="55" t="str">
        <f>C167&amp;" | "&amp;F167</f>
        <v>90NB0NL1-M14370 | JXXKT015010</v>
      </c>
      <c r="BE167" s="55" t="str">
        <f ca="1">C167&amp;" | "&amp;OFFSET($AF167,0,8-COUNTBLANK($AG167:$AN167))</f>
        <v>90NB0NL1-M14370 | 90NB0NL1-M14370</v>
      </c>
      <c r="BF167" s="57">
        <f ca="1">IFERROR(VLOOKUP($BE167,$BD$5:$BF166,3,0)*$AE167,VLOOKUP($C167,Demanda!$A:$B,2,0)*$AE167)*IF(AT167="Phantom Alt",$BC167,TRUE)</f>
        <v>400</v>
      </c>
      <c r="BG167" s="57">
        <f t="shared" ca="1" si="2"/>
        <v>400</v>
      </c>
      <c r="BH167" s="57">
        <f>SUMIF(Invoice!A:A,F167,Invoice!B:B)</f>
        <v>2000</v>
      </c>
      <c r="BI167" s="57">
        <f ca="1">SUMIF(AS:AS,AS167,BG:BG)</f>
        <v>400</v>
      </c>
      <c r="BJ167" s="57">
        <f ca="1">MIN((BI167-SUMIF($AS$5:AS166,AS167,$BJ$5:BJ166)),MAX(0,BH167-SUMIF($F$5:F166,F167,$BJ$5:BJ166)))</f>
        <v>400</v>
      </c>
      <c r="BK167" s="57">
        <f ca="1">(-SUMIF(AS:AS,AS167,BG:BG)+SUMIF(AS:AS,AS167,BJ:BJ))*(AP167=100)*AR167</f>
        <v>0</v>
      </c>
      <c r="BL167" s="57">
        <f ca="1">MAX(0,SUMIF(Invoice!A:A,F167,Invoice!B:B)-SUMIF(F:F,F167,BJ:BJ))*(COUNTIF(F:F,F167)=COUNTIF($F$5:F167,F167))</f>
        <v>600</v>
      </c>
      <c r="BM167" s="44"/>
    </row>
    <row r="168" spans="1:65">
      <c r="A168" s="43">
        <v>168</v>
      </c>
      <c r="B168" s="35" t="s">
        <v>192</v>
      </c>
      <c r="C168" s="35" t="s">
        <v>3544</v>
      </c>
      <c r="D168" s="35">
        <v>1</v>
      </c>
      <c r="E168" s="35">
        <v>360</v>
      </c>
      <c r="F168" s="64" t="s">
        <v>3613</v>
      </c>
      <c r="G168" s="76" t="s">
        <v>3833</v>
      </c>
      <c r="H168" s="35"/>
      <c r="I168" s="35"/>
      <c r="J168" s="35">
        <v>0</v>
      </c>
      <c r="K168" s="35" t="s">
        <v>116</v>
      </c>
      <c r="L168" s="35" t="s">
        <v>57</v>
      </c>
      <c r="M168" s="35">
        <v>1</v>
      </c>
      <c r="N168" s="35">
        <v>1</v>
      </c>
      <c r="O168" s="35">
        <v>1</v>
      </c>
      <c r="P168" s="35"/>
      <c r="Q168" s="35"/>
      <c r="R168" s="35" t="s">
        <v>130</v>
      </c>
      <c r="S168" s="35" t="s">
        <v>130</v>
      </c>
      <c r="T168" s="36">
        <v>44104</v>
      </c>
      <c r="U168" s="36">
        <v>2958465</v>
      </c>
      <c r="V168" s="35" t="s">
        <v>3783</v>
      </c>
      <c r="W168" s="35" t="s">
        <v>59</v>
      </c>
      <c r="X168" s="35"/>
      <c r="Y168" s="35" t="s">
        <v>56</v>
      </c>
      <c r="Z168" s="35">
        <v>7213294</v>
      </c>
      <c r="AA168" s="35">
        <v>134</v>
      </c>
      <c r="AB168" s="35">
        <v>67</v>
      </c>
      <c r="AC168" s="35"/>
      <c r="AE168" s="51">
        <f>M168/O168</f>
        <v>1</v>
      </c>
      <c r="AG168" s="6" t="str">
        <f>C168</f>
        <v>90NB0NL1-M14370</v>
      </c>
      <c r="AH168" s="6" t="str">
        <f>IF($D168&lt;=AH$4,"",IF(AND($D167=AH$4,$D168&gt;AH$4),$F167,AH167))</f>
        <v/>
      </c>
      <c r="AI168" s="6" t="str">
        <f>IF($D168&lt;=AI$4,"",IF(AND($D167=AI$4,$D168&gt;AI$4),$F167,AI167))</f>
        <v/>
      </c>
      <c r="AJ168" s="6" t="str">
        <f>IF($D168&lt;=AJ$4,"",IF(AND($D167=AJ$4,$D168&gt;AJ$4),$F167,AJ167))</f>
        <v/>
      </c>
      <c r="AK168" s="6" t="str">
        <f>IF($D168&lt;=AK$4,"",IF(AND($D167=AK$4,$D168&gt;AK$4),$F167,AK167))</f>
        <v/>
      </c>
      <c r="AL168" s="6" t="str">
        <f>IF($D168&lt;=AL$4,"",IF(AND($D167=AL$4,$D168&gt;AL$4),$F167,AL167))</f>
        <v/>
      </c>
      <c r="AM168" s="6" t="str">
        <f>IF($D168&lt;=AM$4,"",IF(AND($D167=AM$4,$D168&gt;AM$4),$F167,AM167))</f>
        <v/>
      </c>
      <c r="AN168" s="6" t="str">
        <f>IF($D168&lt;=AN$4,"",IF(AND($D167=AN$4,$D168&gt;AN$4),$F167,AN167))</f>
        <v/>
      </c>
      <c r="AO168" s="6" t="str">
        <f>CONCATENATE(AG168," | ",AH168," | ",AI168," | ",AJ168," | ",AK168," | ",AL168," | ",AM168," | ",AN168)</f>
        <v xml:space="preserve">90NB0NL1-M14370 |  |  |  |  |  |  | </v>
      </c>
      <c r="AP168" s="6">
        <f>IF(TRIM(H168)="",100,J168)</f>
        <v>100</v>
      </c>
      <c r="AQ168" s="4"/>
      <c r="AR168" s="6" t="b">
        <f>NOT(TRIM(W168)&lt;&gt;"F")</f>
        <v>1</v>
      </c>
      <c r="AS168" s="6" t="str">
        <f>$B168&amp;" | "&amp;$AO168&amp;" | "&amp;IF(TRIM(H168)="","uniq"&amp;ROW(),TRIM(H168))</f>
        <v>271A | 90NB0NL1-M14370 |  |  |  |  |  |  |  | uniq168</v>
      </c>
      <c r="AT168" s="63">
        <f>IF(NOT(AR168),IF(TRIM($H168)="","Assembly","Phantom Alt"),VLOOKUP(F168,ZPCS04!B:G,6,0))</f>
        <v>613</v>
      </c>
      <c r="AU168" s="7"/>
      <c r="AV168" s="38">
        <f ca="1">IF(TRIM($W168)="F",OFFSET($A$5,MATCH($AS168,$AS$5:$AS168,0)-1,0),$A168)</f>
        <v>168</v>
      </c>
      <c r="AW168" s="38">
        <f ca="1">IFERROR(OFFSET(ZPCS04!$A$1,MATCH(F168,ZPCS04!B:B,0)-1,0),100)</f>
        <v>2.9999999800000001</v>
      </c>
      <c r="AX168" s="7"/>
      <c r="AY168" s="6" t="b">
        <f>SUMIF(AS:AS,AS168,AP:AP)=100</f>
        <v>1</v>
      </c>
      <c r="AZ168" s="6" t="b">
        <f>SUMIF(AS:AS,AS168,AE:AE)/COUNTIF(AS:AS,AS168)=AE168</f>
        <v>1</v>
      </c>
      <c r="BA168" s="4"/>
      <c r="BB168" s="38" t="str">
        <f ca="1">IF(AT168="Phantom Alt",MATCH($AS168,$AS$5:$AS168,0),IF(OR(OFFSET($AF168,0,8-COUNTBLANK($AG168:$AN168))=$F167,$BE168=$BE167),$BB167,""))</f>
        <v/>
      </c>
      <c r="BC168" s="41">
        <v>108</v>
      </c>
      <c r="BD168" s="55" t="str">
        <f>C168&amp;" | "&amp;F168</f>
        <v>90NB0NL1-M14370 | JXXKT016010</v>
      </c>
      <c r="BE168" s="55" t="str">
        <f ca="1">C168&amp;" | "&amp;OFFSET($AF168,0,8-COUNTBLANK($AG168:$AN168))</f>
        <v>90NB0NL1-M14370 | 90NB0NL1-M14370</v>
      </c>
      <c r="BF168" s="57">
        <f ca="1">IFERROR(VLOOKUP($BE168,$BD$5:$BF167,3,0)*$AE168,VLOOKUP($C168,Demanda!$A:$B,2,0)*$AE168)*IF(AT168="Phantom Alt",$BC168,TRUE)</f>
        <v>400</v>
      </c>
      <c r="BG168" s="57">
        <f t="shared" ca="1" si="2"/>
        <v>400</v>
      </c>
      <c r="BH168" s="57">
        <f>SUMIF(Invoice!A:A,F168,Invoice!B:B)</f>
        <v>2000</v>
      </c>
      <c r="BI168" s="57">
        <f ca="1">SUMIF(AS:AS,AS168,BG:BG)</f>
        <v>400</v>
      </c>
      <c r="BJ168" s="57">
        <f ca="1">MIN((BI168-SUMIF($AS$5:AS167,AS168,$BJ$5:BJ167)),MAX(0,BH168-SUMIF($F$5:F167,F168,$BJ$5:BJ167)))</f>
        <v>400</v>
      </c>
      <c r="BK168" s="57">
        <f ca="1">(-SUMIF(AS:AS,AS168,BG:BG)+SUMIF(AS:AS,AS168,BJ:BJ))*(AP168=100)*AR168</f>
        <v>0</v>
      </c>
      <c r="BL168" s="57">
        <f ca="1">MAX(0,SUMIF(Invoice!A:A,F168,Invoice!B:B)-SUMIF(F:F,F168,BJ:BJ))*(COUNTIF(F:F,F168)=COUNTIF($F$5:F168,F168))</f>
        <v>600</v>
      </c>
      <c r="BM168" s="44"/>
    </row>
    <row r="169" spans="1:65">
      <c r="A169" s="43">
        <v>169</v>
      </c>
      <c r="B169" s="35" t="s">
        <v>192</v>
      </c>
      <c r="C169" s="35" t="s">
        <v>3544</v>
      </c>
      <c r="D169" s="35">
        <v>1</v>
      </c>
      <c r="E169" s="35">
        <v>370</v>
      </c>
      <c r="F169" s="64" t="s">
        <v>3770</v>
      </c>
      <c r="G169" s="76" t="s">
        <v>3834</v>
      </c>
      <c r="H169" s="35">
        <v>37</v>
      </c>
      <c r="I169" s="35" t="s">
        <v>58</v>
      </c>
      <c r="J169" s="35">
        <v>100</v>
      </c>
      <c r="K169" s="35" t="s">
        <v>118</v>
      </c>
      <c r="L169" s="35" t="s">
        <v>57</v>
      </c>
      <c r="M169" s="35">
        <v>1</v>
      </c>
      <c r="N169" s="35">
        <v>1</v>
      </c>
      <c r="O169" s="35">
        <v>1</v>
      </c>
      <c r="P169" s="35">
        <v>2</v>
      </c>
      <c r="Q169" s="35">
        <v>1</v>
      </c>
      <c r="R169" s="35" t="s">
        <v>130</v>
      </c>
      <c r="S169" s="35" t="s">
        <v>130</v>
      </c>
      <c r="T169" s="36">
        <v>44104</v>
      </c>
      <c r="U169" s="36">
        <v>2958465</v>
      </c>
      <c r="V169" s="35" t="s">
        <v>3783</v>
      </c>
      <c r="W169" s="35" t="s">
        <v>59</v>
      </c>
      <c r="X169" s="35"/>
      <c r="Y169" s="35" t="s">
        <v>56</v>
      </c>
      <c r="Z169" s="35">
        <v>7213294</v>
      </c>
      <c r="AA169" s="35">
        <v>136</v>
      </c>
      <c r="AB169" s="35">
        <v>68</v>
      </c>
      <c r="AC169" s="35"/>
      <c r="AE169" s="51">
        <f>M169/O169</f>
        <v>1</v>
      </c>
      <c r="AG169" s="6" t="str">
        <f>C169</f>
        <v>90NB0NL1-M14370</v>
      </c>
      <c r="AH169" s="6" t="str">
        <f>IF($D169&lt;=AH$4,"",IF(AND($D168=AH$4,$D169&gt;AH$4),$F168,AH168))</f>
        <v/>
      </c>
      <c r="AI169" s="6" t="str">
        <f>IF($D169&lt;=AI$4,"",IF(AND($D168=AI$4,$D169&gt;AI$4),$F168,AI168))</f>
        <v/>
      </c>
      <c r="AJ169" s="6" t="str">
        <f>IF($D169&lt;=AJ$4,"",IF(AND($D168=AJ$4,$D169&gt;AJ$4),$F168,AJ168))</f>
        <v/>
      </c>
      <c r="AK169" s="6" t="str">
        <f>IF($D169&lt;=AK$4,"",IF(AND($D168=AK$4,$D169&gt;AK$4),$F168,AK168))</f>
        <v/>
      </c>
      <c r="AL169" s="6" t="str">
        <f>IF($D169&lt;=AL$4,"",IF(AND($D168=AL$4,$D169&gt;AL$4),$F168,AL168))</f>
        <v/>
      </c>
      <c r="AM169" s="6" t="str">
        <f>IF($D169&lt;=AM$4,"",IF(AND($D168=AM$4,$D169&gt;AM$4),$F168,AM168))</f>
        <v/>
      </c>
      <c r="AN169" s="6" t="str">
        <f>IF($D169&lt;=AN$4,"",IF(AND($D168=AN$4,$D169&gt;AN$4),$F168,AN168))</f>
        <v/>
      </c>
      <c r="AO169" s="6" t="str">
        <f>CONCATENATE(AG169," | ",AH169," | ",AI169," | ",AJ169," | ",AK169," | ",AL169," | ",AM169," | ",AN169)</f>
        <v xml:space="preserve">90NB0NL1-M14370 |  |  |  |  |  |  | </v>
      </c>
      <c r="AP169" s="6">
        <f>IF(TRIM(H169)="",100,J169)</f>
        <v>100</v>
      </c>
      <c r="AQ169" s="4"/>
      <c r="AR169" s="6" t="b">
        <f>NOT(TRIM(W169)&lt;&gt;"F")</f>
        <v>1</v>
      </c>
      <c r="AS169" s="6" t="str">
        <f>$B169&amp;" | "&amp;$AO169&amp;" | "&amp;IF(TRIM(H169)="","uniq"&amp;ROW(),TRIM(H169))</f>
        <v>271A | 90NB0NL1-M14370 |  |  |  |  |  |  |  | 37</v>
      </c>
      <c r="AT169" s="63">
        <f>IF(NOT(AR169),IF(TRIM($H169)="","Assembly","Phantom Alt"),VLOOKUP(F169,ZPCS04!B:G,6,0))</f>
        <v>2048</v>
      </c>
      <c r="AU169" s="7"/>
      <c r="AV169" s="38">
        <f ca="1">IF(TRIM($W169)="F",OFFSET($A$5,MATCH($AS169,$AS$5:$AS169,0)-1,0),$A169)</f>
        <v>169</v>
      </c>
      <c r="AW169" s="38">
        <f ca="1">IFERROR(OFFSET(ZPCS04!$A$1,MATCH(F169,ZPCS04!B:B,0)-1,0),100)</f>
        <v>2.9999999800000001</v>
      </c>
      <c r="AX169" s="7"/>
      <c r="AY169" s="6" t="b">
        <f>SUMIF(AS:AS,AS169,AP:AP)=100</f>
        <v>1</v>
      </c>
      <c r="AZ169" s="6" t="b">
        <f>SUMIF(AS:AS,AS169,AE:AE)/COUNTIF(AS:AS,AS169)=AE169</f>
        <v>1</v>
      </c>
      <c r="BA169" s="4"/>
      <c r="BB169" s="38" t="str">
        <f ca="1">IF(AT169="Phantom Alt",MATCH($AS169,$AS$5:$AS169,0),IF(OR(OFFSET($AF169,0,8-COUNTBLANK($AG169:$AN169))=$F168,$BE169=$BE168),$BB168,""))</f>
        <v/>
      </c>
      <c r="BC169" s="41">
        <v>109</v>
      </c>
      <c r="BD169" s="55" t="str">
        <f>C169&amp;" | "&amp;F169</f>
        <v>90NB0NL1-M14370 | DEFC0709051</v>
      </c>
      <c r="BE169" s="55" t="str">
        <f ca="1">C169&amp;" | "&amp;OFFSET($AF169,0,8-COUNTBLANK($AG169:$AN169))</f>
        <v>90NB0NL1-M14370 | 90NB0NL1-M14370</v>
      </c>
      <c r="BF169" s="57">
        <f ca="1">IFERROR(VLOOKUP($BE169,$BD$5:$BF168,3,0)*$AE169,VLOOKUP($C169,Demanda!$A:$B,2,0)*$AE169)*IF(AT169="Phantom Alt",$BC169,TRUE)</f>
        <v>400</v>
      </c>
      <c r="BG169" s="57">
        <f t="shared" ca="1" si="2"/>
        <v>400</v>
      </c>
      <c r="BH169" s="57">
        <f>SUMIF(Invoice!A:A,F169,Invoice!B:B)</f>
        <v>2000</v>
      </c>
      <c r="BI169" s="57">
        <f ca="1">SUMIF(AS:AS,AS169,BG:BG)</f>
        <v>400</v>
      </c>
      <c r="BJ169" s="57">
        <f ca="1">MIN((BI169-SUMIF($AS$5:AS168,AS169,$BJ$5:BJ168)),MAX(0,BH169-SUMIF($F$5:F168,F169,$BJ$5:BJ168)))</f>
        <v>400</v>
      </c>
      <c r="BK169" s="57">
        <f ca="1">(-SUMIF(AS:AS,AS169,BG:BG)+SUMIF(AS:AS,AS169,BJ:BJ))*(AP169=100)*AR169</f>
        <v>0</v>
      </c>
      <c r="BL169" s="57">
        <f ca="1">MAX(0,SUMIF(Invoice!A:A,F169,Invoice!B:B)-SUMIF(F:F,F169,BJ:BJ))*(COUNTIF(F:F,F169)=COUNTIF($F$5:F169,F169))</f>
        <v>600</v>
      </c>
      <c r="BM169" s="44"/>
    </row>
    <row r="170" spans="1:65">
      <c r="A170" s="43">
        <v>170</v>
      </c>
      <c r="B170" s="35" t="s">
        <v>192</v>
      </c>
      <c r="C170" s="35" t="s">
        <v>3544</v>
      </c>
      <c r="D170" s="35">
        <v>1</v>
      </c>
      <c r="E170" s="35">
        <v>370</v>
      </c>
      <c r="F170" s="64" t="s">
        <v>3772</v>
      </c>
      <c r="G170" s="76" t="s">
        <v>3835</v>
      </c>
      <c r="H170" s="35">
        <v>37</v>
      </c>
      <c r="I170" s="35" t="s">
        <v>60</v>
      </c>
      <c r="J170" s="35">
        <v>0</v>
      </c>
      <c r="K170" s="35" t="s">
        <v>118</v>
      </c>
      <c r="L170" s="35" t="s">
        <v>57</v>
      </c>
      <c r="M170" s="35">
        <v>1</v>
      </c>
      <c r="N170" s="35"/>
      <c r="O170" s="35">
        <v>1</v>
      </c>
      <c r="P170" s="35">
        <v>2</v>
      </c>
      <c r="Q170" s="35">
        <v>2</v>
      </c>
      <c r="R170" s="35" t="s">
        <v>130</v>
      </c>
      <c r="S170" s="35" t="s">
        <v>130</v>
      </c>
      <c r="T170" s="36">
        <v>44104</v>
      </c>
      <c r="U170" s="36">
        <v>2958465</v>
      </c>
      <c r="V170" s="35" t="s">
        <v>3783</v>
      </c>
      <c r="W170" s="35" t="s">
        <v>59</v>
      </c>
      <c r="X170" s="35"/>
      <c r="Y170" s="35" t="s">
        <v>56</v>
      </c>
      <c r="Z170" s="35">
        <v>7213294</v>
      </c>
      <c r="AA170" s="35">
        <v>138</v>
      </c>
      <c r="AB170" s="35">
        <v>69</v>
      </c>
      <c r="AC170" s="35"/>
      <c r="AE170" s="51">
        <f>M170/O170</f>
        <v>1</v>
      </c>
      <c r="AG170" s="6" t="str">
        <f>C170</f>
        <v>90NB0NL1-M14370</v>
      </c>
      <c r="AH170" s="6" t="str">
        <f>IF($D170&lt;=AH$4,"",IF(AND($D169=AH$4,$D170&gt;AH$4),$F169,AH169))</f>
        <v/>
      </c>
      <c r="AI170" s="6" t="str">
        <f>IF($D170&lt;=AI$4,"",IF(AND($D169=AI$4,$D170&gt;AI$4),$F169,AI169))</f>
        <v/>
      </c>
      <c r="AJ170" s="6" t="str">
        <f>IF($D170&lt;=AJ$4,"",IF(AND($D169=AJ$4,$D170&gt;AJ$4),$F169,AJ169))</f>
        <v/>
      </c>
      <c r="AK170" s="6" t="str">
        <f>IF($D170&lt;=AK$4,"",IF(AND($D169=AK$4,$D170&gt;AK$4),$F169,AK169))</f>
        <v/>
      </c>
      <c r="AL170" s="6" t="str">
        <f>IF($D170&lt;=AL$4,"",IF(AND($D169=AL$4,$D170&gt;AL$4),$F169,AL169))</f>
        <v/>
      </c>
      <c r="AM170" s="6" t="str">
        <f>IF($D170&lt;=AM$4,"",IF(AND($D169=AM$4,$D170&gt;AM$4),$F169,AM169))</f>
        <v/>
      </c>
      <c r="AN170" s="6" t="str">
        <f>IF($D170&lt;=AN$4,"",IF(AND($D169=AN$4,$D170&gt;AN$4),$F169,AN169))</f>
        <v/>
      </c>
      <c r="AO170" s="6" t="str">
        <f>CONCATENATE(AG170," | ",AH170," | ",AI170," | ",AJ170," | ",AK170," | ",AL170," | ",AM170," | ",AN170)</f>
        <v xml:space="preserve">90NB0NL1-M14370 |  |  |  |  |  |  | </v>
      </c>
      <c r="AP170" s="6">
        <f>IF(TRIM(H170)="",100,J170)</f>
        <v>0</v>
      </c>
      <c r="AQ170" s="4"/>
      <c r="AR170" s="6" t="b">
        <f>NOT(TRIM(W170)&lt;&gt;"F")</f>
        <v>1</v>
      </c>
      <c r="AS170" s="6" t="str">
        <f>$B170&amp;" | "&amp;$AO170&amp;" | "&amp;IF(TRIM(H170)="","uniq"&amp;ROW(),TRIM(H170))</f>
        <v>271A | 90NB0NL1-M14370 |  |  |  |  |  |  |  | 37</v>
      </c>
      <c r="AT170" s="63">
        <f>IF(NOT(AR170),IF(TRIM($H170)="","Assembly","Phantom Alt"),VLOOKUP(F170,ZPCS04!B:G,6,0))</f>
        <v>2048</v>
      </c>
      <c r="AU170" s="7"/>
      <c r="AV170" s="38">
        <f ca="1">IF(TRIM($W170)="F",OFFSET($A$5,MATCH($AS170,$AS$5:$AS170,0)-1,0),$A170)</f>
        <v>169</v>
      </c>
      <c r="AW170" s="38">
        <f ca="1">IFERROR(OFFSET(ZPCS04!$A$1,MATCH(F170,ZPCS04!B:B,0)-1,0),100)</f>
        <v>3</v>
      </c>
      <c r="AX170" s="7"/>
      <c r="AY170" s="6" t="b">
        <f>SUMIF(AS:AS,AS170,AP:AP)=100</f>
        <v>1</v>
      </c>
      <c r="AZ170" s="6" t="b">
        <f>SUMIF(AS:AS,AS170,AE:AE)/COUNTIF(AS:AS,AS170)=AE170</f>
        <v>1</v>
      </c>
      <c r="BA170" s="4"/>
      <c r="BB170" s="38" t="str">
        <f ca="1">IF(AT170="Phantom Alt",MATCH($AS170,$AS$5:$AS170,0),IF(OR(OFFSET($AF170,0,8-COUNTBLANK($AG170:$AN170))=$F169,$BE170=$BE169),$BB169,""))</f>
        <v/>
      </c>
      <c r="BC170" s="41">
        <v>110</v>
      </c>
      <c r="BD170" s="55" t="str">
        <f>C170&amp;" | "&amp;F170</f>
        <v>90NB0NL1-M14370 | DEFC0709052</v>
      </c>
      <c r="BE170" s="55" t="str">
        <f ca="1">C170&amp;" | "&amp;OFFSET($AF170,0,8-COUNTBLANK($AG170:$AN170))</f>
        <v>90NB0NL1-M14370 | 90NB0NL1-M14370</v>
      </c>
      <c r="BF170" s="57">
        <f ca="1">IFERROR(VLOOKUP($BE170,$BD$5:$BF169,3,0)*$AE170,VLOOKUP($C170,Demanda!$A:$B,2,0)*$AE170)*IF(AT170="Phantom Alt",$BC170,TRUE)</f>
        <v>400</v>
      </c>
      <c r="BG170" s="57">
        <f t="shared" ca="1" si="2"/>
        <v>0</v>
      </c>
      <c r="BH170" s="57">
        <f>SUMIF(Invoice!A:A,F170,Invoice!B:B)</f>
        <v>0</v>
      </c>
      <c r="BI170" s="57">
        <f ca="1">SUMIF(AS:AS,AS170,BG:BG)</f>
        <v>400</v>
      </c>
      <c r="BJ170" s="57">
        <f ca="1">MIN((BI170-SUMIF($AS$5:AS169,AS170,$BJ$5:BJ169)),MAX(0,BH170-SUMIF($F$5:F169,F170,$BJ$5:BJ169)))</f>
        <v>0</v>
      </c>
      <c r="BK170" s="57">
        <f ca="1">(-SUMIF(AS:AS,AS170,BG:BG)+SUMIF(AS:AS,AS170,BJ:BJ))*(AP170=100)*AR170</f>
        <v>0</v>
      </c>
      <c r="BL170" s="57">
        <f ca="1">MAX(0,SUMIF(Invoice!A:A,F170,Invoice!B:B)-SUMIF(F:F,F170,BJ:BJ))*(COUNTIF(F:F,F170)=COUNTIF($F$5:F170,F170))</f>
        <v>0</v>
      </c>
      <c r="BM170" s="44"/>
    </row>
    <row r="171" spans="1:65">
      <c r="A171" s="43">
        <v>171</v>
      </c>
      <c r="B171" s="35" t="s">
        <v>192</v>
      </c>
      <c r="C171" s="35" t="s">
        <v>3544</v>
      </c>
      <c r="D171" s="35">
        <v>1</v>
      </c>
      <c r="E171" s="35">
        <v>380</v>
      </c>
      <c r="F171" s="64" t="s">
        <v>3774</v>
      </c>
      <c r="G171" s="76" t="s">
        <v>3836</v>
      </c>
      <c r="H171" s="35">
        <v>38</v>
      </c>
      <c r="I171" s="35" t="s">
        <v>58</v>
      </c>
      <c r="J171" s="35">
        <v>100</v>
      </c>
      <c r="K171" s="35" t="s">
        <v>118</v>
      </c>
      <c r="L171" s="35" t="s">
        <v>57</v>
      </c>
      <c r="M171" s="35">
        <v>1</v>
      </c>
      <c r="N171" s="35">
        <v>1</v>
      </c>
      <c r="O171" s="35">
        <v>1</v>
      </c>
      <c r="P171" s="35">
        <v>2</v>
      </c>
      <c r="Q171" s="35">
        <v>1</v>
      </c>
      <c r="R171" s="35" t="s">
        <v>130</v>
      </c>
      <c r="S171" s="35" t="s">
        <v>130</v>
      </c>
      <c r="T171" s="36">
        <v>44104</v>
      </c>
      <c r="U171" s="36">
        <v>2958465</v>
      </c>
      <c r="V171" s="35" t="s">
        <v>3783</v>
      </c>
      <c r="W171" s="35" t="s">
        <v>59</v>
      </c>
      <c r="X171" s="35"/>
      <c r="Y171" s="35" t="s">
        <v>56</v>
      </c>
      <c r="Z171" s="35">
        <v>7213294</v>
      </c>
      <c r="AA171" s="35">
        <v>140</v>
      </c>
      <c r="AB171" s="35">
        <v>70</v>
      </c>
      <c r="AC171" s="35"/>
      <c r="AE171" s="51">
        <f>M171/O171</f>
        <v>1</v>
      </c>
      <c r="AG171" s="6" t="str">
        <f>C171</f>
        <v>90NB0NL1-M14370</v>
      </c>
      <c r="AH171" s="6" t="str">
        <f>IF($D171&lt;=AH$4,"",IF(AND($D170=AH$4,$D171&gt;AH$4),$F170,AH170))</f>
        <v/>
      </c>
      <c r="AI171" s="6" t="str">
        <f>IF($D171&lt;=AI$4,"",IF(AND($D170=AI$4,$D171&gt;AI$4),$F170,AI170))</f>
        <v/>
      </c>
      <c r="AJ171" s="6" t="str">
        <f>IF($D171&lt;=AJ$4,"",IF(AND($D170=AJ$4,$D171&gt;AJ$4),$F170,AJ170))</f>
        <v/>
      </c>
      <c r="AK171" s="6" t="str">
        <f>IF($D171&lt;=AK$4,"",IF(AND($D170=AK$4,$D171&gt;AK$4),$F170,AK170))</f>
        <v/>
      </c>
      <c r="AL171" s="6" t="str">
        <f>IF($D171&lt;=AL$4,"",IF(AND($D170=AL$4,$D171&gt;AL$4),$F170,AL170))</f>
        <v/>
      </c>
      <c r="AM171" s="6" t="str">
        <f>IF($D171&lt;=AM$4,"",IF(AND($D170=AM$4,$D171&gt;AM$4),$F170,AM170))</f>
        <v/>
      </c>
      <c r="AN171" s="6" t="str">
        <f>IF($D171&lt;=AN$4,"",IF(AND($D170=AN$4,$D171&gt;AN$4),$F170,AN170))</f>
        <v/>
      </c>
      <c r="AO171" s="6" t="str">
        <f>CONCATENATE(AG171," | ",AH171," | ",AI171," | ",AJ171," | ",AK171," | ",AL171," | ",AM171," | ",AN171)</f>
        <v xml:space="preserve">90NB0NL1-M14370 |  |  |  |  |  |  | </v>
      </c>
      <c r="AP171" s="6">
        <f>IF(TRIM(H171)="",100,J171)</f>
        <v>100</v>
      </c>
      <c r="AQ171" s="4"/>
      <c r="AR171" s="6" t="b">
        <f>NOT(TRIM(W171)&lt;&gt;"F")</f>
        <v>1</v>
      </c>
      <c r="AS171" s="6" t="str">
        <f>$B171&amp;" | "&amp;$AO171&amp;" | "&amp;IF(TRIM(H171)="","uniq"&amp;ROW(),TRIM(H171))</f>
        <v>271A | 90NB0NL1-M14370 |  |  |  |  |  |  |  | 38</v>
      </c>
      <c r="AT171" s="63">
        <f>IF(NOT(AR171),IF(TRIM($H171)="","Assembly","Phantom Alt"),VLOOKUP(F171,ZPCS04!B:G,6,0))</f>
        <v>2049</v>
      </c>
      <c r="AU171" s="7"/>
      <c r="AV171" s="38">
        <f ca="1">IF(TRIM($W171)="F",OFFSET($A$5,MATCH($AS171,$AS$5:$AS171,0)-1,0),$A171)</f>
        <v>171</v>
      </c>
      <c r="AW171" s="38">
        <f ca="1">IFERROR(OFFSET(ZPCS04!$A$1,MATCH(F171,ZPCS04!B:B,0)-1,0),100)</f>
        <v>2.9999999859999997</v>
      </c>
      <c r="AX171" s="7"/>
      <c r="AY171" s="6" t="b">
        <f>SUMIF(AS:AS,AS171,AP:AP)=100</f>
        <v>1</v>
      </c>
      <c r="AZ171" s="6" t="b">
        <f>SUMIF(AS:AS,AS171,AE:AE)/COUNTIF(AS:AS,AS171)=AE171</f>
        <v>1</v>
      </c>
      <c r="BA171" s="4"/>
      <c r="BB171" s="38" t="str">
        <f ca="1">IF(AT171="Phantom Alt",MATCH($AS171,$AS$5:$AS171,0),IF(OR(OFFSET($AF171,0,8-COUNTBLANK($AG171:$AN171))=$F170,$BE171=$BE170),$BB170,""))</f>
        <v/>
      </c>
      <c r="BC171" s="41">
        <v>111</v>
      </c>
      <c r="BD171" s="55" t="str">
        <f>C171&amp;" | "&amp;F171</f>
        <v>90NB0NL1-M14370 | DN009825000</v>
      </c>
      <c r="BE171" s="55" t="str">
        <f ca="1">C171&amp;" | "&amp;OFFSET($AF171,0,8-COUNTBLANK($AG171:$AN171))</f>
        <v>90NB0NL1-M14370 | 90NB0NL1-M14370</v>
      </c>
      <c r="BF171" s="57">
        <f ca="1">IFERROR(VLOOKUP($BE171,$BD$5:$BF170,3,0)*$AE171,VLOOKUP($C171,Demanda!$A:$B,2,0)*$AE171)*IF(AT171="Phantom Alt",$BC171,TRUE)</f>
        <v>400</v>
      </c>
      <c r="BG171" s="57">
        <f t="shared" ca="1" si="2"/>
        <v>400</v>
      </c>
      <c r="BH171" s="57">
        <f>SUMIF(Invoice!A:A,F171,Invoice!B:B)</f>
        <v>1400</v>
      </c>
      <c r="BI171" s="57">
        <f ca="1">SUMIF(AS:AS,AS171,BG:BG)</f>
        <v>400</v>
      </c>
      <c r="BJ171" s="57">
        <f ca="1">MIN((BI171-SUMIF($AS$5:AS170,AS171,$BJ$5:BJ170)),MAX(0,BH171-SUMIF($F$5:F170,F171,$BJ$5:BJ170)))</f>
        <v>400</v>
      </c>
      <c r="BK171" s="57">
        <f ca="1">(-SUMIF(AS:AS,AS171,BG:BG)+SUMIF(AS:AS,AS171,BJ:BJ))*(AP171=100)*AR171</f>
        <v>0</v>
      </c>
      <c r="BL171" s="57">
        <f ca="1">MAX(0,SUMIF(Invoice!A:A,F171,Invoice!B:B)-SUMIF(F:F,F171,BJ:BJ))*(COUNTIF(F:F,F171)=COUNTIF($F$5:F171,F171))</f>
        <v>0</v>
      </c>
      <c r="BM171" s="44"/>
    </row>
    <row r="172" spans="1:65">
      <c r="A172" s="43">
        <v>172</v>
      </c>
      <c r="B172" s="35" t="s">
        <v>192</v>
      </c>
      <c r="C172" s="35" t="s">
        <v>3544</v>
      </c>
      <c r="D172" s="35">
        <v>1</v>
      </c>
      <c r="E172" s="35">
        <v>380</v>
      </c>
      <c r="F172" s="64" t="s">
        <v>3776</v>
      </c>
      <c r="G172" s="76" t="s">
        <v>3837</v>
      </c>
      <c r="H172" s="35">
        <v>38</v>
      </c>
      <c r="I172" s="35" t="s">
        <v>60</v>
      </c>
      <c r="J172" s="35">
        <v>0</v>
      </c>
      <c r="K172" s="35" t="s">
        <v>118</v>
      </c>
      <c r="L172" s="35" t="s">
        <v>57</v>
      </c>
      <c r="M172" s="35">
        <v>1</v>
      </c>
      <c r="N172" s="35"/>
      <c r="O172" s="35">
        <v>1</v>
      </c>
      <c r="P172" s="35">
        <v>2</v>
      </c>
      <c r="Q172" s="35">
        <v>2</v>
      </c>
      <c r="R172" s="35" t="s">
        <v>130</v>
      </c>
      <c r="S172" s="35" t="s">
        <v>130</v>
      </c>
      <c r="T172" s="36">
        <v>44104</v>
      </c>
      <c r="U172" s="36">
        <v>2958465</v>
      </c>
      <c r="V172" s="35" t="s">
        <v>3783</v>
      </c>
      <c r="W172" s="35" t="s">
        <v>59</v>
      </c>
      <c r="X172" s="35"/>
      <c r="Y172" s="35" t="s">
        <v>56</v>
      </c>
      <c r="Z172" s="35">
        <v>7213294</v>
      </c>
      <c r="AA172" s="35">
        <v>142</v>
      </c>
      <c r="AB172" s="35">
        <v>71</v>
      </c>
      <c r="AC172" s="35"/>
      <c r="AE172" s="51">
        <f>M172/O172</f>
        <v>1</v>
      </c>
      <c r="AG172" s="6" t="str">
        <f>C172</f>
        <v>90NB0NL1-M14370</v>
      </c>
      <c r="AH172" s="6" t="str">
        <f>IF($D172&lt;=AH$4,"",IF(AND($D171=AH$4,$D172&gt;AH$4),$F171,AH171))</f>
        <v/>
      </c>
      <c r="AI172" s="6" t="str">
        <f>IF($D172&lt;=AI$4,"",IF(AND($D171=AI$4,$D172&gt;AI$4),$F171,AI171))</f>
        <v/>
      </c>
      <c r="AJ172" s="6" t="str">
        <f>IF($D172&lt;=AJ$4,"",IF(AND($D171=AJ$4,$D172&gt;AJ$4),$F171,AJ171))</f>
        <v/>
      </c>
      <c r="AK172" s="6" t="str">
        <f>IF($D172&lt;=AK$4,"",IF(AND($D171=AK$4,$D172&gt;AK$4),$F171,AK171))</f>
        <v/>
      </c>
      <c r="AL172" s="6" t="str">
        <f>IF($D172&lt;=AL$4,"",IF(AND($D171=AL$4,$D172&gt;AL$4),$F171,AL171))</f>
        <v/>
      </c>
      <c r="AM172" s="6" t="str">
        <f>IF($D172&lt;=AM$4,"",IF(AND($D171=AM$4,$D172&gt;AM$4),$F171,AM171))</f>
        <v/>
      </c>
      <c r="AN172" s="6" t="str">
        <f>IF($D172&lt;=AN$4,"",IF(AND($D171=AN$4,$D172&gt;AN$4),$F171,AN171))</f>
        <v/>
      </c>
      <c r="AO172" s="6" t="str">
        <f>CONCATENATE(AG172," | ",AH172," | ",AI172," | ",AJ172," | ",AK172," | ",AL172," | ",AM172," | ",AN172)</f>
        <v xml:space="preserve">90NB0NL1-M14370 |  |  |  |  |  |  | </v>
      </c>
      <c r="AP172" s="6">
        <f>IF(TRIM(H172)="",100,J172)</f>
        <v>0</v>
      </c>
      <c r="AQ172" s="4"/>
      <c r="AR172" s="6" t="b">
        <f>NOT(TRIM(W172)&lt;&gt;"F")</f>
        <v>1</v>
      </c>
      <c r="AS172" s="6" t="str">
        <f>$B172&amp;" | "&amp;$AO172&amp;" | "&amp;IF(TRIM(H172)="","uniq"&amp;ROW(),TRIM(H172))</f>
        <v>271A | 90NB0NL1-M14370 |  |  |  |  |  |  |  | 38</v>
      </c>
      <c r="AT172" s="63">
        <f>IF(NOT(AR172),IF(TRIM($H172)="","Assembly","Phantom Alt"),VLOOKUP(F172,ZPCS04!B:G,6,0))</f>
        <v>2049</v>
      </c>
      <c r="AU172" s="7"/>
      <c r="AV172" s="38">
        <f ca="1">IF(TRIM($W172)="F",OFFSET($A$5,MATCH($AS172,$AS$5:$AS172,0)-1,0),$A172)</f>
        <v>171</v>
      </c>
      <c r="AW172" s="38">
        <f ca="1">IFERROR(OFFSET(ZPCS04!$A$1,MATCH(F172,ZPCS04!B:B,0)-1,0),100)</f>
        <v>3</v>
      </c>
      <c r="AX172" s="7"/>
      <c r="AY172" s="6" t="b">
        <f>SUMIF(AS:AS,AS172,AP:AP)=100</f>
        <v>1</v>
      </c>
      <c r="AZ172" s="6" t="b">
        <f>SUMIF(AS:AS,AS172,AE:AE)/COUNTIF(AS:AS,AS172)=AE172</f>
        <v>1</v>
      </c>
      <c r="BA172" s="4"/>
      <c r="BB172" s="38" t="str">
        <f ca="1">IF(AT172="Phantom Alt",MATCH($AS172,$AS$5:$AS172,0),IF(OR(OFFSET($AF172,0,8-COUNTBLANK($AG172:$AN172))=$F171,$BE172=$BE171),$BB171,""))</f>
        <v/>
      </c>
      <c r="BC172" s="41">
        <v>112</v>
      </c>
      <c r="BD172" s="55" t="str">
        <f>C172&amp;" | "&amp;F172</f>
        <v>90NB0NL1-M14370 | DN320102001</v>
      </c>
      <c r="BE172" s="55" t="str">
        <f ca="1">C172&amp;" | "&amp;OFFSET($AF172,0,8-COUNTBLANK($AG172:$AN172))</f>
        <v>90NB0NL1-M14370 | 90NB0NL1-M14370</v>
      </c>
      <c r="BF172" s="57">
        <f ca="1">IFERROR(VLOOKUP($BE172,$BD$5:$BF171,3,0)*$AE172,VLOOKUP($C172,Demanda!$A:$B,2,0)*$AE172)*IF(AT172="Phantom Alt",$BC172,TRUE)</f>
        <v>400</v>
      </c>
      <c r="BG172" s="57">
        <f t="shared" ca="1" si="2"/>
        <v>0</v>
      </c>
      <c r="BH172" s="57">
        <f>SUMIF(Invoice!A:A,F172,Invoice!B:B)</f>
        <v>0</v>
      </c>
      <c r="BI172" s="57">
        <f ca="1">SUMIF(AS:AS,AS172,BG:BG)</f>
        <v>400</v>
      </c>
      <c r="BJ172" s="57">
        <f ca="1">MIN((BI172-SUMIF($AS$5:AS171,AS172,$BJ$5:BJ171)),MAX(0,BH172-SUMIF($F$5:F171,F172,$BJ$5:BJ171)))</f>
        <v>0</v>
      </c>
      <c r="BK172" s="57">
        <f ca="1">(-SUMIF(AS:AS,AS172,BG:BG)+SUMIF(AS:AS,AS172,BJ:BJ))*(AP172=100)*AR172</f>
        <v>0</v>
      </c>
      <c r="BL172" s="57">
        <f ca="1">MAX(0,SUMIF(Invoice!A:A,F172,Invoice!B:B)-SUMIF(F:F,F172,BJ:BJ))*(COUNTIF(F:F,F172)=COUNTIF($F$5:F172,F172))</f>
        <v>0</v>
      </c>
      <c r="BM172" s="44"/>
    </row>
    <row r="173" spans="1:65">
      <c r="A173" s="43">
        <v>173</v>
      </c>
      <c r="B173" s="35" t="s">
        <v>192</v>
      </c>
      <c r="C173" s="35" t="s">
        <v>3544</v>
      </c>
      <c r="D173" s="35">
        <v>1</v>
      </c>
      <c r="E173" s="35">
        <v>390</v>
      </c>
      <c r="F173" s="64" t="s">
        <v>3587</v>
      </c>
      <c r="G173" s="76" t="s">
        <v>3588</v>
      </c>
      <c r="H173" s="35"/>
      <c r="I173" s="35"/>
      <c r="J173" s="35">
        <v>0</v>
      </c>
      <c r="K173" s="35" t="s">
        <v>3838</v>
      </c>
      <c r="L173" s="35" t="s">
        <v>57</v>
      </c>
      <c r="M173" s="35">
        <v>1</v>
      </c>
      <c r="N173" s="35">
        <v>1</v>
      </c>
      <c r="O173" s="35">
        <v>1</v>
      </c>
      <c r="P173" s="35"/>
      <c r="Q173" s="35"/>
      <c r="R173" s="35" t="s">
        <v>130</v>
      </c>
      <c r="S173" s="35" t="s">
        <v>130</v>
      </c>
      <c r="T173" s="36">
        <v>44104</v>
      </c>
      <c r="U173" s="36">
        <v>2958465</v>
      </c>
      <c r="V173" s="35" t="s">
        <v>3783</v>
      </c>
      <c r="W173" s="35" t="s">
        <v>59</v>
      </c>
      <c r="X173" s="35"/>
      <c r="Y173" s="35" t="s">
        <v>56</v>
      </c>
      <c r="Z173" s="35">
        <v>7213294</v>
      </c>
      <c r="AA173" s="35">
        <v>144</v>
      </c>
      <c r="AB173" s="35">
        <v>72</v>
      </c>
      <c r="AC173" s="35"/>
      <c r="AE173" s="51">
        <f>M173/O173</f>
        <v>1</v>
      </c>
      <c r="AG173" s="6" t="str">
        <f>C173</f>
        <v>90NB0NL1-M14370</v>
      </c>
      <c r="AH173" s="6" t="str">
        <f>IF($D173&lt;=AH$4,"",IF(AND($D172=AH$4,$D173&gt;AH$4),$F172,AH172))</f>
        <v/>
      </c>
      <c r="AI173" s="6" t="str">
        <f>IF($D173&lt;=AI$4,"",IF(AND($D172=AI$4,$D173&gt;AI$4),$F172,AI172))</f>
        <v/>
      </c>
      <c r="AJ173" s="6" t="str">
        <f>IF($D173&lt;=AJ$4,"",IF(AND($D172=AJ$4,$D173&gt;AJ$4),$F172,AJ172))</f>
        <v/>
      </c>
      <c r="AK173" s="6" t="str">
        <f>IF($D173&lt;=AK$4,"",IF(AND($D172=AK$4,$D173&gt;AK$4),$F172,AK172))</f>
        <v/>
      </c>
      <c r="AL173" s="6" t="str">
        <f>IF($D173&lt;=AL$4,"",IF(AND($D172=AL$4,$D173&gt;AL$4),$F172,AL172))</f>
        <v/>
      </c>
      <c r="AM173" s="6" t="str">
        <f>IF($D173&lt;=AM$4,"",IF(AND($D172=AM$4,$D173&gt;AM$4),$F172,AM172))</f>
        <v/>
      </c>
      <c r="AN173" s="6" t="str">
        <f>IF($D173&lt;=AN$4,"",IF(AND($D172=AN$4,$D173&gt;AN$4),$F172,AN172))</f>
        <v/>
      </c>
      <c r="AO173" s="6" t="str">
        <f>CONCATENATE(AG173," | ",AH173," | ",AI173," | ",AJ173," | ",AK173," | ",AL173," | ",AM173," | ",AN173)</f>
        <v xml:space="preserve">90NB0NL1-M14370 |  |  |  |  |  |  | </v>
      </c>
      <c r="AP173" s="6">
        <f>IF(TRIM(H173)="",100,J173)</f>
        <v>100</v>
      </c>
      <c r="AQ173" s="4"/>
      <c r="AR173" s="6" t="b">
        <f>NOT(TRIM(W173)&lt;&gt;"F")</f>
        <v>1</v>
      </c>
      <c r="AS173" s="6" t="str">
        <f>$B173&amp;" | "&amp;$AO173&amp;" | "&amp;IF(TRIM(H173)="","uniq"&amp;ROW(),TRIM(H173))</f>
        <v>271A | 90NB0NL1-M14370 |  |  |  |  |  |  |  | uniq173</v>
      </c>
      <c r="AT173" s="63">
        <f>IF(NOT(AR173),IF(TRIM($H173)="","Assembly","Phantom Alt"),VLOOKUP(F173,ZPCS04!B:G,6,0))</f>
        <v>588</v>
      </c>
      <c r="AU173" s="7"/>
      <c r="AV173" s="38">
        <f ca="1">IF(TRIM($W173)="F",OFFSET($A$5,MATCH($AS173,$AS$5:$AS173,0)-1,0),$A173)</f>
        <v>173</v>
      </c>
      <c r="AW173" s="38">
        <f ca="1">IFERROR(OFFSET(ZPCS04!$A$1,MATCH(F173,ZPCS04!B:B,0)-1,0),100)</f>
        <v>2.9999999859999997</v>
      </c>
      <c r="AX173" s="7"/>
      <c r="AY173" s="6" t="b">
        <f>SUMIF(AS:AS,AS173,AP:AP)=100</f>
        <v>1</v>
      </c>
      <c r="AZ173" s="6" t="b">
        <f>SUMIF(AS:AS,AS173,AE:AE)/COUNTIF(AS:AS,AS173)=AE173</f>
        <v>1</v>
      </c>
      <c r="BA173" s="4"/>
      <c r="BB173" s="38" t="str">
        <f ca="1">IF(AT173="Phantom Alt",MATCH($AS173,$AS$5:$AS173,0),IF(OR(OFFSET($AF173,0,8-COUNTBLANK($AG173:$AN173))=$F172,$BE173=$BE172),$BB172,""))</f>
        <v/>
      </c>
      <c r="BC173" s="41">
        <v>113</v>
      </c>
      <c r="BD173" s="55" t="str">
        <f>C173&amp;" | "&amp;F173</f>
        <v>90NB0NL1-M14370 | DQ5D517G000</v>
      </c>
      <c r="BE173" s="55" t="str">
        <f ca="1">C173&amp;" | "&amp;OFFSET($AF173,0,8-COUNTBLANK($AG173:$AN173))</f>
        <v>90NB0NL1-M14370 | 90NB0NL1-M14370</v>
      </c>
      <c r="BF173" s="57">
        <f ca="1">IFERROR(VLOOKUP($BE173,$BD$5:$BF172,3,0)*$AE173,VLOOKUP($C173,Demanda!$A:$B,2,0)*$AE173)*IF(AT173="Phantom Alt",$BC173,TRUE)</f>
        <v>400</v>
      </c>
      <c r="BG173" s="57">
        <f t="shared" ca="1" si="2"/>
        <v>400</v>
      </c>
      <c r="BH173" s="57">
        <f>SUMIF(Invoice!A:A,F173,Invoice!B:B)</f>
        <v>1400</v>
      </c>
      <c r="BI173" s="57">
        <f ca="1">SUMIF(AS:AS,AS173,BG:BG)</f>
        <v>400</v>
      </c>
      <c r="BJ173" s="57">
        <f ca="1">MIN((BI173-SUMIF($AS$5:AS172,AS173,$BJ$5:BJ172)),MAX(0,BH173-SUMIF($F$5:F172,F173,$BJ$5:BJ172)))</f>
        <v>400</v>
      </c>
      <c r="BK173" s="57">
        <f ca="1">(-SUMIF(AS:AS,AS173,BG:BG)+SUMIF(AS:AS,AS173,BJ:BJ))*(AP173=100)*AR173</f>
        <v>0</v>
      </c>
      <c r="BL173" s="57">
        <f ca="1">MAX(0,SUMIF(Invoice!A:A,F173,Invoice!B:B)-SUMIF(F:F,F173,BJ:BJ))*(COUNTIF(F:F,F173)=COUNTIF($F$5:F173,F173))</f>
        <v>0</v>
      </c>
      <c r="BM173" s="44"/>
    </row>
    <row r="174" spans="1:65">
      <c r="A174" s="43">
        <v>174</v>
      </c>
      <c r="B174" s="35" t="s">
        <v>192</v>
      </c>
      <c r="C174" s="35" t="s">
        <v>3544</v>
      </c>
      <c r="D174" s="35">
        <v>1</v>
      </c>
      <c r="E174" s="35">
        <v>400</v>
      </c>
      <c r="F174" s="64" t="s">
        <v>3589</v>
      </c>
      <c r="G174" s="76" t="s">
        <v>3590</v>
      </c>
      <c r="H174" s="35"/>
      <c r="I174" s="35"/>
      <c r="J174" s="35">
        <v>0</v>
      </c>
      <c r="K174" s="35" t="s">
        <v>3838</v>
      </c>
      <c r="L174" s="35" t="s">
        <v>57</v>
      </c>
      <c r="M174" s="35">
        <v>1</v>
      </c>
      <c r="N174" s="35">
        <v>1</v>
      </c>
      <c r="O174" s="35">
        <v>1</v>
      </c>
      <c r="P174" s="35"/>
      <c r="Q174" s="35"/>
      <c r="R174" s="35" t="s">
        <v>130</v>
      </c>
      <c r="S174" s="35" t="s">
        <v>130</v>
      </c>
      <c r="T174" s="36">
        <v>44104</v>
      </c>
      <c r="U174" s="36">
        <v>2958465</v>
      </c>
      <c r="V174" s="35" t="s">
        <v>3783</v>
      </c>
      <c r="W174" s="35" t="s">
        <v>59</v>
      </c>
      <c r="X174" s="35"/>
      <c r="Y174" s="35" t="s">
        <v>56</v>
      </c>
      <c r="Z174" s="35">
        <v>7213294</v>
      </c>
      <c r="AA174" s="35">
        <v>146</v>
      </c>
      <c r="AB174" s="35">
        <v>73</v>
      </c>
      <c r="AC174" s="35"/>
      <c r="AE174" s="51">
        <f>M174/O174</f>
        <v>1</v>
      </c>
      <c r="AG174" s="6" t="str">
        <f>C174</f>
        <v>90NB0NL1-M14370</v>
      </c>
      <c r="AH174" s="6" t="str">
        <f>IF($D174&lt;=AH$4,"",IF(AND($D173=AH$4,$D174&gt;AH$4),$F173,AH173))</f>
        <v/>
      </c>
      <c r="AI174" s="6" t="str">
        <f>IF($D174&lt;=AI$4,"",IF(AND($D173=AI$4,$D174&gt;AI$4),$F173,AI173))</f>
        <v/>
      </c>
      <c r="AJ174" s="6" t="str">
        <f>IF($D174&lt;=AJ$4,"",IF(AND($D173=AJ$4,$D174&gt;AJ$4),$F173,AJ173))</f>
        <v/>
      </c>
      <c r="AK174" s="6" t="str">
        <f>IF($D174&lt;=AK$4,"",IF(AND($D173=AK$4,$D174&gt;AK$4),$F173,AK173))</f>
        <v/>
      </c>
      <c r="AL174" s="6" t="str">
        <f>IF($D174&lt;=AL$4,"",IF(AND($D173=AL$4,$D174&gt;AL$4),$F173,AL173))</f>
        <v/>
      </c>
      <c r="AM174" s="6" t="str">
        <f>IF($D174&lt;=AM$4,"",IF(AND($D173=AM$4,$D174&gt;AM$4),$F173,AM173))</f>
        <v/>
      </c>
      <c r="AN174" s="6" t="str">
        <f>IF($D174&lt;=AN$4,"",IF(AND($D173=AN$4,$D174&gt;AN$4),$F173,AN173))</f>
        <v/>
      </c>
      <c r="AO174" s="6" t="str">
        <f>CONCATENATE(AG174," | ",AH174," | ",AI174," | ",AJ174," | ",AK174," | ",AL174," | ",AM174," | ",AN174)</f>
        <v xml:space="preserve">90NB0NL1-M14370 |  |  |  |  |  |  | </v>
      </c>
      <c r="AP174" s="6">
        <f>IF(TRIM(H174)="",100,J174)</f>
        <v>100</v>
      </c>
      <c r="AQ174" s="4"/>
      <c r="AR174" s="6" t="b">
        <f>NOT(TRIM(W174)&lt;&gt;"F")</f>
        <v>1</v>
      </c>
      <c r="AS174" s="6" t="str">
        <f>$B174&amp;" | "&amp;$AO174&amp;" | "&amp;IF(TRIM(H174)="","uniq"&amp;ROW(),TRIM(H174))</f>
        <v>271A | 90NB0NL1-M14370 |  |  |  |  |  |  |  | uniq174</v>
      </c>
      <c r="AT174" s="63">
        <f>IF(NOT(AR174),IF(TRIM($H174)="","Assembly","Phantom Alt"),VLOOKUP(F174,ZPCS04!B:G,6,0))</f>
        <v>589</v>
      </c>
      <c r="AU174" s="7"/>
      <c r="AV174" s="38">
        <f ca="1">IF(TRIM($W174)="F",OFFSET($A$5,MATCH($AS174,$AS$5:$AS174,0)-1,0),$A174)</f>
        <v>174</v>
      </c>
      <c r="AW174" s="38">
        <f ca="1">IFERROR(OFFSET(ZPCS04!$A$1,MATCH(F174,ZPCS04!B:B,0)-1,0),100)</f>
        <v>2.9999999859999997</v>
      </c>
      <c r="AX174" s="7"/>
      <c r="AY174" s="6" t="b">
        <f>SUMIF(AS:AS,AS174,AP:AP)=100</f>
        <v>1</v>
      </c>
      <c r="AZ174" s="6" t="b">
        <f>SUMIF(AS:AS,AS174,AE:AE)/COUNTIF(AS:AS,AS174)=AE174</f>
        <v>1</v>
      </c>
      <c r="BA174" s="4"/>
      <c r="BB174" s="38" t="str">
        <f ca="1">IF(AT174="Phantom Alt",MATCH($AS174,$AS$5:$AS174,0),IF(OR(OFFSET($AF174,0,8-COUNTBLANK($AG174:$AN174))=$F173,$BE174=$BE173),$BB173,""))</f>
        <v/>
      </c>
      <c r="BC174" s="41">
        <v>114</v>
      </c>
      <c r="BD174" s="55" t="str">
        <f>C174&amp;" | "&amp;F174</f>
        <v>90NB0NL1-M14370 | DQ5D587G000</v>
      </c>
      <c r="BE174" s="55" t="str">
        <f ca="1">C174&amp;" | "&amp;OFFSET($AF174,0,8-COUNTBLANK($AG174:$AN174))</f>
        <v>90NB0NL1-M14370 | 90NB0NL1-M14370</v>
      </c>
      <c r="BF174" s="57">
        <f ca="1">IFERROR(VLOOKUP($BE174,$BD$5:$BF173,3,0)*$AE174,VLOOKUP($C174,Demanda!$A:$B,2,0)*$AE174)*IF(AT174="Phantom Alt",$BC174,TRUE)</f>
        <v>400</v>
      </c>
      <c r="BG174" s="57">
        <f t="shared" ca="1" si="2"/>
        <v>400</v>
      </c>
      <c r="BH174" s="57">
        <f>SUMIF(Invoice!A:A,F174,Invoice!B:B)</f>
        <v>1400</v>
      </c>
      <c r="BI174" s="57">
        <f ca="1">SUMIF(AS:AS,AS174,BG:BG)</f>
        <v>400</v>
      </c>
      <c r="BJ174" s="57">
        <f ca="1">MIN((BI174-SUMIF($AS$5:AS173,AS174,$BJ$5:BJ173)),MAX(0,BH174-SUMIF($F$5:F173,F174,$BJ$5:BJ173)))</f>
        <v>400</v>
      </c>
      <c r="BK174" s="57">
        <f ca="1">(-SUMIF(AS:AS,AS174,BG:BG)+SUMIF(AS:AS,AS174,BJ:BJ))*(AP174=100)*AR174</f>
        <v>0</v>
      </c>
      <c r="BL174" s="57">
        <f ca="1">MAX(0,SUMIF(Invoice!A:A,F174,Invoice!B:B)-SUMIF(F:F,F174,BJ:BJ))*(COUNTIF(F:F,F174)=COUNTIF($F$5:F174,F174))</f>
        <v>0</v>
      </c>
      <c r="BM174" s="44"/>
    </row>
    <row r="175" spans="1:65">
      <c r="A175" s="43">
        <v>175</v>
      </c>
      <c r="B175" s="35" t="s">
        <v>192</v>
      </c>
      <c r="C175" s="35" t="s">
        <v>3544</v>
      </c>
      <c r="D175" s="35">
        <v>1</v>
      </c>
      <c r="E175" s="35">
        <v>410</v>
      </c>
      <c r="F175" s="64" t="s">
        <v>3593</v>
      </c>
      <c r="G175" s="76" t="s">
        <v>3839</v>
      </c>
      <c r="H175" s="35"/>
      <c r="I175" s="35"/>
      <c r="J175" s="35">
        <v>0</v>
      </c>
      <c r="K175" s="35" t="s">
        <v>116</v>
      </c>
      <c r="L175" s="35" t="s">
        <v>57</v>
      </c>
      <c r="M175" s="35">
        <v>1</v>
      </c>
      <c r="N175" s="35">
        <v>1</v>
      </c>
      <c r="O175" s="35">
        <v>1</v>
      </c>
      <c r="P175" s="35"/>
      <c r="Q175" s="35"/>
      <c r="R175" s="35" t="s">
        <v>130</v>
      </c>
      <c r="S175" s="35" t="s">
        <v>130</v>
      </c>
      <c r="T175" s="36">
        <v>44104</v>
      </c>
      <c r="U175" s="36">
        <v>2958465</v>
      </c>
      <c r="V175" s="35" t="s">
        <v>3783</v>
      </c>
      <c r="W175" s="35" t="s">
        <v>59</v>
      </c>
      <c r="X175" s="35"/>
      <c r="Y175" s="35" t="s">
        <v>56</v>
      </c>
      <c r="Z175" s="35">
        <v>7213294</v>
      </c>
      <c r="AA175" s="35">
        <v>148</v>
      </c>
      <c r="AB175" s="35">
        <v>74</v>
      </c>
      <c r="AC175" s="35"/>
      <c r="AE175" s="51">
        <f>M175/O175</f>
        <v>1</v>
      </c>
      <c r="AG175" s="6" t="str">
        <f>C175</f>
        <v>90NB0NL1-M14370</v>
      </c>
      <c r="AH175" s="6" t="str">
        <f>IF($D175&lt;=AH$4,"",IF(AND($D174=AH$4,$D175&gt;AH$4),$F174,AH174))</f>
        <v/>
      </c>
      <c r="AI175" s="6" t="str">
        <f>IF($D175&lt;=AI$4,"",IF(AND($D174=AI$4,$D175&gt;AI$4),$F174,AI174))</f>
        <v/>
      </c>
      <c r="AJ175" s="6" t="str">
        <f>IF($D175&lt;=AJ$4,"",IF(AND($D174=AJ$4,$D175&gt;AJ$4),$F174,AJ174))</f>
        <v/>
      </c>
      <c r="AK175" s="6" t="str">
        <f>IF($D175&lt;=AK$4,"",IF(AND($D174=AK$4,$D175&gt;AK$4),$F174,AK174))</f>
        <v/>
      </c>
      <c r="AL175" s="6" t="str">
        <f>IF($D175&lt;=AL$4,"",IF(AND($D174=AL$4,$D175&gt;AL$4),$F174,AL174))</f>
        <v/>
      </c>
      <c r="AM175" s="6" t="str">
        <f>IF($D175&lt;=AM$4,"",IF(AND($D174=AM$4,$D175&gt;AM$4),$F174,AM174))</f>
        <v/>
      </c>
      <c r="AN175" s="6" t="str">
        <f>IF($D175&lt;=AN$4,"",IF(AND($D174=AN$4,$D175&gt;AN$4),$F174,AN174))</f>
        <v/>
      </c>
      <c r="AO175" s="6" t="str">
        <f>CONCATENATE(AG175," | ",AH175," | ",AI175," | ",AJ175," | ",AK175," | ",AL175," | ",AM175," | ",AN175)</f>
        <v xml:space="preserve">90NB0NL1-M14370 |  |  |  |  |  |  | </v>
      </c>
      <c r="AP175" s="6">
        <f>IF(TRIM(H175)="",100,J175)</f>
        <v>100</v>
      </c>
      <c r="AQ175" s="4"/>
      <c r="AR175" s="6" t="b">
        <f>NOT(TRIM(W175)&lt;&gt;"F")</f>
        <v>1</v>
      </c>
      <c r="AS175" s="6" t="str">
        <f>$B175&amp;" | "&amp;$AO175&amp;" | "&amp;IF(TRIM(H175)="","uniq"&amp;ROW(),TRIM(H175))</f>
        <v>271A | 90NB0NL1-M14370 |  |  |  |  |  |  |  | uniq175</v>
      </c>
      <c r="AT175" s="63">
        <f>IF(NOT(AR175),IF(TRIM($H175)="","Assembly","Phantom Alt"),VLOOKUP(F175,ZPCS04!B:G,6,0))</f>
        <v>591</v>
      </c>
      <c r="AU175" s="7"/>
      <c r="AV175" s="38">
        <f ca="1">IF(TRIM($W175)="F",OFFSET($A$5,MATCH($AS175,$AS$5:$AS175,0)-1,0),$A175)</f>
        <v>175</v>
      </c>
      <c r="AW175" s="38">
        <f ca="1">IFERROR(OFFSET(ZPCS04!$A$1,MATCH(F175,ZPCS04!B:B,0)-1,0),100)</f>
        <v>2.9999999859999997</v>
      </c>
      <c r="AX175" s="7"/>
      <c r="AY175" s="6" t="b">
        <f>SUMIF(AS:AS,AS175,AP:AP)=100</f>
        <v>1</v>
      </c>
      <c r="AZ175" s="6" t="b">
        <f>SUMIF(AS:AS,AS175,AE:AE)/COUNTIF(AS:AS,AS175)=AE175</f>
        <v>1</v>
      </c>
      <c r="BA175" s="4"/>
      <c r="BB175" s="38" t="str">
        <f ca="1">IF(AT175="Phantom Alt",MATCH($AS175,$AS$5:$AS175,0),IF(OR(OFFSET($AF175,0,8-COUNTBLANK($AG175:$AN175))=$F174,$BE175=$BE174),$BB174,""))</f>
        <v/>
      </c>
      <c r="BC175" s="41">
        <v>115</v>
      </c>
      <c r="BD175" s="55" t="str">
        <f>C175&amp;" | "&amp;F175</f>
        <v>90NB0NL1-M14370 | FBXKT009010</v>
      </c>
      <c r="BE175" s="55" t="str">
        <f ca="1">C175&amp;" | "&amp;OFFSET($AF175,0,8-COUNTBLANK($AG175:$AN175))</f>
        <v>90NB0NL1-M14370 | 90NB0NL1-M14370</v>
      </c>
      <c r="BF175" s="57">
        <f ca="1">IFERROR(VLOOKUP($BE175,$BD$5:$BF174,3,0)*$AE175,VLOOKUP($C175,Demanda!$A:$B,2,0)*$AE175)*IF(AT175="Phantom Alt",$BC175,TRUE)</f>
        <v>400</v>
      </c>
      <c r="BG175" s="57">
        <f t="shared" ca="1" si="2"/>
        <v>400</v>
      </c>
      <c r="BH175" s="57">
        <f>SUMIF(Invoice!A:A,F175,Invoice!B:B)</f>
        <v>1400</v>
      </c>
      <c r="BI175" s="57">
        <f ca="1">SUMIF(AS:AS,AS175,BG:BG)</f>
        <v>400</v>
      </c>
      <c r="BJ175" s="57">
        <f ca="1">MIN((BI175-SUMIF($AS$5:AS174,AS175,$BJ$5:BJ174)),MAX(0,BH175-SUMIF($F$5:F174,F175,$BJ$5:BJ174)))</f>
        <v>400</v>
      </c>
      <c r="BK175" s="57">
        <f ca="1">(-SUMIF(AS:AS,AS175,BG:BG)+SUMIF(AS:AS,AS175,BJ:BJ))*(AP175=100)*AR175</f>
        <v>0</v>
      </c>
      <c r="BL175" s="57">
        <f ca="1">MAX(0,SUMIF(Invoice!A:A,F175,Invoice!B:B)-SUMIF(F:F,F175,BJ:BJ))*(COUNTIF(F:F,F175)=COUNTIF($F$5:F175,F175))</f>
        <v>0</v>
      </c>
      <c r="BM175" s="44"/>
    </row>
    <row r="176" spans="1:65">
      <c r="A176" s="43">
        <v>176</v>
      </c>
      <c r="B176" s="35" t="s">
        <v>192</v>
      </c>
      <c r="C176" s="35" t="s">
        <v>3544</v>
      </c>
      <c r="D176" s="35">
        <v>1</v>
      </c>
      <c r="E176" s="35">
        <v>420</v>
      </c>
      <c r="F176" s="64" t="s">
        <v>3595</v>
      </c>
      <c r="G176" s="76" t="s">
        <v>3840</v>
      </c>
      <c r="H176" s="35"/>
      <c r="I176" s="35"/>
      <c r="J176" s="35">
        <v>0</v>
      </c>
      <c r="K176" s="35" t="s">
        <v>116</v>
      </c>
      <c r="L176" s="35" t="s">
        <v>57</v>
      </c>
      <c r="M176" s="35">
        <v>1</v>
      </c>
      <c r="N176" s="35">
        <v>1</v>
      </c>
      <c r="O176" s="35">
        <v>1</v>
      </c>
      <c r="P176" s="35"/>
      <c r="Q176" s="35"/>
      <c r="R176" s="35" t="s">
        <v>130</v>
      </c>
      <c r="S176" s="35" t="s">
        <v>130</v>
      </c>
      <c r="T176" s="36">
        <v>44104</v>
      </c>
      <c r="U176" s="36">
        <v>2958465</v>
      </c>
      <c r="V176" s="35" t="s">
        <v>3783</v>
      </c>
      <c r="W176" s="35" t="s">
        <v>59</v>
      </c>
      <c r="X176" s="35"/>
      <c r="Y176" s="35" t="s">
        <v>56</v>
      </c>
      <c r="Z176" s="35">
        <v>7213294</v>
      </c>
      <c r="AA176" s="35">
        <v>150</v>
      </c>
      <c r="AB176" s="35">
        <v>75</v>
      </c>
      <c r="AC176" s="35"/>
      <c r="AE176" s="51">
        <f>M176/O176</f>
        <v>1</v>
      </c>
      <c r="AG176" s="6" t="str">
        <f>C176</f>
        <v>90NB0NL1-M14370</v>
      </c>
      <c r="AH176" s="6" t="str">
        <f>IF($D176&lt;=AH$4,"",IF(AND($D175=AH$4,$D176&gt;AH$4),$F175,AH175))</f>
        <v/>
      </c>
      <c r="AI176" s="6" t="str">
        <f>IF($D176&lt;=AI$4,"",IF(AND($D175=AI$4,$D176&gt;AI$4),$F175,AI175))</f>
        <v/>
      </c>
      <c r="AJ176" s="6" t="str">
        <f>IF($D176&lt;=AJ$4,"",IF(AND($D175=AJ$4,$D176&gt;AJ$4),$F175,AJ175))</f>
        <v/>
      </c>
      <c r="AK176" s="6" t="str">
        <f>IF($D176&lt;=AK$4,"",IF(AND($D175=AK$4,$D176&gt;AK$4),$F175,AK175))</f>
        <v/>
      </c>
      <c r="AL176" s="6" t="str">
        <f>IF($D176&lt;=AL$4,"",IF(AND($D175=AL$4,$D176&gt;AL$4),$F175,AL175))</f>
        <v/>
      </c>
      <c r="AM176" s="6" t="str">
        <f>IF($D176&lt;=AM$4,"",IF(AND($D175=AM$4,$D176&gt;AM$4),$F175,AM175))</f>
        <v/>
      </c>
      <c r="AN176" s="6" t="str">
        <f>IF($D176&lt;=AN$4,"",IF(AND($D175=AN$4,$D176&gt;AN$4),$F175,AN175))</f>
        <v/>
      </c>
      <c r="AO176" s="6" t="str">
        <f>CONCATENATE(AG176," | ",AH176," | ",AI176," | ",AJ176," | ",AK176," | ",AL176," | ",AM176," | ",AN176)</f>
        <v xml:space="preserve">90NB0NL1-M14370 |  |  |  |  |  |  | </v>
      </c>
      <c r="AP176" s="6">
        <f>IF(TRIM(H176)="",100,J176)</f>
        <v>100</v>
      </c>
      <c r="AQ176" s="4"/>
      <c r="AR176" s="6" t="b">
        <f>NOT(TRIM(W176)&lt;&gt;"F")</f>
        <v>1</v>
      </c>
      <c r="AS176" s="6" t="str">
        <f>$B176&amp;" | "&amp;$AO176&amp;" | "&amp;IF(TRIM(H176)="","uniq"&amp;ROW(),TRIM(H176))</f>
        <v>271A | 90NB0NL1-M14370 |  |  |  |  |  |  |  | uniq176</v>
      </c>
      <c r="AT176" s="63">
        <f>IF(NOT(AR176),IF(TRIM($H176)="","Assembly","Phantom Alt"),VLOOKUP(F176,ZPCS04!B:G,6,0))</f>
        <v>592</v>
      </c>
      <c r="AU176" s="7"/>
      <c r="AV176" s="38">
        <f ca="1">IF(TRIM($W176)="F",OFFSET($A$5,MATCH($AS176,$AS$5:$AS176,0)-1,0),$A176)</f>
        <v>176</v>
      </c>
      <c r="AW176" s="38">
        <f ca="1">IFERROR(OFFSET(ZPCS04!$A$1,MATCH(F176,ZPCS04!B:B,0)-1,0),100)</f>
        <v>2.9999999800000001</v>
      </c>
      <c r="AX176" s="7"/>
      <c r="AY176" s="6" t="b">
        <f>SUMIF(AS:AS,AS176,AP:AP)=100</f>
        <v>1</v>
      </c>
      <c r="AZ176" s="6" t="b">
        <f>SUMIF(AS:AS,AS176,AE:AE)/COUNTIF(AS:AS,AS176)=AE176</f>
        <v>1</v>
      </c>
      <c r="BA176" s="4"/>
      <c r="BB176" s="38" t="str">
        <f ca="1">IF(AT176="Phantom Alt",MATCH($AS176,$AS$5:$AS176,0),IF(OR(OFFSET($AF176,0,8-COUNTBLANK($AG176:$AN176))=$F175,$BE176=$BE175),$BB175,""))</f>
        <v/>
      </c>
      <c r="BC176" s="41">
        <v>116</v>
      </c>
      <c r="BD176" s="55" t="str">
        <f>C176&amp;" | "&amp;F176</f>
        <v>90NB0NL1-M14370 | FCXKT007010</v>
      </c>
      <c r="BE176" s="55" t="str">
        <f ca="1">C176&amp;" | "&amp;OFFSET($AF176,0,8-COUNTBLANK($AG176:$AN176))</f>
        <v>90NB0NL1-M14370 | 90NB0NL1-M14370</v>
      </c>
      <c r="BF176" s="57">
        <f ca="1">IFERROR(VLOOKUP($BE176,$BD$5:$BF175,3,0)*$AE176,VLOOKUP($C176,Demanda!$A:$B,2,0)*$AE176)*IF(AT176="Phantom Alt",$BC176,TRUE)</f>
        <v>400</v>
      </c>
      <c r="BG176" s="57">
        <f t="shared" ca="1" si="2"/>
        <v>400</v>
      </c>
      <c r="BH176" s="57">
        <f>SUMIF(Invoice!A:A,F176,Invoice!B:B)</f>
        <v>2000</v>
      </c>
      <c r="BI176" s="57">
        <f ca="1">SUMIF(AS:AS,AS176,BG:BG)</f>
        <v>400</v>
      </c>
      <c r="BJ176" s="57">
        <f ca="1">MIN((BI176-SUMIF($AS$5:AS175,AS176,$BJ$5:BJ175)),MAX(0,BH176-SUMIF($F$5:F175,F176,$BJ$5:BJ175)))</f>
        <v>400</v>
      </c>
      <c r="BK176" s="57">
        <f ca="1">(-SUMIF(AS:AS,AS176,BG:BG)+SUMIF(AS:AS,AS176,BJ:BJ))*(AP176=100)*AR176</f>
        <v>0</v>
      </c>
      <c r="BL176" s="57">
        <f ca="1">MAX(0,SUMIF(Invoice!A:A,F176,Invoice!B:B)-SUMIF(F:F,F176,BJ:BJ))*(COUNTIF(F:F,F176)=COUNTIF($F$5:F176,F176))</f>
        <v>600</v>
      </c>
      <c r="BM176" s="44"/>
    </row>
    <row r="177" spans="1:65">
      <c r="A177" s="43">
        <v>177</v>
      </c>
      <c r="B177" s="35" t="s">
        <v>192</v>
      </c>
      <c r="C177" s="35" t="s">
        <v>3544</v>
      </c>
      <c r="D177" s="35">
        <v>1</v>
      </c>
      <c r="E177" s="35">
        <v>430</v>
      </c>
      <c r="F177" s="64" t="s">
        <v>3599</v>
      </c>
      <c r="G177" s="76" t="s">
        <v>3841</v>
      </c>
      <c r="H177" s="35"/>
      <c r="I177" s="35"/>
      <c r="J177" s="35">
        <v>0</v>
      </c>
      <c r="K177" s="35" t="s">
        <v>116</v>
      </c>
      <c r="L177" s="35" t="s">
        <v>57</v>
      </c>
      <c r="M177" s="35">
        <v>1</v>
      </c>
      <c r="N177" s="35">
        <v>1</v>
      </c>
      <c r="O177" s="35">
        <v>1</v>
      </c>
      <c r="P177" s="35"/>
      <c r="Q177" s="35"/>
      <c r="R177" s="35" t="s">
        <v>130</v>
      </c>
      <c r="S177" s="35" t="s">
        <v>130</v>
      </c>
      <c r="T177" s="36">
        <v>44104</v>
      </c>
      <c r="U177" s="36">
        <v>2958465</v>
      </c>
      <c r="V177" s="35" t="s">
        <v>3783</v>
      </c>
      <c r="W177" s="35" t="s">
        <v>59</v>
      </c>
      <c r="X177" s="35"/>
      <c r="Y177" s="35" t="s">
        <v>56</v>
      </c>
      <c r="Z177" s="35">
        <v>7213294</v>
      </c>
      <c r="AA177" s="35">
        <v>152</v>
      </c>
      <c r="AB177" s="35">
        <v>76</v>
      </c>
      <c r="AC177" s="35"/>
      <c r="AE177" s="51">
        <f>M177/O177</f>
        <v>1</v>
      </c>
      <c r="AG177" s="6" t="str">
        <f>C177</f>
        <v>90NB0NL1-M14370</v>
      </c>
      <c r="AH177" s="6" t="str">
        <f>IF($D177&lt;=AH$4,"",IF(AND($D176=AH$4,$D177&gt;AH$4),$F176,AH176))</f>
        <v/>
      </c>
      <c r="AI177" s="6" t="str">
        <f>IF($D177&lt;=AI$4,"",IF(AND($D176=AI$4,$D177&gt;AI$4),$F176,AI176))</f>
        <v/>
      </c>
      <c r="AJ177" s="6" t="str">
        <f>IF($D177&lt;=AJ$4,"",IF(AND($D176=AJ$4,$D177&gt;AJ$4),$F176,AJ176))</f>
        <v/>
      </c>
      <c r="AK177" s="6" t="str">
        <f>IF($D177&lt;=AK$4,"",IF(AND($D176=AK$4,$D177&gt;AK$4),$F176,AK176))</f>
        <v/>
      </c>
      <c r="AL177" s="6" t="str">
        <f>IF($D177&lt;=AL$4,"",IF(AND($D176=AL$4,$D177&gt;AL$4),$F176,AL176))</f>
        <v/>
      </c>
      <c r="AM177" s="6" t="str">
        <f>IF($D177&lt;=AM$4,"",IF(AND($D176=AM$4,$D177&gt;AM$4),$F176,AM176))</f>
        <v/>
      </c>
      <c r="AN177" s="6" t="str">
        <f>IF($D177&lt;=AN$4,"",IF(AND($D176=AN$4,$D177&gt;AN$4),$F176,AN176))</f>
        <v/>
      </c>
      <c r="AO177" s="6" t="str">
        <f>CONCATENATE(AG177," | ",AH177," | ",AI177," | ",AJ177," | ",AK177," | ",AL177," | ",AM177," | ",AN177)</f>
        <v xml:space="preserve">90NB0NL1-M14370 |  |  |  |  |  |  | </v>
      </c>
      <c r="AP177" s="6">
        <f>IF(TRIM(H177)="",100,J177)</f>
        <v>100</v>
      </c>
      <c r="AQ177" s="4"/>
      <c r="AR177" s="6" t="b">
        <f>NOT(TRIM(W177)&lt;&gt;"F")</f>
        <v>1</v>
      </c>
      <c r="AS177" s="6" t="str">
        <f>$B177&amp;" | "&amp;$AO177&amp;" | "&amp;IF(TRIM(H177)="","uniq"&amp;ROW(),TRIM(H177))</f>
        <v>271A | 90NB0NL1-M14370 |  |  |  |  |  |  |  | uniq177</v>
      </c>
      <c r="AT177" s="63">
        <f>IF(NOT(AR177),IF(TRIM($H177)="","Assembly","Phantom Alt"),VLOOKUP(F177,ZPCS04!B:G,6,0))</f>
        <v>594</v>
      </c>
      <c r="AU177" s="7"/>
      <c r="AV177" s="38">
        <f ca="1">IF(TRIM($W177)="F",OFFSET($A$5,MATCH($AS177,$AS$5:$AS177,0)-1,0),$A177)</f>
        <v>177</v>
      </c>
      <c r="AW177" s="38">
        <f ca="1">IFERROR(OFFSET(ZPCS04!$A$1,MATCH(F177,ZPCS04!B:B,0)-1,0),100)</f>
        <v>2.9999999800000001</v>
      </c>
      <c r="AX177" s="7"/>
      <c r="AY177" s="6" t="b">
        <f>SUMIF(AS:AS,AS177,AP:AP)=100</f>
        <v>1</v>
      </c>
      <c r="AZ177" s="6" t="b">
        <f>SUMIF(AS:AS,AS177,AE:AE)/COUNTIF(AS:AS,AS177)=AE177</f>
        <v>1</v>
      </c>
      <c r="BA177" s="4"/>
      <c r="BB177" s="38" t="str">
        <f ca="1">IF(AT177="Phantom Alt",MATCH($AS177,$AS$5:$AS177,0),IF(OR(OFFSET($AF177,0,8-COUNTBLANK($AG177:$AN177))=$F176,$BE177=$BE176),$BB176,""))</f>
        <v/>
      </c>
      <c r="BC177" s="41">
        <v>117</v>
      </c>
      <c r="BD177" s="55" t="str">
        <f>C177&amp;" | "&amp;F177</f>
        <v>90NB0NL1-M14370 | GAXKT001010</v>
      </c>
      <c r="BE177" s="55" t="str">
        <f ca="1">C177&amp;" | "&amp;OFFSET($AF177,0,8-COUNTBLANK($AG177:$AN177))</f>
        <v>90NB0NL1-M14370 | 90NB0NL1-M14370</v>
      </c>
      <c r="BF177" s="57">
        <f ca="1">IFERROR(VLOOKUP($BE177,$BD$5:$BF176,3,0)*$AE177,VLOOKUP($C177,Demanda!$A:$B,2,0)*$AE177)*IF(AT177="Phantom Alt",$BC177,TRUE)</f>
        <v>400</v>
      </c>
      <c r="BG177" s="57">
        <f t="shared" ca="1" si="2"/>
        <v>400</v>
      </c>
      <c r="BH177" s="57">
        <f>SUMIF(Invoice!A:A,F177,Invoice!B:B)</f>
        <v>2000</v>
      </c>
      <c r="BI177" s="57">
        <f ca="1">SUMIF(AS:AS,AS177,BG:BG)</f>
        <v>400</v>
      </c>
      <c r="BJ177" s="57">
        <f ca="1">MIN((BI177-SUMIF($AS$5:AS176,AS177,$BJ$5:BJ176)),MAX(0,BH177-SUMIF($F$5:F176,F177,$BJ$5:BJ176)))</f>
        <v>400</v>
      </c>
      <c r="BK177" s="57">
        <f ca="1">(-SUMIF(AS:AS,AS177,BG:BG)+SUMIF(AS:AS,AS177,BJ:BJ))*(AP177=100)*AR177</f>
        <v>0</v>
      </c>
      <c r="BL177" s="57">
        <f ca="1">MAX(0,SUMIF(Invoice!A:A,F177,Invoice!B:B)-SUMIF(F:F,F177,BJ:BJ))*(COUNTIF(F:F,F177)=COUNTIF($F$5:F177,F177))</f>
        <v>600</v>
      </c>
      <c r="BM177" s="44"/>
    </row>
    <row r="178" spans="1:65">
      <c r="A178" s="43">
        <v>178</v>
      </c>
      <c r="B178" s="35" t="s">
        <v>192</v>
      </c>
      <c r="C178" s="35" t="s">
        <v>3544</v>
      </c>
      <c r="D178" s="35">
        <v>1</v>
      </c>
      <c r="E178" s="35">
        <v>440</v>
      </c>
      <c r="F178" s="64" t="s">
        <v>3601</v>
      </c>
      <c r="G178" s="76" t="s">
        <v>3842</v>
      </c>
      <c r="H178" s="35"/>
      <c r="I178" s="35"/>
      <c r="J178" s="35">
        <v>0</v>
      </c>
      <c r="K178" s="35" t="s">
        <v>116</v>
      </c>
      <c r="L178" s="35" t="s">
        <v>57</v>
      </c>
      <c r="M178" s="35">
        <v>1</v>
      </c>
      <c r="N178" s="35">
        <v>1</v>
      </c>
      <c r="O178" s="35">
        <v>1</v>
      </c>
      <c r="P178" s="35"/>
      <c r="Q178" s="35"/>
      <c r="R178" s="35" t="s">
        <v>130</v>
      </c>
      <c r="S178" s="35" t="s">
        <v>130</v>
      </c>
      <c r="T178" s="36">
        <v>44104</v>
      </c>
      <c r="U178" s="36">
        <v>2958465</v>
      </c>
      <c r="V178" s="35" t="s">
        <v>3783</v>
      </c>
      <c r="W178" s="35" t="s">
        <v>59</v>
      </c>
      <c r="X178" s="35"/>
      <c r="Y178" s="35" t="s">
        <v>56</v>
      </c>
      <c r="Z178" s="35">
        <v>7213294</v>
      </c>
      <c r="AA178" s="35">
        <v>154</v>
      </c>
      <c r="AB178" s="35">
        <v>77</v>
      </c>
      <c r="AC178" s="35"/>
      <c r="AE178" s="51">
        <f>M178/O178</f>
        <v>1</v>
      </c>
      <c r="AG178" s="6" t="str">
        <f>C178</f>
        <v>90NB0NL1-M14370</v>
      </c>
      <c r="AH178" s="6" t="str">
        <f>IF($D178&lt;=AH$4,"",IF(AND($D177=AH$4,$D178&gt;AH$4),$F177,AH177))</f>
        <v/>
      </c>
      <c r="AI178" s="6" t="str">
        <f>IF($D178&lt;=AI$4,"",IF(AND($D177=AI$4,$D178&gt;AI$4),$F177,AI177))</f>
        <v/>
      </c>
      <c r="AJ178" s="6" t="str">
        <f>IF($D178&lt;=AJ$4,"",IF(AND($D177=AJ$4,$D178&gt;AJ$4),$F177,AJ177))</f>
        <v/>
      </c>
      <c r="AK178" s="6" t="str">
        <f>IF($D178&lt;=AK$4,"",IF(AND($D177=AK$4,$D178&gt;AK$4),$F177,AK177))</f>
        <v/>
      </c>
      <c r="AL178" s="6" t="str">
        <f>IF($D178&lt;=AL$4,"",IF(AND($D177=AL$4,$D178&gt;AL$4),$F177,AL177))</f>
        <v/>
      </c>
      <c r="AM178" s="6" t="str">
        <f>IF($D178&lt;=AM$4,"",IF(AND($D177=AM$4,$D178&gt;AM$4),$F177,AM177))</f>
        <v/>
      </c>
      <c r="AN178" s="6" t="str">
        <f>IF($D178&lt;=AN$4,"",IF(AND($D177=AN$4,$D178&gt;AN$4),$F177,AN177))</f>
        <v/>
      </c>
      <c r="AO178" s="6" t="str">
        <f>CONCATENATE(AG178," | ",AH178," | ",AI178," | ",AJ178," | ",AK178," | ",AL178," | ",AM178," | ",AN178)</f>
        <v xml:space="preserve">90NB0NL1-M14370 |  |  |  |  |  |  | </v>
      </c>
      <c r="AP178" s="6">
        <f>IF(TRIM(H178)="",100,J178)</f>
        <v>100</v>
      </c>
      <c r="AQ178" s="4"/>
      <c r="AR178" s="6" t="b">
        <f>NOT(TRIM(W178)&lt;&gt;"F")</f>
        <v>1</v>
      </c>
      <c r="AS178" s="6" t="str">
        <f>$B178&amp;" | "&amp;$AO178&amp;" | "&amp;IF(TRIM(H178)="","uniq"&amp;ROW(),TRIM(H178))</f>
        <v>271A | 90NB0NL1-M14370 |  |  |  |  |  |  |  | uniq178</v>
      </c>
      <c r="AT178" s="63">
        <f>IF(NOT(AR178),IF(TRIM($H178)="","Assembly","Phantom Alt"),VLOOKUP(F178,ZPCS04!B:G,6,0))</f>
        <v>595</v>
      </c>
      <c r="AU178" s="7"/>
      <c r="AV178" s="38">
        <f ca="1">IF(TRIM($W178)="F",OFFSET($A$5,MATCH($AS178,$AS$5:$AS178,0)-1,0),$A178)</f>
        <v>178</v>
      </c>
      <c r="AW178" s="38">
        <f ca="1">IFERROR(OFFSET(ZPCS04!$A$1,MATCH(F178,ZPCS04!B:B,0)-1,0),100)</f>
        <v>2.9999999800000001</v>
      </c>
      <c r="AX178" s="7"/>
      <c r="AY178" s="6" t="b">
        <f>SUMIF(AS:AS,AS178,AP:AP)=100</f>
        <v>1</v>
      </c>
      <c r="AZ178" s="6" t="b">
        <f>SUMIF(AS:AS,AS178,AE:AE)/COUNTIF(AS:AS,AS178)=AE178</f>
        <v>1</v>
      </c>
      <c r="BA178" s="4"/>
      <c r="BB178" s="38" t="str">
        <f ca="1">IF(AT178="Phantom Alt",MATCH($AS178,$AS$5:$AS178,0),IF(OR(OFFSET($AF178,0,8-COUNTBLANK($AG178:$AN178))=$F177,$BE178=$BE177),$BB177,""))</f>
        <v/>
      </c>
      <c r="BC178" s="41">
        <v>118</v>
      </c>
      <c r="BD178" s="55" t="str">
        <f>C178&amp;" | "&amp;F178</f>
        <v>90NB0NL1-M14370 | GAXKT002010</v>
      </c>
      <c r="BE178" s="55" t="str">
        <f ca="1">C178&amp;" | "&amp;OFFSET($AF178,0,8-COUNTBLANK($AG178:$AN178))</f>
        <v>90NB0NL1-M14370 | 90NB0NL1-M14370</v>
      </c>
      <c r="BF178" s="57">
        <f ca="1">IFERROR(VLOOKUP($BE178,$BD$5:$BF177,3,0)*$AE178,VLOOKUP($C178,Demanda!$A:$B,2,0)*$AE178)*IF(AT178="Phantom Alt",$BC178,TRUE)</f>
        <v>400</v>
      </c>
      <c r="BG178" s="57">
        <f t="shared" ca="1" si="2"/>
        <v>400</v>
      </c>
      <c r="BH178" s="57">
        <f>SUMIF(Invoice!A:A,F178,Invoice!B:B)</f>
        <v>2000</v>
      </c>
      <c r="BI178" s="57">
        <f ca="1">SUMIF(AS:AS,AS178,BG:BG)</f>
        <v>400</v>
      </c>
      <c r="BJ178" s="57">
        <f ca="1">MIN((BI178-SUMIF($AS$5:AS177,AS178,$BJ$5:BJ177)),MAX(0,BH178-SUMIF($F$5:F177,F178,$BJ$5:BJ177)))</f>
        <v>400</v>
      </c>
      <c r="BK178" s="57">
        <f ca="1">(-SUMIF(AS:AS,AS178,BG:BG)+SUMIF(AS:AS,AS178,BJ:BJ))*(AP178=100)*AR178</f>
        <v>0</v>
      </c>
      <c r="BL178" s="57">
        <f ca="1">MAX(0,SUMIF(Invoice!A:A,F178,Invoice!B:B)-SUMIF(F:F,F178,BJ:BJ))*(COUNTIF(F:F,F178)=COUNTIF($F$5:F178,F178))</f>
        <v>600</v>
      </c>
      <c r="BM178" s="44"/>
    </row>
    <row r="179" spans="1:65">
      <c r="A179" s="43">
        <v>179</v>
      </c>
      <c r="B179" s="35" t="s">
        <v>192</v>
      </c>
      <c r="C179" s="35" t="s">
        <v>3544</v>
      </c>
      <c r="D179" s="35">
        <v>1</v>
      </c>
      <c r="E179" s="35">
        <v>450</v>
      </c>
      <c r="F179" s="64" t="s">
        <v>3605</v>
      </c>
      <c r="G179" s="76" t="s">
        <v>3843</v>
      </c>
      <c r="H179" s="35"/>
      <c r="I179" s="35"/>
      <c r="J179" s="35">
        <v>0</v>
      </c>
      <c r="K179" s="35" t="s">
        <v>116</v>
      </c>
      <c r="L179" s="35" t="s">
        <v>57</v>
      </c>
      <c r="M179" s="35">
        <v>1</v>
      </c>
      <c r="N179" s="35">
        <v>1</v>
      </c>
      <c r="O179" s="35">
        <v>1</v>
      </c>
      <c r="P179" s="35"/>
      <c r="Q179" s="35"/>
      <c r="R179" s="35" t="s">
        <v>130</v>
      </c>
      <c r="S179" s="35" t="s">
        <v>130</v>
      </c>
      <c r="T179" s="36">
        <v>44104</v>
      </c>
      <c r="U179" s="36">
        <v>2958465</v>
      </c>
      <c r="V179" s="35" t="s">
        <v>3783</v>
      </c>
      <c r="W179" s="35" t="s">
        <v>59</v>
      </c>
      <c r="X179" s="35"/>
      <c r="Y179" s="35" t="s">
        <v>56</v>
      </c>
      <c r="Z179" s="35">
        <v>7213294</v>
      </c>
      <c r="AA179" s="35">
        <v>156</v>
      </c>
      <c r="AB179" s="35">
        <v>78</v>
      </c>
      <c r="AC179" s="35"/>
      <c r="AE179" s="51">
        <f>M179/O179</f>
        <v>1</v>
      </c>
      <c r="AG179" s="6" t="str">
        <f>C179</f>
        <v>90NB0NL1-M14370</v>
      </c>
      <c r="AH179" s="6" t="str">
        <f>IF($D179&lt;=AH$4,"",IF(AND($D178=AH$4,$D179&gt;AH$4),$F178,AH178))</f>
        <v/>
      </c>
      <c r="AI179" s="6" t="str">
        <f>IF($D179&lt;=AI$4,"",IF(AND($D178=AI$4,$D179&gt;AI$4),$F178,AI178))</f>
        <v/>
      </c>
      <c r="AJ179" s="6" t="str">
        <f>IF($D179&lt;=AJ$4,"",IF(AND($D178=AJ$4,$D179&gt;AJ$4),$F178,AJ178))</f>
        <v/>
      </c>
      <c r="AK179" s="6" t="str">
        <f>IF($D179&lt;=AK$4,"",IF(AND($D178=AK$4,$D179&gt;AK$4),$F178,AK178))</f>
        <v/>
      </c>
      <c r="AL179" s="6" t="str">
        <f>IF($D179&lt;=AL$4,"",IF(AND($D178=AL$4,$D179&gt;AL$4),$F178,AL178))</f>
        <v/>
      </c>
      <c r="AM179" s="6" t="str">
        <f>IF($D179&lt;=AM$4,"",IF(AND($D178=AM$4,$D179&gt;AM$4),$F178,AM178))</f>
        <v/>
      </c>
      <c r="AN179" s="6" t="str">
        <f>IF($D179&lt;=AN$4,"",IF(AND($D178=AN$4,$D179&gt;AN$4),$F178,AN178))</f>
        <v/>
      </c>
      <c r="AO179" s="6" t="str">
        <f>CONCATENATE(AG179," | ",AH179," | ",AI179," | ",AJ179," | ",AK179," | ",AL179," | ",AM179," | ",AN179)</f>
        <v xml:space="preserve">90NB0NL1-M14370 |  |  |  |  |  |  | </v>
      </c>
      <c r="AP179" s="6">
        <f>IF(TRIM(H179)="",100,J179)</f>
        <v>100</v>
      </c>
      <c r="AQ179" s="4"/>
      <c r="AR179" s="6" t="b">
        <f>NOT(TRIM(W179)&lt;&gt;"F")</f>
        <v>1</v>
      </c>
      <c r="AS179" s="6" t="str">
        <f>$B179&amp;" | "&amp;$AO179&amp;" | "&amp;IF(TRIM(H179)="","uniq"&amp;ROW(),TRIM(H179))</f>
        <v>271A | 90NB0NL1-M14370 |  |  |  |  |  |  |  | uniq179</v>
      </c>
      <c r="AT179" s="63">
        <f>IF(NOT(AR179),IF(TRIM($H179)="","Assembly","Phantom Alt"),VLOOKUP(F179,ZPCS04!B:G,6,0))</f>
        <v>597</v>
      </c>
      <c r="AU179" s="7"/>
      <c r="AV179" s="38">
        <f ca="1">IF(TRIM($W179)="F",OFFSET($A$5,MATCH($AS179,$AS$5:$AS179,0)-1,0),$A179)</f>
        <v>179</v>
      </c>
      <c r="AW179" s="38">
        <f ca="1">IFERROR(OFFSET(ZPCS04!$A$1,MATCH(F179,ZPCS04!B:B,0)-1,0),100)</f>
        <v>2.9999999399999999</v>
      </c>
      <c r="AX179" s="7"/>
      <c r="AY179" s="6" t="b">
        <f>SUMIF(AS:AS,AS179,AP:AP)=100</f>
        <v>1</v>
      </c>
      <c r="AZ179" s="6" t="b">
        <f>SUMIF(AS:AS,AS179,AE:AE)/COUNTIF(AS:AS,AS179)=AE179</f>
        <v>1</v>
      </c>
      <c r="BA179" s="4"/>
      <c r="BB179" s="38" t="str">
        <f ca="1">IF(AT179="Phantom Alt",MATCH($AS179,$AS$5:$AS179,0),IF(OR(OFFSET($AF179,0,8-COUNTBLANK($AG179:$AN179))=$F178,$BE179=$BE178),$BB178,""))</f>
        <v/>
      </c>
      <c r="BC179" s="41">
        <v>119</v>
      </c>
      <c r="BD179" s="55" t="str">
        <f>C179&amp;" | "&amp;F179</f>
        <v>90NB0NL1-M14370 | GBXKT001010</v>
      </c>
      <c r="BE179" s="55" t="str">
        <f ca="1">C179&amp;" | "&amp;OFFSET($AF179,0,8-COUNTBLANK($AG179:$AN179))</f>
        <v>90NB0NL1-M14370 | 90NB0NL1-M14370</v>
      </c>
      <c r="BF179" s="57">
        <f ca="1">IFERROR(VLOOKUP($BE179,$BD$5:$BF178,3,0)*$AE179,VLOOKUP($C179,Demanda!$A:$B,2,0)*$AE179)*IF(AT179="Phantom Alt",$BC179,TRUE)</f>
        <v>400</v>
      </c>
      <c r="BG179" s="57">
        <f t="shared" ca="1" si="2"/>
        <v>400</v>
      </c>
      <c r="BH179" s="57">
        <f>SUMIF(Invoice!A:A,F179,Invoice!B:B)</f>
        <v>6000</v>
      </c>
      <c r="BI179" s="57">
        <f ca="1">SUMIF(AS:AS,AS179,BG:BG)</f>
        <v>400</v>
      </c>
      <c r="BJ179" s="57">
        <f ca="1">MIN((BI179-SUMIF($AS$5:AS178,AS179,$BJ$5:BJ178)),MAX(0,BH179-SUMIF($F$5:F178,F179,$BJ$5:BJ178)))</f>
        <v>400</v>
      </c>
      <c r="BK179" s="57">
        <f ca="1">(-SUMIF(AS:AS,AS179,BG:BG)+SUMIF(AS:AS,AS179,BJ:BJ))*(AP179=100)*AR179</f>
        <v>0</v>
      </c>
      <c r="BL179" s="57">
        <f ca="1">MAX(0,SUMIF(Invoice!A:A,F179,Invoice!B:B)-SUMIF(F:F,F179,BJ:BJ))*(COUNTIF(F:F,F179)=COUNTIF($F$5:F179,F179))</f>
        <v>4600</v>
      </c>
      <c r="BM179" s="44"/>
    </row>
    <row r="180" spans="1:65">
      <c r="A180" s="43">
        <v>180</v>
      </c>
      <c r="B180" s="35" t="s">
        <v>192</v>
      </c>
      <c r="C180" s="35" t="s">
        <v>3544</v>
      </c>
      <c r="D180" s="35">
        <v>1</v>
      </c>
      <c r="E180" s="35">
        <v>460</v>
      </c>
      <c r="F180" s="64" t="s">
        <v>3607</v>
      </c>
      <c r="G180" s="76" t="s">
        <v>3844</v>
      </c>
      <c r="H180" s="35"/>
      <c r="I180" s="35"/>
      <c r="J180" s="35">
        <v>0</v>
      </c>
      <c r="K180" s="35" t="s">
        <v>116</v>
      </c>
      <c r="L180" s="35" t="s">
        <v>57</v>
      </c>
      <c r="M180" s="35">
        <v>1</v>
      </c>
      <c r="N180" s="35">
        <v>1</v>
      </c>
      <c r="O180" s="35">
        <v>1</v>
      </c>
      <c r="P180" s="35"/>
      <c r="Q180" s="35"/>
      <c r="R180" s="35" t="s">
        <v>130</v>
      </c>
      <c r="S180" s="35" t="s">
        <v>130</v>
      </c>
      <c r="T180" s="36">
        <v>44104</v>
      </c>
      <c r="U180" s="36">
        <v>2958465</v>
      </c>
      <c r="V180" s="35" t="s">
        <v>3783</v>
      </c>
      <c r="W180" s="35" t="s">
        <v>59</v>
      </c>
      <c r="X180" s="35"/>
      <c r="Y180" s="35" t="s">
        <v>56</v>
      </c>
      <c r="Z180" s="35">
        <v>7213294</v>
      </c>
      <c r="AA180" s="35">
        <v>158</v>
      </c>
      <c r="AB180" s="35">
        <v>79</v>
      </c>
      <c r="AC180" s="35"/>
      <c r="AE180" s="51">
        <f>M180/O180</f>
        <v>1</v>
      </c>
      <c r="AG180" s="6" t="str">
        <f>C180</f>
        <v>90NB0NL1-M14370</v>
      </c>
      <c r="AH180" s="6" t="str">
        <f>IF($D180&lt;=AH$4,"",IF(AND($D179=AH$4,$D180&gt;AH$4),$F179,AH179))</f>
        <v/>
      </c>
      <c r="AI180" s="6" t="str">
        <f>IF($D180&lt;=AI$4,"",IF(AND($D179=AI$4,$D180&gt;AI$4),$F179,AI179))</f>
        <v/>
      </c>
      <c r="AJ180" s="6" t="str">
        <f>IF($D180&lt;=AJ$4,"",IF(AND($D179=AJ$4,$D180&gt;AJ$4),$F179,AJ179))</f>
        <v/>
      </c>
      <c r="AK180" s="6" t="str">
        <f>IF($D180&lt;=AK$4,"",IF(AND($D179=AK$4,$D180&gt;AK$4),$F179,AK179))</f>
        <v/>
      </c>
      <c r="AL180" s="6" t="str">
        <f>IF($D180&lt;=AL$4,"",IF(AND($D179=AL$4,$D180&gt;AL$4),$F179,AL179))</f>
        <v/>
      </c>
      <c r="AM180" s="6" t="str">
        <f>IF($D180&lt;=AM$4,"",IF(AND($D179=AM$4,$D180&gt;AM$4),$F179,AM179))</f>
        <v/>
      </c>
      <c r="AN180" s="6" t="str">
        <f>IF($D180&lt;=AN$4,"",IF(AND($D179=AN$4,$D180&gt;AN$4),$F179,AN179))</f>
        <v/>
      </c>
      <c r="AO180" s="6" t="str">
        <f>CONCATENATE(AG180," | ",AH180," | ",AI180," | ",AJ180," | ",AK180," | ",AL180," | ",AM180," | ",AN180)</f>
        <v xml:space="preserve">90NB0NL1-M14370 |  |  |  |  |  |  | </v>
      </c>
      <c r="AP180" s="6">
        <f>IF(TRIM(H180)="",100,J180)</f>
        <v>100</v>
      </c>
      <c r="AQ180" s="4"/>
      <c r="AR180" s="6" t="b">
        <f>NOT(TRIM(W180)&lt;&gt;"F")</f>
        <v>1</v>
      </c>
      <c r="AS180" s="6" t="str">
        <f>$B180&amp;" | "&amp;$AO180&amp;" | "&amp;IF(TRIM(H180)="","uniq"&amp;ROW(),TRIM(H180))</f>
        <v>271A | 90NB0NL1-M14370 |  |  |  |  |  |  |  | uniq180</v>
      </c>
      <c r="AT180" s="63">
        <f>IF(NOT(AR180),IF(TRIM($H180)="","Assembly","Phantom Alt"),VLOOKUP(F180,ZPCS04!B:G,6,0))</f>
        <v>598</v>
      </c>
      <c r="AU180" s="7"/>
      <c r="AV180" s="38">
        <f ca="1">IF(TRIM($W180)="F",OFFSET($A$5,MATCH($AS180,$AS$5:$AS180,0)-1,0),$A180)</f>
        <v>180</v>
      </c>
      <c r="AW180" s="38">
        <f ca="1">IFERROR(OFFSET(ZPCS04!$A$1,MATCH(F180,ZPCS04!B:B,0)-1,0),100)</f>
        <v>2.9999999800000001</v>
      </c>
      <c r="AX180" s="7"/>
      <c r="AY180" s="6" t="b">
        <f>SUMIF(AS:AS,AS180,AP:AP)=100</f>
        <v>1</v>
      </c>
      <c r="AZ180" s="6" t="b">
        <f>SUMIF(AS:AS,AS180,AE:AE)/COUNTIF(AS:AS,AS180)=AE180</f>
        <v>1</v>
      </c>
      <c r="BA180" s="4"/>
      <c r="BB180" s="38" t="str">
        <f ca="1">IF(AT180="Phantom Alt",MATCH($AS180,$AS$5:$AS180,0),IF(OR(OFFSET($AF180,0,8-COUNTBLANK($AG180:$AN180))=$F179,$BE180=$BE179),$BB179,""))</f>
        <v/>
      </c>
      <c r="BC180" s="41">
        <v>120</v>
      </c>
      <c r="BD180" s="55" t="str">
        <f>C180&amp;" | "&amp;F180</f>
        <v>90NB0NL1-M14370 | GBXKT005010</v>
      </c>
      <c r="BE180" s="55" t="str">
        <f ca="1">C180&amp;" | "&amp;OFFSET($AF180,0,8-COUNTBLANK($AG180:$AN180))</f>
        <v>90NB0NL1-M14370 | 90NB0NL1-M14370</v>
      </c>
      <c r="BF180" s="57">
        <f ca="1">IFERROR(VLOOKUP($BE180,$BD$5:$BF179,3,0)*$AE180,VLOOKUP($C180,Demanda!$A:$B,2,0)*$AE180)*IF(AT180="Phantom Alt",$BC180,TRUE)</f>
        <v>400</v>
      </c>
      <c r="BG180" s="57">
        <f t="shared" ca="1" si="2"/>
        <v>400</v>
      </c>
      <c r="BH180" s="57">
        <f>SUMIF(Invoice!A:A,F180,Invoice!B:B)</f>
        <v>2000</v>
      </c>
      <c r="BI180" s="57">
        <f ca="1">SUMIF(AS:AS,AS180,BG:BG)</f>
        <v>400</v>
      </c>
      <c r="BJ180" s="57">
        <f ca="1">MIN((BI180-SUMIF($AS$5:AS179,AS180,$BJ$5:BJ179)),MAX(0,BH180-SUMIF($F$5:F179,F180,$BJ$5:BJ179)))</f>
        <v>400</v>
      </c>
      <c r="BK180" s="57">
        <f ca="1">(-SUMIF(AS:AS,AS180,BG:BG)+SUMIF(AS:AS,AS180,BJ:BJ))*(AP180=100)*AR180</f>
        <v>0</v>
      </c>
      <c r="BL180" s="57">
        <f ca="1">MAX(0,SUMIF(Invoice!A:A,F180,Invoice!B:B)-SUMIF(F:F,F180,BJ:BJ))*(COUNTIF(F:F,F180)=COUNTIF($F$5:F180,F180))</f>
        <v>600</v>
      </c>
      <c r="BM180" s="44"/>
    </row>
    <row r="181" spans="1:65">
      <c r="A181" s="43">
        <v>181</v>
      </c>
      <c r="B181" s="35" t="s">
        <v>192</v>
      </c>
      <c r="C181" s="35" t="s">
        <v>3544</v>
      </c>
      <c r="D181" s="35">
        <v>1</v>
      </c>
      <c r="E181" s="35">
        <v>470</v>
      </c>
      <c r="F181" s="64" t="s">
        <v>3621</v>
      </c>
      <c r="G181" s="76" t="s">
        <v>3622</v>
      </c>
      <c r="H181" s="35"/>
      <c r="I181" s="35"/>
      <c r="J181" s="35">
        <v>0</v>
      </c>
      <c r="K181" s="35" t="s">
        <v>117</v>
      </c>
      <c r="L181" s="35" t="s">
        <v>57</v>
      </c>
      <c r="M181" s="35">
        <v>3</v>
      </c>
      <c r="N181" s="35">
        <v>3</v>
      </c>
      <c r="O181" s="35">
        <v>1</v>
      </c>
      <c r="P181" s="35"/>
      <c r="Q181" s="35"/>
      <c r="R181" s="35" t="s">
        <v>130</v>
      </c>
      <c r="S181" s="35" t="s">
        <v>130</v>
      </c>
      <c r="T181" s="36">
        <v>44104</v>
      </c>
      <c r="U181" s="36">
        <v>2958465</v>
      </c>
      <c r="V181" s="35" t="s">
        <v>3783</v>
      </c>
      <c r="W181" s="35" t="s">
        <v>59</v>
      </c>
      <c r="X181" s="35"/>
      <c r="Y181" s="35" t="s">
        <v>56</v>
      </c>
      <c r="Z181" s="35">
        <v>7213294</v>
      </c>
      <c r="AA181" s="35">
        <v>160</v>
      </c>
      <c r="AB181" s="35">
        <v>80</v>
      </c>
      <c r="AC181" s="35"/>
      <c r="AE181" s="51">
        <f>M181/O181</f>
        <v>3</v>
      </c>
      <c r="AG181" s="6" t="str">
        <f>C181</f>
        <v>90NB0NL1-M14370</v>
      </c>
      <c r="AH181" s="6" t="str">
        <f>IF($D181&lt;=AH$4,"",IF(AND($D180=AH$4,$D181&gt;AH$4),$F180,AH180))</f>
        <v/>
      </c>
      <c r="AI181" s="6" t="str">
        <f>IF($D181&lt;=AI$4,"",IF(AND($D180=AI$4,$D181&gt;AI$4),$F180,AI180))</f>
        <v/>
      </c>
      <c r="AJ181" s="6" t="str">
        <f>IF($D181&lt;=AJ$4,"",IF(AND($D180=AJ$4,$D181&gt;AJ$4),$F180,AJ180))</f>
        <v/>
      </c>
      <c r="AK181" s="6" t="str">
        <f>IF($D181&lt;=AK$4,"",IF(AND($D180=AK$4,$D181&gt;AK$4),$F180,AK180))</f>
        <v/>
      </c>
      <c r="AL181" s="6" t="str">
        <f>IF($D181&lt;=AL$4,"",IF(AND($D180=AL$4,$D181&gt;AL$4),$F180,AL180))</f>
        <v/>
      </c>
      <c r="AM181" s="6" t="str">
        <f>IF($D181&lt;=AM$4,"",IF(AND($D180=AM$4,$D181&gt;AM$4),$F180,AM180))</f>
        <v/>
      </c>
      <c r="AN181" s="6" t="str">
        <f>IF($D181&lt;=AN$4,"",IF(AND($D180=AN$4,$D181&gt;AN$4),$F180,AN180))</f>
        <v/>
      </c>
      <c r="AO181" s="6" t="str">
        <f>CONCATENATE(AG181," | ",AH181," | ",AI181," | ",AJ181," | ",AK181," | ",AL181," | ",AM181," | ",AN181)</f>
        <v xml:space="preserve">90NB0NL1-M14370 |  |  |  |  |  |  | </v>
      </c>
      <c r="AP181" s="6">
        <f>IF(TRIM(H181)="",100,J181)</f>
        <v>100</v>
      </c>
      <c r="AQ181" s="4"/>
      <c r="AR181" s="6" t="b">
        <f>NOT(TRIM(W181)&lt;&gt;"F")</f>
        <v>1</v>
      </c>
      <c r="AS181" s="6" t="str">
        <f>$B181&amp;" | "&amp;$AO181&amp;" | "&amp;IF(TRIM(H181)="","uniq"&amp;ROW(),TRIM(H181))</f>
        <v>271A | 90NB0NL1-M14370 |  |  |  |  |  |  |  | uniq181</v>
      </c>
      <c r="AT181" s="63">
        <f>IF(NOT(AR181),IF(TRIM($H181)="","Assembly","Phantom Alt"),VLOOKUP(F181,ZPCS04!B:G,6,0))</f>
        <v>617</v>
      </c>
      <c r="AU181" s="7"/>
      <c r="AV181" s="38">
        <f ca="1">IF(TRIM($W181)="F",OFFSET($A$5,MATCH($AS181,$AS$5:$AS181,0)-1,0),$A181)</f>
        <v>181</v>
      </c>
      <c r="AW181" s="38">
        <f ca="1">IFERROR(OFFSET(ZPCS04!$A$1,MATCH(F181,ZPCS04!B:B,0)-1,0),100)</f>
        <v>2.99999992</v>
      </c>
      <c r="AX181" s="7"/>
      <c r="AY181" s="6" t="b">
        <f>SUMIF(AS:AS,AS181,AP:AP)=100</f>
        <v>1</v>
      </c>
      <c r="AZ181" s="6" t="b">
        <f>SUMIF(AS:AS,AS181,AE:AE)/COUNTIF(AS:AS,AS181)=AE181</f>
        <v>1</v>
      </c>
      <c r="BA181" s="4"/>
      <c r="BB181" s="38" t="str">
        <f ca="1">IF(AT181="Phantom Alt",MATCH($AS181,$AS$5:$AS181,0),IF(OR(OFFSET($AF181,0,8-COUNTBLANK($AG181:$AN181))=$F180,$BE181=$BE180),$BB180,""))</f>
        <v/>
      </c>
      <c r="BC181" s="41">
        <v>121</v>
      </c>
      <c r="BD181" s="55" t="str">
        <f>C181&amp;" | "&amp;F181</f>
        <v>90NB0NL1-M14370 | MM20055I000</v>
      </c>
      <c r="BE181" s="55" t="str">
        <f ca="1">C181&amp;" | "&amp;OFFSET($AF181,0,8-COUNTBLANK($AG181:$AN181))</f>
        <v>90NB0NL1-M14370 | 90NB0NL1-M14370</v>
      </c>
      <c r="BF181" s="57">
        <f ca="1">IFERROR(VLOOKUP($BE181,$BD$5:$BF180,3,0)*$AE181,VLOOKUP($C181,Demanda!$A:$B,2,0)*$AE181)*IF(AT181="Phantom Alt",$BC181,TRUE)</f>
        <v>1200</v>
      </c>
      <c r="BG181" s="57">
        <f t="shared" ca="1" si="2"/>
        <v>1200</v>
      </c>
      <c r="BH181" s="57">
        <f>SUMIF(Invoice!A:A,F181,Invoice!B:B)</f>
        <v>8000</v>
      </c>
      <c r="BI181" s="57">
        <f ca="1">SUMIF(AS:AS,AS181,BG:BG)</f>
        <v>1200</v>
      </c>
      <c r="BJ181" s="57">
        <f ca="1">MIN((BI181-SUMIF($AS$5:AS180,AS181,$BJ$5:BJ180)),MAX(0,BH181-SUMIF($F$5:F180,F181,$BJ$5:BJ180)))</f>
        <v>1200</v>
      </c>
      <c r="BK181" s="57">
        <f ca="1">(-SUMIF(AS:AS,AS181,BG:BG)+SUMIF(AS:AS,AS181,BJ:BJ))*(AP181=100)*AR181</f>
        <v>0</v>
      </c>
      <c r="BL181" s="57">
        <f ca="1">MAX(0,SUMIF(Invoice!A:A,F181,Invoice!B:B)-SUMIF(F:F,F181,BJ:BJ))*(COUNTIF(F:F,F181)=COUNTIF($F$5:F181,F181))</f>
        <v>3800</v>
      </c>
      <c r="BM181" s="44"/>
    </row>
    <row r="182" spans="1:65">
      <c r="A182" s="43">
        <v>182</v>
      </c>
      <c r="B182" s="35" t="s">
        <v>192</v>
      </c>
      <c r="C182" s="35" t="s">
        <v>3544</v>
      </c>
      <c r="D182" s="35">
        <v>1</v>
      </c>
      <c r="E182" s="35">
        <v>480</v>
      </c>
      <c r="F182" s="64" t="s">
        <v>3623</v>
      </c>
      <c r="G182" s="76" t="s">
        <v>3624</v>
      </c>
      <c r="H182" s="35"/>
      <c r="I182" s="35"/>
      <c r="J182" s="35">
        <v>0</v>
      </c>
      <c r="K182" s="35" t="s">
        <v>117</v>
      </c>
      <c r="L182" s="35" t="s">
        <v>57</v>
      </c>
      <c r="M182" s="35">
        <v>9</v>
      </c>
      <c r="N182" s="35">
        <v>9</v>
      </c>
      <c r="O182" s="35">
        <v>1</v>
      </c>
      <c r="P182" s="35"/>
      <c r="Q182" s="35"/>
      <c r="R182" s="35" t="s">
        <v>130</v>
      </c>
      <c r="S182" s="35" t="s">
        <v>130</v>
      </c>
      <c r="T182" s="36">
        <v>44104</v>
      </c>
      <c r="U182" s="36">
        <v>2958465</v>
      </c>
      <c r="V182" s="35" t="s">
        <v>3783</v>
      </c>
      <c r="W182" s="35" t="s">
        <v>59</v>
      </c>
      <c r="X182" s="35"/>
      <c r="Y182" s="35" t="s">
        <v>56</v>
      </c>
      <c r="Z182" s="35">
        <v>7213294</v>
      </c>
      <c r="AA182" s="35">
        <v>162</v>
      </c>
      <c r="AB182" s="35">
        <v>81</v>
      </c>
      <c r="AC182" s="35"/>
      <c r="AE182" s="51">
        <f>M182/O182</f>
        <v>9</v>
      </c>
      <c r="AG182" s="6" t="str">
        <f>C182</f>
        <v>90NB0NL1-M14370</v>
      </c>
      <c r="AH182" s="6" t="str">
        <f>IF($D182&lt;=AH$4,"",IF(AND($D181=AH$4,$D182&gt;AH$4),$F181,AH181))</f>
        <v/>
      </c>
      <c r="AI182" s="6" t="str">
        <f>IF($D182&lt;=AI$4,"",IF(AND($D181=AI$4,$D182&gt;AI$4),$F181,AI181))</f>
        <v/>
      </c>
      <c r="AJ182" s="6" t="str">
        <f>IF($D182&lt;=AJ$4,"",IF(AND($D181=AJ$4,$D182&gt;AJ$4),$F181,AJ181))</f>
        <v/>
      </c>
      <c r="AK182" s="6" t="str">
        <f>IF($D182&lt;=AK$4,"",IF(AND($D181=AK$4,$D182&gt;AK$4),$F181,AK181))</f>
        <v/>
      </c>
      <c r="AL182" s="6" t="str">
        <f>IF($D182&lt;=AL$4,"",IF(AND($D181=AL$4,$D182&gt;AL$4),$F181,AL181))</f>
        <v/>
      </c>
      <c r="AM182" s="6" t="str">
        <f>IF($D182&lt;=AM$4,"",IF(AND($D181=AM$4,$D182&gt;AM$4),$F181,AM181))</f>
        <v/>
      </c>
      <c r="AN182" s="6" t="str">
        <f>IF($D182&lt;=AN$4,"",IF(AND($D181=AN$4,$D182&gt;AN$4),$F181,AN181))</f>
        <v/>
      </c>
      <c r="AO182" s="6" t="str">
        <f>CONCATENATE(AG182," | ",AH182," | ",AI182," | ",AJ182," | ",AK182," | ",AL182," | ",AM182," | ",AN182)</f>
        <v xml:space="preserve">90NB0NL1-M14370 |  |  |  |  |  |  | </v>
      </c>
      <c r="AP182" s="6">
        <f>IF(TRIM(H182)="",100,J182)</f>
        <v>100</v>
      </c>
      <c r="AQ182" s="4"/>
      <c r="AR182" s="6" t="b">
        <f>NOT(TRIM(W182)&lt;&gt;"F")</f>
        <v>1</v>
      </c>
      <c r="AS182" s="6" t="str">
        <f>$B182&amp;" | "&amp;$AO182&amp;" | "&amp;IF(TRIM(H182)="","uniq"&amp;ROW(),TRIM(H182))</f>
        <v>271A | 90NB0NL1-M14370 |  |  |  |  |  |  |  | uniq182</v>
      </c>
      <c r="AT182" s="63">
        <f>IF(NOT(AR182),IF(TRIM($H182)="","Assembly","Phantom Alt"),VLOOKUP(F182,ZPCS04!B:G,6,0))</f>
        <v>618</v>
      </c>
      <c r="AU182" s="7"/>
      <c r="AV182" s="38">
        <f ca="1">IF(TRIM($W182)="F",OFFSET($A$5,MATCH($AS182,$AS$5:$AS182,0)-1,0),$A182)</f>
        <v>182</v>
      </c>
      <c r="AW182" s="38">
        <f ca="1">IFERROR(OFFSET(ZPCS04!$A$1,MATCH(F182,ZPCS04!B:B,0)-1,0),100)</f>
        <v>2.9999998400000001</v>
      </c>
      <c r="AX182" s="7"/>
      <c r="AY182" s="6" t="b">
        <f>SUMIF(AS:AS,AS182,AP:AP)=100</f>
        <v>1</v>
      </c>
      <c r="AZ182" s="6" t="b">
        <f>SUMIF(AS:AS,AS182,AE:AE)/COUNTIF(AS:AS,AS182)=AE182</f>
        <v>1</v>
      </c>
      <c r="BA182" s="4"/>
      <c r="BB182" s="38" t="str">
        <f ca="1">IF(AT182="Phantom Alt",MATCH($AS182,$AS$5:$AS182,0),IF(OR(OFFSET($AF182,0,8-COUNTBLANK($AG182:$AN182))=$F181,$BE182=$BE181),$BB181,""))</f>
        <v/>
      </c>
      <c r="BC182" s="41">
        <v>122</v>
      </c>
      <c r="BD182" s="55" t="str">
        <f>C182&amp;" | "&amp;F182</f>
        <v>90NB0NL1-M14370 | MS20025I650</v>
      </c>
      <c r="BE182" s="55" t="str">
        <f ca="1">C182&amp;" | "&amp;OFFSET($AF182,0,8-COUNTBLANK($AG182:$AN182))</f>
        <v>90NB0NL1-M14370 | 90NB0NL1-M14370</v>
      </c>
      <c r="BF182" s="57">
        <f ca="1">IFERROR(VLOOKUP($BE182,$BD$5:$BF181,3,0)*$AE182,VLOOKUP($C182,Demanda!$A:$B,2,0)*$AE182)*IF(AT182="Phantom Alt",$BC182,TRUE)</f>
        <v>3600</v>
      </c>
      <c r="BG182" s="57">
        <f t="shared" ca="1" si="2"/>
        <v>3600</v>
      </c>
      <c r="BH182" s="57">
        <f>SUMIF(Invoice!A:A,F182,Invoice!B:B)</f>
        <v>16000</v>
      </c>
      <c r="BI182" s="57">
        <f ca="1">SUMIF(AS:AS,AS182,BG:BG)</f>
        <v>3600</v>
      </c>
      <c r="BJ182" s="57">
        <f ca="1">MIN((BI182-SUMIF($AS$5:AS181,AS182,$BJ$5:BJ181)),MAX(0,BH182-SUMIF($F$5:F181,F182,$BJ$5:BJ181)))</f>
        <v>3600</v>
      </c>
      <c r="BK182" s="57">
        <f ca="1">(-SUMIF(AS:AS,AS182,BG:BG)+SUMIF(AS:AS,AS182,BJ:BJ))*(AP182=100)*AR182</f>
        <v>0</v>
      </c>
      <c r="BL182" s="57">
        <f ca="1">MAX(0,SUMIF(Invoice!A:A,F182,Invoice!B:B)-SUMIF(F:F,F182,BJ:BJ))*(COUNTIF(F:F,F182)=COUNTIF($F$5:F182,F182))</f>
        <v>3400</v>
      </c>
      <c r="BM182" s="44"/>
    </row>
    <row r="183" spans="1:65">
      <c r="A183" s="43">
        <v>183</v>
      </c>
      <c r="B183" s="35" t="s">
        <v>192</v>
      </c>
      <c r="C183" s="35" t="s">
        <v>3544</v>
      </c>
      <c r="D183" s="35">
        <v>1</v>
      </c>
      <c r="E183" s="35">
        <v>490</v>
      </c>
      <c r="F183" s="64" t="s">
        <v>3625</v>
      </c>
      <c r="G183" s="76" t="s">
        <v>3845</v>
      </c>
      <c r="H183" s="35"/>
      <c r="I183" s="35"/>
      <c r="J183" s="35">
        <v>0</v>
      </c>
      <c r="K183" s="35" t="s">
        <v>117</v>
      </c>
      <c r="L183" s="35" t="s">
        <v>57</v>
      </c>
      <c r="M183" s="35">
        <v>7</v>
      </c>
      <c r="N183" s="35">
        <v>7</v>
      </c>
      <c r="O183" s="35">
        <v>1</v>
      </c>
      <c r="P183" s="35"/>
      <c r="Q183" s="35"/>
      <c r="R183" s="35" t="s">
        <v>130</v>
      </c>
      <c r="S183" s="35" t="s">
        <v>130</v>
      </c>
      <c r="T183" s="36">
        <v>44104</v>
      </c>
      <c r="U183" s="36">
        <v>2958465</v>
      </c>
      <c r="V183" s="35" t="s">
        <v>3783</v>
      </c>
      <c r="W183" s="35" t="s">
        <v>59</v>
      </c>
      <c r="X183" s="35"/>
      <c r="Y183" s="35" t="s">
        <v>56</v>
      </c>
      <c r="Z183" s="35">
        <v>7213294</v>
      </c>
      <c r="AA183" s="35">
        <v>164</v>
      </c>
      <c r="AB183" s="35">
        <v>82</v>
      </c>
      <c r="AC183" s="35"/>
      <c r="AE183" s="51">
        <f>M183/O183</f>
        <v>7</v>
      </c>
      <c r="AG183" s="6" t="str">
        <f>C183</f>
        <v>90NB0NL1-M14370</v>
      </c>
      <c r="AH183" s="6" t="str">
        <f>IF($D183&lt;=AH$4,"",IF(AND($D182=AH$4,$D183&gt;AH$4),$F182,AH182))</f>
        <v/>
      </c>
      <c r="AI183" s="6" t="str">
        <f>IF($D183&lt;=AI$4,"",IF(AND($D182=AI$4,$D183&gt;AI$4),$F182,AI182))</f>
        <v/>
      </c>
      <c r="AJ183" s="6" t="str">
        <f>IF($D183&lt;=AJ$4,"",IF(AND($D182=AJ$4,$D183&gt;AJ$4),$F182,AJ182))</f>
        <v/>
      </c>
      <c r="AK183" s="6" t="str">
        <f>IF($D183&lt;=AK$4,"",IF(AND($D182=AK$4,$D183&gt;AK$4),$F182,AK182))</f>
        <v/>
      </c>
      <c r="AL183" s="6" t="str">
        <f>IF($D183&lt;=AL$4,"",IF(AND($D182=AL$4,$D183&gt;AL$4),$F182,AL182))</f>
        <v/>
      </c>
      <c r="AM183" s="6" t="str">
        <f>IF($D183&lt;=AM$4,"",IF(AND($D182=AM$4,$D183&gt;AM$4),$F182,AM182))</f>
        <v/>
      </c>
      <c r="AN183" s="6" t="str">
        <f>IF($D183&lt;=AN$4,"",IF(AND($D182=AN$4,$D183&gt;AN$4),$F182,AN182))</f>
        <v/>
      </c>
      <c r="AO183" s="6" t="str">
        <f>CONCATENATE(AG183," | ",AH183," | ",AI183," | ",AJ183," | ",AK183," | ",AL183," | ",AM183," | ",AN183)</f>
        <v xml:space="preserve">90NB0NL1-M14370 |  |  |  |  |  |  | </v>
      </c>
      <c r="AP183" s="6">
        <f>IF(TRIM(H183)="",100,J183)</f>
        <v>100</v>
      </c>
      <c r="AQ183" s="4"/>
      <c r="AR183" s="6" t="b">
        <f>NOT(TRIM(W183)&lt;&gt;"F")</f>
        <v>1</v>
      </c>
      <c r="AS183" s="6" t="str">
        <f>$B183&amp;" | "&amp;$AO183&amp;" | "&amp;IF(TRIM(H183)="","uniq"&amp;ROW(),TRIM(H183))</f>
        <v>271A | 90NB0NL1-M14370 |  |  |  |  |  |  |  | uniq183</v>
      </c>
      <c r="AT183" s="63">
        <f>IF(NOT(AR183),IF(TRIM($H183)="","Assembly","Phantom Alt"),VLOOKUP(F183,ZPCS04!B:G,6,0))</f>
        <v>619</v>
      </c>
      <c r="AU183" s="7"/>
      <c r="AV183" s="38">
        <f ca="1">IF(TRIM($W183)="F",OFFSET($A$5,MATCH($AS183,$AS$5:$AS183,0)-1,0),$A183)</f>
        <v>183</v>
      </c>
      <c r="AW183" s="38">
        <f ca="1">IFERROR(OFFSET(ZPCS04!$A$1,MATCH(F183,ZPCS04!B:B,0)-1,0),100)</f>
        <v>2.9999998799999998</v>
      </c>
      <c r="AX183" s="7"/>
      <c r="AY183" s="6" t="b">
        <f>SUMIF(AS:AS,AS183,AP:AP)=100</f>
        <v>1</v>
      </c>
      <c r="AZ183" s="6" t="b">
        <f>SUMIF(AS:AS,AS183,AE:AE)/COUNTIF(AS:AS,AS183)=AE183</f>
        <v>1</v>
      </c>
      <c r="BA183" s="4"/>
      <c r="BB183" s="38" t="str">
        <f ca="1">IF(AT183="Phantom Alt",MATCH($AS183,$AS$5:$AS183,0),IF(OR(OFFSET($AF183,0,8-COUNTBLANK($AG183:$AN183))=$F182,$BE183=$BE182),$BB182,""))</f>
        <v/>
      </c>
      <c r="BC183" s="41">
        <v>123</v>
      </c>
      <c r="BD183" s="55" t="str">
        <f>C183&amp;" | "&amp;F183</f>
        <v>90NB0NL1-M14370 | MS25035I070</v>
      </c>
      <c r="BE183" s="55" t="str">
        <f ca="1">C183&amp;" | "&amp;OFFSET($AF183,0,8-COUNTBLANK($AG183:$AN183))</f>
        <v>90NB0NL1-M14370 | 90NB0NL1-M14370</v>
      </c>
      <c r="BF183" s="57">
        <f ca="1">IFERROR(VLOOKUP($BE183,$BD$5:$BF182,3,0)*$AE183,VLOOKUP($C183,Demanda!$A:$B,2,0)*$AE183)*IF(AT183="Phantom Alt",$BC183,TRUE)</f>
        <v>2800</v>
      </c>
      <c r="BG183" s="57">
        <f t="shared" ca="1" si="2"/>
        <v>2800</v>
      </c>
      <c r="BH183" s="57">
        <f>SUMIF(Invoice!A:A,F183,Invoice!B:B)</f>
        <v>12000</v>
      </c>
      <c r="BI183" s="57">
        <f ca="1">SUMIF(AS:AS,AS183,BG:BG)</f>
        <v>2800</v>
      </c>
      <c r="BJ183" s="57">
        <f ca="1">MIN((BI183-SUMIF($AS$5:AS182,AS183,$BJ$5:BJ182)),MAX(0,BH183-SUMIF($F$5:F182,F183,$BJ$5:BJ182)))</f>
        <v>2800</v>
      </c>
      <c r="BK183" s="57">
        <f ca="1">(-SUMIF(AS:AS,AS183,BG:BG)+SUMIF(AS:AS,AS183,BJ:BJ))*(AP183=100)*AR183</f>
        <v>0</v>
      </c>
      <c r="BL183" s="57">
        <f ca="1">MAX(0,SUMIF(Invoice!A:A,F183,Invoice!B:B)-SUMIF(F:F,F183,BJ:BJ))*(COUNTIF(F:F,F183)=COUNTIF($F$5:F183,F183))</f>
        <v>2200</v>
      </c>
      <c r="BM183" s="44"/>
    </row>
    <row r="184" spans="1:65">
      <c r="A184" s="43">
        <v>184</v>
      </c>
      <c r="B184" s="35" t="s">
        <v>192</v>
      </c>
      <c r="C184" s="35" t="s">
        <v>3544</v>
      </c>
      <c r="D184" s="35">
        <v>1</v>
      </c>
      <c r="E184" s="35">
        <v>500</v>
      </c>
      <c r="F184" s="64" t="s">
        <v>3627</v>
      </c>
      <c r="G184" s="76" t="s">
        <v>3628</v>
      </c>
      <c r="H184" s="35"/>
      <c r="I184" s="35"/>
      <c r="J184" s="35">
        <v>0</v>
      </c>
      <c r="K184" s="35" t="s">
        <v>117</v>
      </c>
      <c r="L184" s="35" t="s">
        <v>57</v>
      </c>
      <c r="M184" s="35">
        <v>10</v>
      </c>
      <c r="N184" s="35">
        <v>10</v>
      </c>
      <c r="O184" s="35">
        <v>1</v>
      </c>
      <c r="P184" s="35"/>
      <c r="Q184" s="35"/>
      <c r="R184" s="35" t="s">
        <v>189</v>
      </c>
      <c r="S184" s="35" t="s">
        <v>189</v>
      </c>
      <c r="T184" s="36">
        <v>44104</v>
      </c>
      <c r="U184" s="36">
        <v>2958465</v>
      </c>
      <c r="V184" s="35" t="s">
        <v>3783</v>
      </c>
      <c r="W184" s="35" t="s">
        <v>59</v>
      </c>
      <c r="X184" s="35"/>
      <c r="Y184" s="35" t="s">
        <v>56</v>
      </c>
      <c r="Z184" s="35">
        <v>7213294</v>
      </c>
      <c r="AA184" s="35">
        <v>166</v>
      </c>
      <c r="AB184" s="35">
        <v>83</v>
      </c>
      <c r="AC184" s="35"/>
      <c r="AE184" s="51">
        <f>M184/O184</f>
        <v>10</v>
      </c>
      <c r="AG184" s="6" t="str">
        <f>C184</f>
        <v>90NB0NL1-M14370</v>
      </c>
      <c r="AH184" s="6" t="str">
        <f>IF($D184&lt;=AH$4,"",IF(AND($D183=AH$4,$D184&gt;AH$4),$F183,AH183))</f>
        <v/>
      </c>
      <c r="AI184" s="6" t="str">
        <f>IF($D184&lt;=AI$4,"",IF(AND($D183=AI$4,$D184&gt;AI$4),$F183,AI183))</f>
        <v/>
      </c>
      <c r="AJ184" s="6" t="str">
        <f>IF($D184&lt;=AJ$4,"",IF(AND($D183=AJ$4,$D184&gt;AJ$4),$F183,AJ183))</f>
        <v/>
      </c>
      <c r="AK184" s="6" t="str">
        <f>IF($D184&lt;=AK$4,"",IF(AND($D183=AK$4,$D184&gt;AK$4),$F183,AK183))</f>
        <v/>
      </c>
      <c r="AL184" s="6" t="str">
        <f>IF($D184&lt;=AL$4,"",IF(AND($D183=AL$4,$D184&gt;AL$4),$F183,AL183))</f>
        <v/>
      </c>
      <c r="AM184" s="6" t="str">
        <f>IF($D184&lt;=AM$4,"",IF(AND($D183=AM$4,$D184&gt;AM$4),$F183,AM183))</f>
        <v/>
      </c>
      <c r="AN184" s="6" t="str">
        <f>IF($D184&lt;=AN$4,"",IF(AND($D183=AN$4,$D184&gt;AN$4),$F183,AN183))</f>
        <v/>
      </c>
      <c r="AO184" s="6" t="str">
        <f>CONCATENATE(AG184," | ",AH184," | ",AI184," | ",AJ184," | ",AK184," | ",AL184," | ",AM184," | ",AN184)</f>
        <v xml:space="preserve">90NB0NL1-M14370 |  |  |  |  |  |  | </v>
      </c>
      <c r="AP184" s="6">
        <f>IF(TRIM(H184)="",100,J184)</f>
        <v>100</v>
      </c>
      <c r="AQ184" s="4"/>
      <c r="AR184" s="6" t="b">
        <f>NOT(TRIM(W184)&lt;&gt;"F")</f>
        <v>1</v>
      </c>
      <c r="AS184" s="6" t="str">
        <f>$B184&amp;" | "&amp;$AO184&amp;" | "&amp;IF(TRIM(H184)="","uniq"&amp;ROW(),TRIM(H184))</f>
        <v>271A | 90NB0NL1-M14370 |  |  |  |  |  |  |  | uniq184</v>
      </c>
      <c r="AT184" s="63">
        <f>IF(NOT(AR184),IF(TRIM($H184)="","Assembly","Phantom Alt"),VLOOKUP(F184,ZPCS04!B:G,6,0))</f>
        <v>620</v>
      </c>
      <c r="AU184" s="7"/>
      <c r="AV184" s="38">
        <f ca="1">IF(TRIM($W184)="F",OFFSET($A$5,MATCH($AS184,$AS$5:$AS184,0)-1,0),$A184)</f>
        <v>184</v>
      </c>
      <c r="AW184" s="38">
        <f ca="1">IFERROR(OFFSET(ZPCS04!$A$1,MATCH(F184,ZPCS04!B:B,0)-1,0),100)</f>
        <v>2.9999998400000001</v>
      </c>
      <c r="AX184" s="7"/>
      <c r="AY184" s="6" t="b">
        <f>SUMIF(AS:AS,AS184,AP:AP)=100</f>
        <v>1</v>
      </c>
      <c r="AZ184" s="6" t="b">
        <f>SUMIF(AS:AS,AS184,AE:AE)/COUNTIF(AS:AS,AS184)=AE184</f>
        <v>1</v>
      </c>
      <c r="BA184" s="4"/>
      <c r="BB184" s="38" t="str">
        <f ca="1">IF(AT184="Phantom Alt",MATCH($AS184,$AS$5:$AS184,0),IF(OR(OFFSET($AF184,0,8-COUNTBLANK($AG184:$AN184))=$F183,$BE184=$BE183),$BB183,""))</f>
        <v/>
      </c>
      <c r="BC184" s="41">
        <v>124</v>
      </c>
      <c r="BD184" s="55" t="str">
        <f>C184&amp;" | "&amp;F184</f>
        <v>90NB0NL1-M14370 | MS25050I048</v>
      </c>
      <c r="BE184" s="55" t="str">
        <f ca="1">C184&amp;" | "&amp;OFFSET($AF184,0,8-COUNTBLANK($AG184:$AN184))</f>
        <v>90NB0NL1-M14370 | 90NB0NL1-M14370</v>
      </c>
      <c r="BF184" s="57">
        <f ca="1">IFERROR(VLOOKUP($BE184,$BD$5:$BF183,3,0)*$AE184,VLOOKUP($C184,Demanda!$A:$B,2,0)*$AE184)*IF(AT184="Phantom Alt",$BC184,TRUE)</f>
        <v>4000</v>
      </c>
      <c r="BG184" s="57">
        <f t="shared" ca="1" si="2"/>
        <v>4000</v>
      </c>
      <c r="BH184" s="57">
        <f>SUMIF(Invoice!A:A,F184,Invoice!B:B)</f>
        <v>16000</v>
      </c>
      <c r="BI184" s="57">
        <f ca="1">SUMIF(AS:AS,AS184,BG:BG)</f>
        <v>4000</v>
      </c>
      <c r="BJ184" s="57">
        <f ca="1">MIN((BI184-SUMIF($AS$5:AS183,AS184,$BJ$5:BJ183)),MAX(0,BH184-SUMIF($F$5:F183,F184,$BJ$5:BJ183)))</f>
        <v>4000</v>
      </c>
      <c r="BK184" s="57">
        <f ca="1">(-SUMIF(AS:AS,AS184,BG:BG)+SUMIF(AS:AS,AS184,BJ:BJ))*(AP184=100)*AR184</f>
        <v>0</v>
      </c>
      <c r="BL184" s="57">
        <f ca="1">MAX(0,SUMIF(Invoice!A:A,F184,Invoice!B:B)-SUMIF(F:F,F184,BJ:BJ))*(COUNTIF(F:F,F184)=COUNTIF($F$5:F184,F184))</f>
        <v>2000</v>
      </c>
      <c r="BM184" s="44"/>
    </row>
    <row r="185" spans="1:65">
      <c r="A185" s="43">
        <v>185</v>
      </c>
      <c r="B185" s="35" t="s">
        <v>192</v>
      </c>
      <c r="C185" s="35" t="s">
        <v>3544</v>
      </c>
      <c r="D185" s="35">
        <v>1</v>
      </c>
      <c r="E185" s="35">
        <v>510</v>
      </c>
      <c r="F185" s="64" t="s">
        <v>3778</v>
      </c>
      <c r="G185" s="76" t="s">
        <v>3846</v>
      </c>
      <c r="H185" s="35">
        <v>51</v>
      </c>
      <c r="I185" s="35" t="s">
        <v>60</v>
      </c>
      <c r="J185" s="35">
        <v>0</v>
      </c>
      <c r="K185" s="35" t="s">
        <v>3520</v>
      </c>
      <c r="L185" s="35" t="s">
        <v>57</v>
      </c>
      <c r="M185" s="35">
        <v>1</v>
      </c>
      <c r="N185" s="35"/>
      <c r="O185" s="35">
        <v>1</v>
      </c>
      <c r="P185" s="35">
        <v>2</v>
      </c>
      <c r="Q185" s="35">
        <v>2</v>
      </c>
      <c r="R185" s="35" t="s">
        <v>130</v>
      </c>
      <c r="S185" s="35" t="s">
        <v>130</v>
      </c>
      <c r="T185" s="36">
        <v>44104</v>
      </c>
      <c r="U185" s="36">
        <v>2958465</v>
      </c>
      <c r="V185" s="35" t="s">
        <v>3783</v>
      </c>
      <c r="W185" s="35" t="s">
        <v>59</v>
      </c>
      <c r="X185" s="35"/>
      <c r="Y185" s="35" t="s">
        <v>56</v>
      </c>
      <c r="Z185" s="35">
        <v>7213294</v>
      </c>
      <c r="AA185" s="35">
        <v>170</v>
      </c>
      <c r="AB185" s="35">
        <v>85</v>
      </c>
      <c r="AC185" s="35"/>
      <c r="AE185" s="51">
        <f>M185/O185</f>
        <v>1</v>
      </c>
      <c r="AG185" s="6" t="str">
        <f>C185</f>
        <v>90NB0NL1-M14370</v>
      </c>
      <c r="AH185" s="6" t="str">
        <f>IF($D185&lt;=AH$4,"",IF(AND($D184=AH$4,$D185&gt;AH$4),$F184,AH184))</f>
        <v/>
      </c>
      <c r="AI185" s="6" t="str">
        <f>IF($D185&lt;=AI$4,"",IF(AND($D184=AI$4,$D185&gt;AI$4),$F184,AI184))</f>
        <v/>
      </c>
      <c r="AJ185" s="6" t="str">
        <f>IF($D185&lt;=AJ$4,"",IF(AND($D184=AJ$4,$D185&gt;AJ$4),$F184,AJ184))</f>
        <v/>
      </c>
      <c r="AK185" s="6" t="str">
        <f>IF($D185&lt;=AK$4,"",IF(AND($D184=AK$4,$D185&gt;AK$4),$F184,AK184))</f>
        <v/>
      </c>
      <c r="AL185" s="6" t="str">
        <f>IF($D185&lt;=AL$4,"",IF(AND($D184=AL$4,$D185&gt;AL$4),$F184,AL184))</f>
        <v/>
      </c>
      <c r="AM185" s="6" t="str">
        <f>IF($D185&lt;=AM$4,"",IF(AND($D184=AM$4,$D185&gt;AM$4),$F184,AM184))</f>
        <v/>
      </c>
      <c r="AN185" s="6" t="str">
        <f>IF($D185&lt;=AN$4,"",IF(AND($D184=AN$4,$D185&gt;AN$4),$F184,AN184))</f>
        <v/>
      </c>
      <c r="AO185" s="6" t="str">
        <f>CONCATENATE(AG185," | ",AH185," | ",AI185," | ",AJ185," | ",AK185," | ",AL185," | ",AM185," | ",AN185)</f>
        <v xml:space="preserve">90NB0NL1-M14370 |  |  |  |  |  |  | </v>
      </c>
      <c r="AP185" s="6">
        <f>IF(TRIM(H185)="",100,J185)</f>
        <v>0</v>
      </c>
      <c r="AQ185" s="4"/>
      <c r="AR185" s="6" t="b">
        <f>NOT(TRIM(W185)&lt;&gt;"F")</f>
        <v>1</v>
      </c>
      <c r="AS185" s="6" t="str">
        <f>$B185&amp;" | "&amp;$AO185&amp;" | "&amp;IF(TRIM(H185)="","uniq"&amp;ROW(),TRIM(H185))</f>
        <v>271A | 90NB0NL1-M14370 |  |  |  |  |  |  |  | 51</v>
      </c>
      <c r="AT185" s="63">
        <f>IF(NOT(AR185),IF(TRIM($H185)="","Assembly","Phantom Alt"),VLOOKUP(F185,ZPCS04!B:G,6,0))</f>
        <v>2050</v>
      </c>
      <c r="AU185" s="7"/>
      <c r="AV185" s="38">
        <f ca="1">IF(TRIM($W185)="F",OFFSET($A$5,MATCH($AS185,$AS$5:$AS185,0)-1,0),$A185)</f>
        <v>185</v>
      </c>
      <c r="AW185" s="38">
        <f ca="1">IFERROR(OFFSET(ZPCS04!$A$1,MATCH(F185,ZPCS04!B:B,0)-1,0),100)</f>
        <v>3</v>
      </c>
      <c r="AX185" s="7"/>
      <c r="AY185" s="6" t="b">
        <f>SUMIF(AS:AS,AS185,AP:AP)=100</f>
        <v>1</v>
      </c>
      <c r="AZ185" s="6" t="b">
        <f>SUMIF(AS:AS,AS185,AE:AE)/COUNTIF(AS:AS,AS185)=AE185</f>
        <v>1</v>
      </c>
      <c r="BA185" s="4"/>
      <c r="BB185" s="38" t="str">
        <f ca="1">IF(AT185="Phantom Alt",MATCH($AS185,$AS$5:$AS185,0),IF(OR(OFFSET($AF185,0,8-COUNTBLANK($AG185:$AN185))=$F184,$BE185=$BE184),$BB184,""))</f>
        <v/>
      </c>
      <c r="BC185" s="41">
        <v>125</v>
      </c>
      <c r="BD185" s="55" t="str">
        <f>C185&amp;" | "&amp;F185</f>
        <v>90NB0NL1-M14370 | 0B200-02960400</v>
      </c>
      <c r="BE185" s="55" t="str">
        <f ca="1">C185&amp;" | "&amp;OFFSET($AF185,0,8-COUNTBLANK($AG185:$AN185))</f>
        <v>90NB0NL1-M14370 | 90NB0NL1-M14370</v>
      </c>
      <c r="BF185" s="57">
        <f ca="1">IFERROR(VLOOKUP($BE185,$BD$5:$BF184,3,0)*$AE185,VLOOKUP($C185,Demanda!$A:$B,2,0)*$AE185)*IF(AT185="Phantom Alt",$BC185,TRUE)</f>
        <v>400</v>
      </c>
      <c r="BG185" s="57">
        <f t="shared" ca="1" si="2"/>
        <v>0</v>
      </c>
      <c r="BH185" s="57">
        <f>SUMIF(Invoice!A:A,F185,Invoice!B:B)</f>
        <v>0</v>
      </c>
      <c r="BI185" s="57">
        <f ca="1">SUMIF(AS:AS,AS185,BG:BG)</f>
        <v>400</v>
      </c>
      <c r="BJ185" s="57">
        <f ca="1">MIN((BI185-SUMIF($AS$5:AS184,AS185,$BJ$5:BJ184)),MAX(0,BH185-SUMIF($F$5:F184,F185,$BJ$5:BJ184)))</f>
        <v>0</v>
      </c>
      <c r="BK185" s="57">
        <f ca="1">(-SUMIF(AS:AS,AS185,BG:BG)+SUMIF(AS:AS,AS185,BJ:BJ))*(AP185=100)*AR185</f>
        <v>0</v>
      </c>
      <c r="BL185" s="57">
        <f ca="1">MAX(0,SUMIF(Invoice!A:A,F185,Invoice!B:B)-SUMIF(F:F,F185,BJ:BJ))*(COUNTIF(F:F,F185)=COUNTIF($F$5:F185,F185))</f>
        <v>0</v>
      </c>
      <c r="BM185" s="44"/>
    </row>
    <row r="186" spans="1:65">
      <c r="A186" s="43">
        <v>186</v>
      </c>
      <c r="B186" s="35" t="s">
        <v>192</v>
      </c>
      <c r="C186" s="35" t="s">
        <v>3544</v>
      </c>
      <c r="D186" s="35">
        <v>1</v>
      </c>
      <c r="E186" s="35">
        <v>510</v>
      </c>
      <c r="F186" s="64" t="s">
        <v>3780</v>
      </c>
      <c r="G186" s="76" t="s">
        <v>3781</v>
      </c>
      <c r="H186" s="35">
        <v>51</v>
      </c>
      <c r="I186" s="35" t="s">
        <v>58</v>
      </c>
      <c r="J186" s="35">
        <v>100</v>
      </c>
      <c r="K186" s="35" t="s">
        <v>3520</v>
      </c>
      <c r="L186" s="35" t="s">
        <v>57</v>
      </c>
      <c r="M186" s="35">
        <v>1</v>
      </c>
      <c r="N186" s="35">
        <v>1</v>
      </c>
      <c r="O186" s="35">
        <v>1</v>
      </c>
      <c r="P186" s="35">
        <v>2</v>
      </c>
      <c r="Q186" s="35">
        <v>1</v>
      </c>
      <c r="R186" s="35" t="s">
        <v>130</v>
      </c>
      <c r="S186" s="35" t="s">
        <v>130</v>
      </c>
      <c r="T186" s="36">
        <v>44104</v>
      </c>
      <c r="U186" s="36">
        <v>2958465</v>
      </c>
      <c r="V186" s="35" t="s">
        <v>3783</v>
      </c>
      <c r="W186" s="35" t="s">
        <v>59</v>
      </c>
      <c r="X186" s="35"/>
      <c r="Y186" s="35" t="s">
        <v>56</v>
      </c>
      <c r="Z186" s="35">
        <v>7213294</v>
      </c>
      <c r="AA186" s="35">
        <v>168</v>
      </c>
      <c r="AB186" s="35">
        <v>84</v>
      </c>
      <c r="AC186" s="35"/>
      <c r="AE186" s="51">
        <f>M186/O186</f>
        <v>1</v>
      </c>
      <c r="AG186" s="6" t="str">
        <f>C186</f>
        <v>90NB0NL1-M14370</v>
      </c>
      <c r="AH186" s="6" t="str">
        <f>IF($D186&lt;=AH$4,"",IF(AND($D185=AH$4,$D186&gt;AH$4),$F185,AH185))</f>
        <v/>
      </c>
      <c r="AI186" s="6" t="str">
        <f>IF($D186&lt;=AI$4,"",IF(AND($D185=AI$4,$D186&gt;AI$4),$F185,AI185))</f>
        <v/>
      </c>
      <c r="AJ186" s="6" t="str">
        <f>IF($D186&lt;=AJ$4,"",IF(AND($D185=AJ$4,$D186&gt;AJ$4),$F185,AJ185))</f>
        <v/>
      </c>
      <c r="AK186" s="6" t="str">
        <f>IF($D186&lt;=AK$4,"",IF(AND($D185=AK$4,$D186&gt;AK$4),$F185,AK185))</f>
        <v/>
      </c>
      <c r="AL186" s="6" t="str">
        <f>IF($D186&lt;=AL$4,"",IF(AND($D185=AL$4,$D186&gt;AL$4),$F185,AL185))</f>
        <v/>
      </c>
      <c r="AM186" s="6" t="str">
        <f>IF($D186&lt;=AM$4,"",IF(AND($D185=AM$4,$D186&gt;AM$4),$F185,AM185))</f>
        <v/>
      </c>
      <c r="AN186" s="6" t="str">
        <f>IF($D186&lt;=AN$4,"",IF(AND($D185=AN$4,$D186&gt;AN$4),$F185,AN185))</f>
        <v/>
      </c>
      <c r="AO186" s="6" t="str">
        <f>CONCATENATE(AG186," | ",AH186," | ",AI186," | ",AJ186," | ",AK186," | ",AL186," | ",AM186," | ",AN186)</f>
        <v xml:space="preserve">90NB0NL1-M14370 |  |  |  |  |  |  | </v>
      </c>
      <c r="AP186" s="6">
        <f>IF(TRIM(H186)="",100,J186)</f>
        <v>100</v>
      </c>
      <c r="AQ186" s="4"/>
      <c r="AR186" s="6" t="b">
        <f>NOT(TRIM(W186)&lt;&gt;"F")</f>
        <v>1</v>
      </c>
      <c r="AS186" s="6" t="str">
        <f>$B186&amp;" | "&amp;$AO186&amp;" | "&amp;IF(TRIM(H186)="","uniq"&amp;ROW(),TRIM(H186))</f>
        <v>271A | 90NB0NL1-M14370 |  |  |  |  |  |  |  | 51</v>
      </c>
      <c r="AT186" s="63">
        <f>IF(NOT(AR186),IF(TRIM($H186)="","Assembly","Phantom Alt"),VLOOKUP(F186,ZPCS04!B:G,6,0))</f>
        <v>2050</v>
      </c>
      <c r="AU186" s="7"/>
      <c r="AV186" s="38">
        <f ca="1">IF(TRIM($W186)="F",OFFSET($A$5,MATCH($AS186,$AS$5:$AS186,0)-1,0),$A186)</f>
        <v>185</v>
      </c>
      <c r="AW186" s="38">
        <f ca="1">IFERROR(OFFSET(ZPCS04!$A$1,MATCH(F186,ZPCS04!B:B,0)-1,0),100)</f>
        <v>2.9999999859999997</v>
      </c>
      <c r="AX186" s="7"/>
      <c r="AY186" s="6" t="b">
        <f>SUMIF(AS:AS,AS186,AP:AP)=100</f>
        <v>1</v>
      </c>
      <c r="AZ186" s="6" t="b">
        <f>SUMIF(AS:AS,AS186,AE:AE)/COUNTIF(AS:AS,AS186)=AE186</f>
        <v>1</v>
      </c>
      <c r="BA186" s="4"/>
      <c r="BB186" s="38" t="str">
        <f ca="1">IF(AT186="Phantom Alt",MATCH($AS186,$AS$5:$AS186,0),IF(OR(OFFSET($AF186,0,8-COUNTBLANK($AG186:$AN186))=$F185,$BE186=$BE185),$BB185,""))</f>
        <v/>
      </c>
      <c r="BC186" s="41">
        <v>126</v>
      </c>
      <c r="BD186" s="55" t="str">
        <f>C186&amp;" | "&amp;F186</f>
        <v>90NB0NL1-M14370 | 0B200-02960500</v>
      </c>
      <c r="BE186" s="55" t="str">
        <f ca="1">C186&amp;" | "&amp;OFFSET($AF186,0,8-COUNTBLANK($AG186:$AN186))</f>
        <v>90NB0NL1-M14370 | 90NB0NL1-M14370</v>
      </c>
      <c r="BF186" s="57">
        <f ca="1">IFERROR(VLOOKUP($BE186,$BD$5:$BF185,3,0)*$AE186,VLOOKUP($C186,Demanda!$A:$B,2,0)*$AE186)*IF(AT186="Phantom Alt",$BC186,TRUE)</f>
        <v>400</v>
      </c>
      <c r="BG186" s="57">
        <f t="shared" ca="1" si="2"/>
        <v>400</v>
      </c>
      <c r="BH186" s="57">
        <f>SUMIF(Invoice!A:A,F186,Invoice!B:B)</f>
        <v>1400</v>
      </c>
      <c r="BI186" s="57">
        <f ca="1">SUMIF(AS:AS,AS186,BG:BG)</f>
        <v>400</v>
      </c>
      <c r="BJ186" s="57">
        <f ca="1">MIN((BI186-SUMIF($AS$5:AS185,AS186,$BJ$5:BJ185)),MAX(0,BH186-SUMIF($F$5:F185,F186,$BJ$5:BJ185)))</f>
        <v>400</v>
      </c>
      <c r="BK186" s="57">
        <f ca="1">(-SUMIF(AS:AS,AS186,BG:BG)+SUMIF(AS:AS,AS186,BJ:BJ))*(AP186=100)*AR186</f>
        <v>0</v>
      </c>
      <c r="BL186" s="57">
        <f ca="1">MAX(0,SUMIF(Invoice!A:A,F186,Invoice!B:B)-SUMIF(F:F,F186,BJ:BJ))*(COUNTIF(F:F,F186)=COUNTIF($F$5:F186,F186))</f>
        <v>0</v>
      </c>
      <c r="BM186" s="44"/>
    </row>
    <row r="187" spans="1:65">
      <c r="A187" s="43">
        <v>187</v>
      </c>
      <c r="B187" s="35" t="s">
        <v>192</v>
      </c>
      <c r="C187" s="35" t="s">
        <v>3544</v>
      </c>
      <c r="D187" s="35">
        <v>1</v>
      </c>
      <c r="E187" s="35">
        <v>520</v>
      </c>
      <c r="F187" s="64" t="s">
        <v>3551</v>
      </c>
      <c r="G187" s="76" t="s">
        <v>3552</v>
      </c>
      <c r="H187" s="35"/>
      <c r="I187" s="35"/>
      <c r="J187" s="35">
        <v>0</v>
      </c>
      <c r="K187" s="35" t="s">
        <v>3847</v>
      </c>
      <c r="L187" s="35" t="s">
        <v>57</v>
      </c>
      <c r="M187" s="35">
        <v>1</v>
      </c>
      <c r="N187" s="35">
        <v>1</v>
      </c>
      <c r="O187" s="35">
        <v>1</v>
      </c>
      <c r="P187" s="35"/>
      <c r="Q187" s="35"/>
      <c r="R187" s="35" t="s">
        <v>130</v>
      </c>
      <c r="S187" s="35" t="s">
        <v>130</v>
      </c>
      <c r="T187" s="36">
        <v>44104</v>
      </c>
      <c r="U187" s="36">
        <v>2958465</v>
      </c>
      <c r="V187" s="35" t="s">
        <v>3783</v>
      </c>
      <c r="W187" s="35" t="s">
        <v>59</v>
      </c>
      <c r="X187" s="35"/>
      <c r="Y187" s="35" t="s">
        <v>56</v>
      </c>
      <c r="Z187" s="35">
        <v>7213294</v>
      </c>
      <c r="AA187" s="35">
        <v>172</v>
      </c>
      <c r="AB187" s="35">
        <v>86</v>
      </c>
      <c r="AC187" s="35"/>
      <c r="AE187" s="51">
        <f>M187/O187</f>
        <v>1</v>
      </c>
      <c r="AG187" s="6" t="str">
        <f>C187</f>
        <v>90NB0NL1-M14370</v>
      </c>
      <c r="AH187" s="6" t="str">
        <f>IF($D187&lt;=AH$4,"",IF(AND($D186=AH$4,$D187&gt;AH$4),$F186,AH186))</f>
        <v/>
      </c>
      <c r="AI187" s="6" t="str">
        <f>IF($D187&lt;=AI$4,"",IF(AND($D186=AI$4,$D187&gt;AI$4),$F186,AI186))</f>
        <v/>
      </c>
      <c r="AJ187" s="6" t="str">
        <f>IF($D187&lt;=AJ$4,"",IF(AND($D186=AJ$4,$D187&gt;AJ$4),$F186,AJ186))</f>
        <v/>
      </c>
      <c r="AK187" s="6" t="str">
        <f>IF($D187&lt;=AK$4,"",IF(AND($D186=AK$4,$D187&gt;AK$4),$F186,AK186))</f>
        <v/>
      </c>
      <c r="AL187" s="6" t="str">
        <f>IF($D187&lt;=AL$4,"",IF(AND($D186=AL$4,$D187&gt;AL$4),$F186,AL186))</f>
        <v/>
      </c>
      <c r="AM187" s="6" t="str">
        <f>IF($D187&lt;=AM$4,"",IF(AND($D186=AM$4,$D187&gt;AM$4),$F186,AM186))</f>
        <v/>
      </c>
      <c r="AN187" s="6" t="str">
        <f>IF($D187&lt;=AN$4,"",IF(AND($D186=AN$4,$D187&gt;AN$4),$F186,AN186))</f>
        <v/>
      </c>
      <c r="AO187" s="6" t="str">
        <f>CONCATENATE(AG187," | ",AH187," | ",AI187," | ",AJ187," | ",AK187," | ",AL187," | ",AM187," | ",AN187)</f>
        <v xml:space="preserve">90NB0NL1-M14370 |  |  |  |  |  |  | </v>
      </c>
      <c r="AP187" s="6">
        <f>IF(TRIM(H187)="",100,J187)</f>
        <v>100</v>
      </c>
      <c r="AQ187" s="4"/>
      <c r="AR187" s="6" t="b">
        <f>NOT(TRIM(W187)&lt;&gt;"F")</f>
        <v>1</v>
      </c>
      <c r="AS187" s="6" t="str">
        <f>$B187&amp;" | "&amp;$AO187&amp;" | "&amp;IF(TRIM(H187)="","uniq"&amp;ROW(),TRIM(H187))</f>
        <v>271A | 90NB0NL1-M14370 |  |  |  |  |  |  |  | uniq187</v>
      </c>
      <c r="AT187" s="63">
        <f>IF(NOT(AR187),IF(TRIM($H187)="","Assembly","Phantom Alt"),VLOOKUP(F187,ZPCS04!B:G,6,0))</f>
        <v>8</v>
      </c>
      <c r="AU187" s="7"/>
      <c r="AV187" s="38">
        <f ca="1">IF(TRIM($W187)="F",OFFSET($A$5,MATCH($AS187,$AS$5:$AS187,0)-1,0),$A187)</f>
        <v>187</v>
      </c>
      <c r="AW187" s="38">
        <f ca="1">IFERROR(OFFSET(ZPCS04!$A$1,MATCH(F187,ZPCS04!B:B,0)-1,0),100)</f>
        <v>2.9999999857600002</v>
      </c>
      <c r="AX187" s="7"/>
      <c r="AY187" s="6" t="b">
        <f>SUMIF(AS:AS,AS187,AP:AP)=100</f>
        <v>1</v>
      </c>
      <c r="AZ187" s="6" t="b">
        <f>SUMIF(AS:AS,AS187,AE:AE)/COUNTIF(AS:AS,AS187)=AE187</f>
        <v>1</v>
      </c>
      <c r="BA187" s="4"/>
      <c r="BB187" s="38" t="str">
        <f ca="1">IF(AT187="Phantom Alt",MATCH($AS187,$AS$5:$AS187,0),IF(OR(OFFSET($AF187,0,8-COUNTBLANK($AG187:$AN187))=$F186,$BE187=$BE186),$BB186,""))</f>
        <v/>
      </c>
      <c r="BC187" s="41">
        <v>127</v>
      </c>
      <c r="BD187" s="55" t="str">
        <f>C187&amp;" | "&amp;F187</f>
        <v>90NB0NL1-M14370 | 03B03-00225800</v>
      </c>
      <c r="BE187" s="55" t="str">
        <f ca="1">C187&amp;" | "&amp;OFFSET($AF187,0,8-COUNTBLANK($AG187:$AN187))</f>
        <v>90NB0NL1-M14370 | 90NB0NL1-M14370</v>
      </c>
      <c r="BF187" s="57">
        <f ca="1">IFERROR(VLOOKUP($BE187,$BD$5:$BF186,3,0)*$AE187,VLOOKUP($C187,Demanda!$A:$B,2,0)*$AE187)*IF(AT187="Phantom Alt",$BC187,TRUE)</f>
        <v>400</v>
      </c>
      <c r="BG187" s="57">
        <f t="shared" ca="1" si="2"/>
        <v>400</v>
      </c>
      <c r="BH187" s="57">
        <f>SUMIF(Invoice!A:A,F187,Invoice!B:B)</f>
        <v>1424</v>
      </c>
      <c r="BI187" s="57">
        <f ca="1">SUMIF(AS:AS,AS187,BG:BG)</f>
        <v>400</v>
      </c>
      <c r="BJ187" s="57">
        <f ca="1">MIN((BI187-SUMIF($AS$5:AS186,AS187,$BJ$5:BJ186)),MAX(0,BH187-SUMIF($F$5:F186,F187,$BJ$5:BJ186)))</f>
        <v>400</v>
      </c>
      <c r="BK187" s="57">
        <f ca="1">(-SUMIF(AS:AS,AS187,BG:BG)+SUMIF(AS:AS,AS187,BJ:BJ))*(AP187=100)*AR187</f>
        <v>0</v>
      </c>
      <c r="BL187" s="57">
        <f ca="1">MAX(0,SUMIF(Invoice!A:A,F187,Invoice!B:B)-SUMIF(F:F,F187,BJ:BJ))*(COUNTIF(F:F,F187)=COUNTIF($F$5:F187,F187))</f>
        <v>24</v>
      </c>
      <c r="BM187" s="44"/>
    </row>
    <row r="188" spans="1:65">
      <c r="A188" s="43">
        <v>188</v>
      </c>
      <c r="B188" s="35" t="s">
        <v>192</v>
      </c>
      <c r="C188" s="35" t="s">
        <v>3544</v>
      </c>
      <c r="D188" s="35">
        <v>1</v>
      </c>
      <c r="E188" s="35">
        <v>530</v>
      </c>
      <c r="F188" s="64" t="s">
        <v>3615</v>
      </c>
      <c r="G188" s="76" t="s">
        <v>3848</v>
      </c>
      <c r="H188" s="35"/>
      <c r="I188" s="35"/>
      <c r="J188" s="35">
        <v>0</v>
      </c>
      <c r="K188" s="35" t="s">
        <v>116</v>
      </c>
      <c r="L188" s="35" t="s">
        <v>57</v>
      </c>
      <c r="M188" s="35">
        <v>1</v>
      </c>
      <c r="N188" s="35">
        <v>1</v>
      </c>
      <c r="O188" s="35">
        <v>1</v>
      </c>
      <c r="P188" s="35"/>
      <c r="Q188" s="35"/>
      <c r="R188" s="35" t="s">
        <v>130</v>
      </c>
      <c r="S188" s="35" t="s">
        <v>130</v>
      </c>
      <c r="T188" s="36">
        <v>44104</v>
      </c>
      <c r="U188" s="36">
        <v>2958465</v>
      </c>
      <c r="V188" s="35" t="s">
        <v>3783</v>
      </c>
      <c r="W188" s="35" t="s">
        <v>59</v>
      </c>
      <c r="X188" s="35"/>
      <c r="Y188" s="35" t="s">
        <v>56</v>
      </c>
      <c r="Z188" s="35">
        <v>7213294</v>
      </c>
      <c r="AA188" s="35">
        <v>174</v>
      </c>
      <c r="AB188" s="35">
        <v>87</v>
      </c>
      <c r="AC188" s="35"/>
      <c r="AE188" s="51">
        <f>M188/O188</f>
        <v>1</v>
      </c>
      <c r="AG188" s="6" t="str">
        <f>C188</f>
        <v>90NB0NL1-M14370</v>
      </c>
      <c r="AH188" s="6" t="str">
        <f>IF($D188&lt;=AH$4,"",IF(AND($D187=AH$4,$D188&gt;AH$4),$F187,AH187))</f>
        <v/>
      </c>
      <c r="AI188" s="6" t="str">
        <f>IF($D188&lt;=AI$4,"",IF(AND($D187=AI$4,$D188&gt;AI$4),$F187,AI187))</f>
        <v/>
      </c>
      <c r="AJ188" s="6" t="str">
        <f>IF($D188&lt;=AJ$4,"",IF(AND($D187=AJ$4,$D188&gt;AJ$4),$F187,AJ187))</f>
        <v/>
      </c>
      <c r="AK188" s="6" t="str">
        <f>IF($D188&lt;=AK$4,"",IF(AND($D187=AK$4,$D188&gt;AK$4),$F187,AK187))</f>
        <v/>
      </c>
      <c r="AL188" s="6" t="str">
        <f>IF($D188&lt;=AL$4,"",IF(AND($D187=AL$4,$D188&gt;AL$4),$F187,AL187))</f>
        <v/>
      </c>
      <c r="AM188" s="6" t="str">
        <f>IF($D188&lt;=AM$4,"",IF(AND($D187=AM$4,$D188&gt;AM$4),$F187,AM187))</f>
        <v/>
      </c>
      <c r="AN188" s="6" t="str">
        <f>IF($D188&lt;=AN$4,"",IF(AND($D187=AN$4,$D188&gt;AN$4),$F187,AN187))</f>
        <v/>
      </c>
      <c r="AO188" s="6" t="str">
        <f>CONCATENATE(AG188," | ",AH188," | ",AI188," | ",AJ188," | ",AK188," | ",AL188," | ",AM188," | ",AN188)</f>
        <v xml:space="preserve">90NB0NL1-M14370 |  |  |  |  |  |  | </v>
      </c>
      <c r="AP188" s="6">
        <f>IF(TRIM(H188)="",100,J188)</f>
        <v>100</v>
      </c>
      <c r="AQ188" s="4"/>
      <c r="AR188" s="6" t="b">
        <f>NOT(TRIM(W188)&lt;&gt;"F")</f>
        <v>1</v>
      </c>
      <c r="AS188" s="6" t="str">
        <f>$B188&amp;" | "&amp;$AO188&amp;" | "&amp;IF(TRIM(H188)="","uniq"&amp;ROW(),TRIM(H188))</f>
        <v>271A | 90NB0NL1-M14370 |  |  |  |  |  |  |  | uniq188</v>
      </c>
      <c r="AT188" s="63">
        <f>IF(NOT(AR188),IF(TRIM($H188)="","Assembly","Phantom Alt"),VLOOKUP(F188,ZPCS04!B:G,6,0))</f>
        <v>614</v>
      </c>
      <c r="AU188" s="7"/>
      <c r="AV188" s="38">
        <f ca="1">IF(TRIM($W188)="F",OFFSET($A$5,MATCH($AS188,$AS$5:$AS188,0)-1,0),$A188)</f>
        <v>188</v>
      </c>
      <c r="AW188" s="38">
        <f ca="1">IFERROR(OFFSET(ZPCS04!$A$1,MATCH(F188,ZPCS04!B:B,0)-1,0),100)</f>
        <v>2.99999997824</v>
      </c>
      <c r="AX188" s="7"/>
      <c r="AY188" s="6" t="b">
        <f>SUMIF(AS:AS,AS188,AP:AP)=100</f>
        <v>1</v>
      </c>
      <c r="AZ188" s="6" t="b">
        <f>SUMIF(AS:AS,AS188,AE:AE)/COUNTIF(AS:AS,AS188)=AE188</f>
        <v>1</v>
      </c>
      <c r="BA188" s="4"/>
      <c r="BB188" s="38" t="str">
        <f ca="1">IF(AT188="Phantom Alt",MATCH($AS188,$AS$5:$AS188,0),IF(OR(OFFSET($AF188,0,8-COUNTBLANK($AG188:$AN188))=$F187,$BE188=$BE187),$BB187,""))</f>
        <v/>
      </c>
      <c r="BC188" s="41">
        <v>128</v>
      </c>
      <c r="BD188" s="55" t="str">
        <f>C188&amp;" | "&amp;F188</f>
        <v>90NB0NL1-M14370 | JXXKT019010</v>
      </c>
      <c r="BE188" s="55" t="str">
        <f ca="1">C188&amp;" | "&amp;OFFSET($AF188,0,8-COUNTBLANK($AG188:$AN188))</f>
        <v>90NB0NL1-M14370 | 90NB0NL1-M14370</v>
      </c>
      <c r="BF188" s="57">
        <f ca="1">IFERROR(VLOOKUP($BE188,$BD$5:$BF187,3,0)*$AE188,VLOOKUP($C188,Demanda!$A:$B,2,0)*$AE188)*IF(AT188="Phantom Alt",$BC188,TRUE)</f>
        <v>400</v>
      </c>
      <c r="BG188" s="57">
        <f t="shared" ca="1" si="2"/>
        <v>400</v>
      </c>
      <c r="BH188" s="57">
        <f>SUMIF(Invoice!A:A,F188,Invoice!B:B)</f>
        <v>2176</v>
      </c>
      <c r="BI188" s="57">
        <f ca="1">SUMIF(AS:AS,AS188,BG:BG)</f>
        <v>400</v>
      </c>
      <c r="BJ188" s="57">
        <f ca="1">MIN((BI188-SUMIF($AS$5:AS187,AS188,$BJ$5:BJ187)),MAX(0,BH188-SUMIF($F$5:F187,F188,$BJ$5:BJ187)))</f>
        <v>400</v>
      </c>
      <c r="BK188" s="57">
        <f ca="1">(-SUMIF(AS:AS,AS188,BG:BG)+SUMIF(AS:AS,AS188,BJ:BJ))*(AP188=100)*AR188</f>
        <v>0</v>
      </c>
      <c r="BL188" s="57">
        <f ca="1">MAX(0,SUMIF(Invoice!A:A,F188,Invoice!B:B)-SUMIF(F:F,F188,BJ:BJ))*(COUNTIF(F:F,F188)=COUNTIF($F$5:F188,F188))</f>
        <v>776</v>
      </c>
      <c r="BM188" s="44"/>
    </row>
    <row r="189" spans="1:65">
      <c r="A189" s="43">
        <v>189</v>
      </c>
      <c r="B189" s="35" t="s">
        <v>192</v>
      </c>
      <c r="C189" s="35" t="s">
        <v>3544</v>
      </c>
      <c r="D189" s="35">
        <v>1</v>
      </c>
      <c r="E189" s="35">
        <v>540</v>
      </c>
      <c r="F189" s="64" t="s">
        <v>3617</v>
      </c>
      <c r="G189" s="76" t="s">
        <v>3849</v>
      </c>
      <c r="H189" s="35"/>
      <c r="I189" s="35"/>
      <c r="J189" s="35">
        <v>0</v>
      </c>
      <c r="K189" s="35" t="s">
        <v>116</v>
      </c>
      <c r="L189" s="35" t="s">
        <v>57</v>
      </c>
      <c r="M189" s="35">
        <v>1</v>
      </c>
      <c r="N189" s="35">
        <v>1</v>
      </c>
      <c r="O189" s="35">
        <v>1</v>
      </c>
      <c r="P189" s="35"/>
      <c r="Q189" s="35"/>
      <c r="R189" s="35" t="s">
        <v>130</v>
      </c>
      <c r="S189" s="35" t="s">
        <v>130</v>
      </c>
      <c r="T189" s="36">
        <v>44104</v>
      </c>
      <c r="U189" s="36">
        <v>2958465</v>
      </c>
      <c r="V189" s="35" t="s">
        <v>3783</v>
      </c>
      <c r="W189" s="35" t="s">
        <v>59</v>
      </c>
      <c r="X189" s="35"/>
      <c r="Y189" s="35" t="s">
        <v>56</v>
      </c>
      <c r="Z189" s="35">
        <v>7213294</v>
      </c>
      <c r="AA189" s="35">
        <v>176</v>
      </c>
      <c r="AB189" s="35">
        <v>88</v>
      </c>
      <c r="AC189" s="35"/>
      <c r="AE189" s="51">
        <f>M189/O189</f>
        <v>1</v>
      </c>
      <c r="AG189" s="6" t="str">
        <f>C189</f>
        <v>90NB0NL1-M14370</v>
      </c>
      <c r="AH189" s="6" t="str">
        <f>IF($D189&lt;=AH$4,"",IF(AND($D188=AH$4,$D189&gt;AH$4),$F188,AH188))</f>
        <v/>
      </c>
      <c r="AI189" s="6" t="str">
        <f>IF($D189&lt;=AI$4,"",IF(AND($D188=AI$4,$D189&gt;AI$4),$F188,AI188))</f>
        <v/>
      </c>
      <c r="AJ189" s="6" t="str">
        <f>IF($D189&lt;=AJ$4,"",IF(AND($D188=AJ$4,$D189&gt;AJ$4),$F188,AJ188))</f>
        <v/>
      </c>
      <c r="AK189" s="6" t="str">
        <f>IF($D189&lt;=AK$4,"",IF(AND($D188=AK$4,$D189&gt;AK$4),$F188,AK188))</f>
        <v/>
      </c>
      <c r="AL189" s="6" t="str">
        <f>IF($D189&lt;=AL$4,"",IF(AND($D188=AL$4,$D189&gt;AL$4),$F188,AL188))</f>
        <v/>
      </c>
      <c r="AM189" s="6" t="str">
        <f>IF($D189&lt;=AM$4,"",IF(AND($D188=AM$4,$D189&gt;AM$4),$F188,AM188))</f>
        <v/>
      </c>
      <c r="AN189" s="6" t="str">
        <f>IF($D189&lt;=AN$4,"",IF(AND($D188=AN$4,$D189&gt;AN$4),$F188,AN188))</f>
        <v/>
      </c>
      <c r="AO189" s="6" t="str">
        <f>CONCATENATE(AG189," | ",AH189," | ",AI189," | ",AJ189," | ",AK189," | ",AL189," | ",AM189," | ",AN189)</f>
        <v xml:space="preserve">90NB0NL1-M14370 |  |  |  |  |  |  | </v>
      </c>
      <c r="AP189" s="6">
        <f>IF(TRIM(H189)="",100,J189)</f>
        <v>100</v>
      </c>
      <c r="AQ189" s="4"/>
      <c r="AR189" s="6" t="b">
        <f>NOT(TRIM(W189)&lt;&gt;"F")</f>
        <v>1</v>
      </c>
      <c r="AS189" s="6" t="str">
        <f>$B189&amp;" | "&amp;$AO189&amp;" | "&amp;IF(TRIM(H189)="","uniq"&amp;ROW(),TRIM(H189))</f>
        <v>271A | 90NB0NL1-M14370 |  |  |  |  |  |  |  | uniq189</v>
      </c>
      <c r="AT189" s="63">
        <f>IF(NOT(AR189),IF(TRIM($H189)="","Assembly","Phantom Alt"),VLOOKUP(F189,ZPCS04!B:G,6,0))</f>
        <v>615</v>
      </c>
      <c r="AU189" s="7"/>
      <c r="AV189" s="38">
        <f ca="1">IF(TRIM($W189)="F",OFFSET($A$5,MATCH($AS189,$AS$5:$AS189,0)-1,0),$A189)</f>
        <v>189</v>
      </c>
      <c r="AW189" s="38">
        <f ca="1">IFERROR(OFFSET(ZPCS04!$A$1,MATCH(F189,ZPCS04!B:B,0)-1,0),100)</f>
        <v>2.9999999000000002</v>
      </c>
      <c r="AX189" s="7"/>
      <c r="AY189" s="6" t="b">
        <f>SUMIF(AS:AS,AS189,AP:AP)=100</f>
        <v>1</v>
      </c>
      <c r="AZ189" s="6" t="b">
        <f>SUMIF(AS:AS,AS189,AE:AE)/COUNTIF(AS:AS,AS189)=AE189</f>
        <v>1</v>
      </c>
      <c r="BA189" s="4"/>
      <c r="BB189" s="38" t="str">
        <f ca="1">IF(AT189="Phantom Alt",MATCH($AS189,$AS$5:$AS189,0),IF(OR(OFFSET($AF189,0,8-COUNTBLANK($AG189:$AN189))=$F188,$BE189=$BE188),$BB188,""))</f>
        <v/>
      </c>
      <c r="BC189" s="41">
        <v>129</v>
      </c>
      <c r="BD189" s="55" t="str">
        <f>C189&amp;" | "&amp;F189</f>
        <v>90NB0NL1-M14370 | JXXKT021010</v>
      </c>
      <c r="BE189" s="55" t="str">
        <f ca="1">C189&amp;" | "&amp;OFFSET($AF189,0,8-COUNTBLANK($AG189:$AN189))</f>
        <v>90NB0NL1-M14370 | 90NB0NL1-M14370</v>
      </c>
      <c r="BF189" s="57">
        <f ca="1">IFERROR(VLOOKUP($BE189,$BD$5:$BF188,3,0)*$AE189,VLOOKUP($C189,Demanda!$A:$B,2,0)*$AE189)*IF(AT189="Phantom Alt",$BC189,TRUE)</f>
        <v>400</v>
      </c>
      <c r="BG189" s="57">
        <f t="shared" ca="1" si="2"/>
        <v>400</v>
      </c>
      <c r="BH189" s="57">
        <f>SUMIF(Invoice!A:A,F189,Invoice!B:B)</f>
        <v>10000</v>
      </c>
      <c r="BI189" s="57">
        <f ca="1">SUMIF(AS:AS,AS189,BG:BG)</f>
        <v>400</v>
      </c>
      <c r="BJ189" s="57">
        <f ca="1">MIN((BI189-SUMIF($AS$5:AS188,AS189,$BJ$5:BJ188)),MAX(0,BH189-SUMIF($F$5:F188,F189,$BJ$5:BJ188)))</f>
        <v>400</v>
      </c>
      <c r="BK189" s="57">
        <f ca="1">(-SUMIF(AS:AS,AS189,BG:BG)+SUMIF(AS:AS,AS189,BJ:BJ))*(AP189=100)*AR189</f>
        <v>0</v>
      </c>
      <c r="BL189" s="57">
        <f ca="1">MAX(0,SUMIF(Invoice!A:A,F189,Invoice!B:B)-SUMIF(F:F,F189,BJ:BJ))*(COUNTIF(F:F,F189)=COUNTIF($F$5:F189,F189))</f>
        <v>8600</v>
      </c>
      <c r="BM189" s="44"/>
    </row>
    <row r="190" spans="1:65">
      <c r="A190" s="43">
        <v>190</v>
      </c>
      <c r="B190" s="35" t="s">
        <v>192</v>
      </c>
      <c r="C190" s="35" t="s">
        <v>3544</v>
      </c>
      <c r="D190" s="35">
        <v>1</v>
      </c>
      <c r="E190" s="35">
        <v>550</v>
      </c>
      <c r="F190" s="64" t="s">
        <v>3415</v>
      </c>
      <c r="G190" s="76" t="s">
        <v>3416</v>
      </c>
      <c r="H190" s="35"/>
      <c r="I190" s="35"/>
      <c r="J190" s="35">
        <v>0</v>
      </c>
      <c r="K190" s="35" t="s">
        <v>3850</v>
      </c>
      <c r="L190" s="35" t="s">
        <v>57</v>
      </c>
      <c r="M190" s="35">
        <v>1</v>
      </c>
      <c r="N190" s="35">
        <v>1</v>
      </c>
      <c r="O190" s="35">
        <v>1</v>
      </c>
      <c r="P190" s="35"/>
      <c r="Q190" s="35"/>
      <c r="R190" s="35" t="s">
        <v>130</v>
      </c>
      <c r="S190" s="35" t="s">
        <v>130</v>
      </c>
      <c r="T190" s="36">
        <v>44104</v>
      </c>
      <c r="U190" s="36">
        <v>2958465</v>
      </c>
      <c r="V190" s="35" t="s">
        <v>3783</v>
      </c>
      <c r="W190" s="35" t="s">
        <v>59</v>
      </c>
      <c r="X190" s="35"/>
      <c r="Y190" s="35" t="s">
        <v>56</v>
      </c>
      <c r="Z190" s="35">
        <v>7213294</v>
      </c>
      <c r="AA190" s="35">
        <v>178</v>
      </c>
      <c r="AB190" s="35">
        <v>89</v>
      </c>
      <c r="AC190" s="35"/>
      <c r="AE190" s="51">
        <f>M190/O190</f>
        <v>1</v>
      </c>
      <c r="AG190" s="6" t="str">
        <f>C190</f>
        <v>90NB0NL1-M14370</v>
      </c>
      <c r="AH190" s="6" t="str">
        <f>IF($D190&lt;=AH$4,"",IF(AND($D189=AH$4,$D190&gt;AH$4),$F189,AH189))</f>
        <v/>
      </c>
      <c r="AI190" s="6" t="str">
        <f>IF($D190&lt;=AI$4,"",IF(AND($D189=AI$4,$D190&gt;AI$4),$F189,AI189))</f>
        <v/>
      </c>
      <c r="AJ190" s="6" t="str">
        <f>IF($D190&lt;=AJ$4,"",IF(AND($D189=AJ$4,$D190&gt;AJ$4),$F189,AJ189))</f>
        <v/>
      </c>
      <c r="AK190" s="6" t="str">
        <f>IF($D190&lt;=AK$4,"",IF(AND($D189=AK$4,$D190&gt;AK$4),$F189,AK189))</f>
        <v/>
      </c>
      <c r="AL190" s="6" t="str">
        <f>IF($D190&lt;=AL$4,"",IF(AND($D189=AL$4,$D190&gt;AL$4),$F189,AL189))</f>
        <v/>
      </c>
      <c r="AM190" s="6" t="str">
        <f>IF($D190&lt;=AM$4,"",IF(AND($D189=AM$4,$D190&gt;AM$4),$F189,AM189))</f>
        <v/>
      </c>
      <c r="AN190" s="6" t="str">
        <f>IF($D190&lt;=AN$4,"",IF(AND($D189=AN$4,$D190&gt;AN$4),$F189,AN189))</f>
        <v/>
      </c>
      <c r="AO190" s="6" t="str">
        <f>CONCATENATE(AG190," | ",AH190," | ",AI190," | ",AJ190," | ",AK190," | ",AL190," | ",AM190," | ",AN190)</f>
        <v xml:space="preserve">90NB0NL1-M14370 |  |  |  |  |  |  | </v>
      </c>
      <c r="AP190" s="6">
        <f>IF(TRIM(H190)="",100,J190)</f>
        <v>100</v>
      </c>
      <c r="AQ190" s="4"/>
      <c r="AR190" s="6" t="b">
        <f>NOT(TRIM(W190)&lt;&gt;"F")</f>
        <v>1</v>
      </c>
      <c r="AS190" s="6" t="str">
        <f>$B190&amp;" | "&amp;$AO190&amp;" | "&amp;IF(TRIM(H190)="","uniq"&amp;ROW(),TRIM(H190))</f>
        <v>271A | 90NB0NL1-M14370 |  |  |  |  |  |  |  | uniq190</v>
      </c>
      <c r="AT190" s="63">
        <f>IF(NOT(AR190),IF(TRIM($H190)="","Assembly","Phantom Alt"),VLOOKUP(F190,ZPCS04!B:G,6,0))</f>
        <v>844</v>
      </c>
      <c r="AU190" s="7"/>
      <c r="AV190" s="38">
        <f ca="1">IF(TRIM($W190)="F",OFFSET($A$5,MATCH($AS190,$AS$5:$AS190,0)-1,0),$A190)</f>
        <v>190</v>
      </c>
      <c r="AW190" s="38">
        <f ca="1">IFERROR(OFFSET(ZPCS04!$A$1,MATCH(F190,ZPCS04!B:B,0)-1,0),100)</f>
        <v>2.999999984</v>
      </c>
      <c r="AX190" s="7"/>
      <c r="AY190" s="6" t="b">
        <f>SUMIF(AS:AS,AS190,AP:AP)=100</f>
        <v>1</v>
      </c>
      <c r="AZ190" s="6" t="b">
        <f>SUMIF(AS:AS,AS190,AE:AE)/COUNTIF(AS:AS,AS190)=AE190</f>
        <v>1</v>
      </c>
      <c r="BA190" s="4"/>
      <c r="BB190" s="38" t="str">
        <f ca="1">IF(AT190="Phantom Alt",MATCH($AS190,$AS$5:$AS190,0),IF(OR(OFFSET($AF190,0,8-COUNTBLANK($AG190:$AN190))=$F189,$BE190=$BE189),$BB189,""))</f>
        <v/>
      </c>
      <c r="BC190" s="41">
        <v>130</v>
      </c>
      <c r="BD190" s="55" t="str">
        <f>C190&amp;" | "&amp;F190</f>
        <v>90NB0NL1-M14370 | 0C012-00141600</v>
      </c>
      <c r="BE190" s="55" t="str">
        <f ca="1">C190&amp;" | "&amp;OFFSET($AF190,0,8-COUNTBLANK($AG190:$AN190))</f>
        <v>90NB0NL1-M14370 | 90NB0NL1-M14370</v>
      </c>
      <c r="BF190" s="57">
        <f ca="1">IFERROR(VLOOKUP($BE190,$BD$5:$BF189,3,0)*$AE190,VLOOKUP($C190,Demanda!$A:$B,2,0)*$AE190)*IF(AT190="Phantom Alt",$BC190,TRUE)</f>
        <v>400</v>
      </c>
      <c r="BG190" s="57">
        <f t="shared" ca="1" si="2"/>
        <v>400</v>
      </c>
      <c r="BH190" s="57">
        <f>SUMIF(Invoice!A:A,F190,Invoice!B:B)</f>
        <v>1600</v>
      </c>
      <c r="BI190" s="57">
        <f ca="1">SUMIF(AS:AS,AS190,BG:BG)</f>
        <v>400</v>
      </c>
      <c r="BJ190" s="57">
        <f ca="1">MIN((BI190-SUMIF($AS$5:AS189,AS190,$BJ$5:BJ189)),MAX(0,BH190-SUMIF($F$5:F189,F190,$BJ$5:BJ189)))</f>
        <v>400</v>
      </c>
      <c r="BK190" s="57">
        <f ca="1">(-SUMIF(AS:AS,AS190,BG:BG)+SUMIF(AS:AS,AS190,BJ:BJ))*(AP190=100)*AR190</f>
        <v>0</v>
      </c>
      <c r="BL190" s="57">
        <f ca="1">MAX(0,SUMIF(Invoice!A:A,F190,Invoice!B:B)-SUMIF(F:F,F190,BJ:BJ))*(COUNTIF(F:F,F190)=COUNTIF($F$5:F190,F190))</f>
        <v>200</v>
      </c>
      <c r="BM190" s="44"/>
    </row>
    <row r="191" spans="1:65">
      <c r="A191" s="43">
        <v>194</v>
      </c>
      <c r="B191" s="35" t="s">
        <v>192</v>
      </c>
      <c r="C191" s="35" t="s">
        <v>3544</v>
      </c>
      <c r="D191" s="35">
        <v>1</v>
      </c>
      <c r="E191" s="35">
        <v>560</v>
      </c>
      <c r="F191" s="64" t="s">
        <v>3702</v>
      </c>
      <c r="G191" s="76" t="s">
        <v>3852</v>
      </c>
      <c r="H191" s="35">
        <v>56</v>
      </c>
      <c r="I191" s="35" t="s">
        <v>60</v>
      </c>
      <c r="J191" s="35">
        <v>0</v>
      </c>
      <c r="K191" s="35" t="s">
        <v>66</v>
      </c>
      <c r="L191" s="35" t="s">
        <v>57</v>
      </c>
      <c r="M191" s="35">
        <v>1</v>
      </c>
      <c r="N191" s="35"/>
      <c r="O191" s="35">
        <v>1</v>
      </c>
      <c r="P191" s="35">
        <v>2</v>
      </c>
      <c r="Q191" s="35">
        <v>4</v>
      </c>
      <c r="R191" s="35" t="s">
        <v>130</v>
      </c>
      <c r="S191" s="35" t="s">
        <v>130</v>
      </c>
      <c r="T191" s="36">
        <v>44104</v>
      </c>
      <c r="U191" s="36">
        <v>2958465</v>
      </c>
      <c r="V191" s="35" t="s">
        <v>3783</v>
      </c>
      <c r="W191" s="35" t="s">
        <v>59</v>
      </c>
      <c r="X191" s="35"/>
      <c r="Y191" s="35" t="s">
        <v>56</v>
      </c>
      <c r="Z191" s="35">
        <v>7213294</v>
      </c>
      <c r="AA191" s="35">
        <v>186</v>
      </c>
      <c r="AB191" s="35">
        <v>93</v>
      </c>
      <c r="AC191" s="35"/>
      <c r="AE191" s="51">
        <f>M191/O191</f>
        <v>1</v>
      </c>
      <c r="AG191" s="6" t="str">
        <f>C191</f>
        <v>90NB0NL1-M14370</v>
      </c>
      <c r="AH191" s="6" t="str">
        <f>IF($D191&lt;=AH$4,"",IF(AND($D190=AH$4,$D191&gt;AH$4),$F190,AH190))</f>
        <v/>
      </c>
      <c r="AI191" s="6" t="str">
        <f>IF($D191&lt;=AI$4,"",IF(AND($D190=AI$4,$D191&gt;AI$4),$F190,AI190))</f>
        <v/>
      </c>
      <c r="AJ191" s="6" t="str">
        <f>IF($D191&lt;=AJ$4,"",IF(AND($D190=AJ$4,$D191&gt;AJ$4),$F190,AJ190))</f>
        <v/>
      </c>
      <c r="AK191" s="6" t="str">
        <f>IF($D191&lt;=AK$4,"",IF(AND($D190=AK$4,$D191&gt;AK$4),$F190,AK190))</f>
        <v/>
      </c>
      <c r="AL191" s="6" t="str">
        <f>IF($D191&lt;=AL$4,"",IF(AND($D190=AL$4,$D191&gt;AL$4),$F190,AL190))</f>
        <v/>
      </c>
      <c r="AM191" s="6" t="str">
        <f>IF($D191&lt;=AM$4,"",IF(AND($D190=AM$4,$D191&gt;AM$4),$F190,AM190))</f>
        <v/>
      </c>
      <c r="AN191" s="6" t="str">
        <f>IF($D191&lt;=AN$4,"",IF(AND($D190=AN$4,$D191&gt;AN$4),$F190,AN190))</f>
        <v/>
      </c>
      <c r="AO191" s="6" t="str">
        <f>CONCATENATE(AG191," | ",AH191," | ",AI191," | ",AJ191," | ",AK191," | ",AL191," | ",AM191," | ",AN191)</f>
        <v xml:space="preserve">90NB0NL1-M14370 |  |  |  |  |  |  | </v>
      </c>
      <c r="AP191" s="6">
        <f>IF(TRIM(H191)="",100,J191)</f>
        <v>0</v>
      </c>
      <c r="AQ191" s="4"/>
      <c r="AR191" s="6" t="b">
        <f>NOT(TRIM(W191)&lt;&gt;"F")</f>
        <v>1</v>
      </c>
      <c r="AS191" s="6" t="str">
        <f>$B191&amp;" | "&amp;$AO191&amp;" | "&amp;IF(TRIM(H191)="","uniq"&amp;ROW(),TRIM(H191))</f>
        <v>271A | 90NB0NL1-M14370 |  |  |  |  |  |  |  | 56</v>
      </c>
      <c r="AT191" s="63">
        <f>IF(NOT(AR191),IF(TRIM($H191)="","Assembly","Phantom Alt"),VLOOKUP(F191,ZPCS04!B:G,6,0))</f>
        <v>1972</v>
      </c>
      <c r="AU191" s="7"/>
      <c r="AV191" s="38">
        <f ca="1">IF(TRIM($W191)="F",OFFSET($A$5,MATCH($AS191,$AS$5:$AS191,0)-1,0),$A191)</f>
        <v>194</v>
      </c>
      <c r="AW191" s="38">
        <f ca="1">IFERROR(OFFSET(ZPCS04!$A$1,MATCH(F191,ZPCS04!B:B,0)-1,0),100)</f>
        <v>2.9999999800000001</v>
      </c>
      <c r="AX191" s="7"/>
      <c r="AY191" s="6" t="b">
        <f>SUMIF(AS:AS,AS191,AP:AP)=100</f>
        <v>1</v>
      </c>
      <c r="AZ191" s="6" t="b">
        <f>SUMIF(AS:AS,AS191,AE:AE)/COUNTIF(AS:AS,AS191)=AE191</f>
        <v>1</v>
      </c>
      <c r="BA191" s="4"/>
      <c r="BB191" s="38" t="str">
        <f ca="1">IF(AT191="Phantom Alt",MATCH($AS191,$AS$5:$AS191,0),IF(OR(OFFSET($AF191,0,8-COUNTBLANK($AG191:$AN191))=$F190,$BE191=$BE190),$BB190,""))</f>
        <v/>
      </c>
      <c r="BC191" s="41">
        <v>134</v>
      </c>
      <c r="BD191" s="55" t="str">
        <f>C191&amp;" | "&amp;F191</f>
        <v>90NB0NL1-M14370 | HCXKG276010</v>
      </c>
      <c r="BE191" s="55" t="str">
        <f ca="1">C191&amp;" | "&amp;OFFSET($AF191,0,8-COUNTBLANK($AG191:$AN191))</f>
        <v>90NB0NL1-M14370 | 90NB0NL1-M14370</v>
      </c>
      <c r="BF191" s="57">
        <f ca="1">IFERROR(VLOOKUP($BE191,$BD$5:$BF190,3,0)*$AE191,VLOOKUP($C191,Demanda!$A:$B,2,0)*$AE191)*IF(AT191="Phantom Alt",$BC191,TRUE)</f>
        <v>400</v>
      </c>
      <c r="BG191" s="57">
        <f t="shared" ca="1" si="2"/>
        <v>0</v>
      </c>
      <c r="BH191" s="57">
        <f>SUMIF(Invoice!A:A,F191,Invoice!B:B)</f>
        <v>2000</v>
      </c>
      <c r="BI191" s="57">
        <f ca="1">SUMIF(AS:AS,AS191,BG:BG)</f>
        <v>400</v>
      </c>
      <c r="BJ191" s="57">
        <f ca="1">MIN((BI191-SUMIF($AS$5:AS190,AS191,$BJ$5:BJ190)),MAX(0,BH191-SUMIF($F$5:F190,F191,$BJ$5:BJ190)))</f>
        <v>400</v>
      </c>
      <c r="BK191" s="57">
        <f ca="1">(-SUMIF(AS:AS,AS191,BG:BG)+SUMIF(AS:AS,AS191,BJ:BJ))*(AP191=100)*AR191</f>
        <v>0</v>
      </c>
      <c r="BL191" s="57">
        <f ca="1">MAX(0,SUMIF(Invoice!A:A,F191,Invoice!B:B)-SUMIF(F:F,F191,BJ:BJ))*(COUNTIF(F:F,F191)=COUNTIF($F$5:F191,F191))</f>
        <v>600</v>
      </c>
      <c r="BM191" s="44"/>
    </row>
    <row r="192" spans="1:65">
      <c r="A192" s="43">
        <v>191</v>
      </c>
      <c r="B192" s="35" t="s">
        <v>192</v>
      </c>
      <c r="C192" s="35" t="s">
        <v>3544</v>
      </c>
      <c r="D192" s="35">
        <v>1</v>
      </c>
      <c r="E192" s="35">
        <v>560</v>
      </c>
      <c r="F192" s="64" t="s">
        <v>3419</v>
      </c>
      <c r="G192" s="76" t="s">
        <v>3420</v>
      </c>
      <c r="H192" s="35">
        <v>56</v>
      </c>
      <c r="I192" s="35" t="s">
        <v>60</v>
      </c>
      <c r="J192" s="35">
        <v>0</v>
      </c>
      <c r="K192" s="35" t="s">
        <v>66</v>
      </c>
      <c r="L192" s="35" t="s">
        <v>57</v>
      </c>
      <c r="M192" s="35">
        <v>1</v>
      </c>
      <c r="N192" s="35"/>
      <c r="O192" s="35">
        <v>1</v>
      </c>
      <c r="P192" s="35">
        <v>2</v>
      </c>
      <c r="Q192" s="35">
        <v>3</v>
      </c>
      <c r="R192" s="35" t="s">
        <v>130</v>
      </c>
      <c r="S192" s="35" t="s">
        <v>130</v>
      </c>
      <c r="T192" s="36">
        <v>44104</v>
      </c>
      <c r="U192" s="36">
        <v>2958465</v>
      </c>
      <c r="V192" s="35" t="s">
        <v>3783</v>
      </c>
      <c r="W192" s="35" t="s">
        <v>59</v>
      </c>
      <c r="X192" s="35"/>
      <c r="Y192" s="35" t="s">
        <v>56</v>
      </c>
      <c r="Z192" s="35">
        <v>7213294</v>
      </c>
      <c r="AA192" s="35">
        <v>184</v>
      </c>
      <c r="AB192" s="35">
        <v>92</v>
      </c>
      <c r="AC192" s="35"/>
      <c r="AE192" s="51">
        <f>M192/O192</f>
        <v>1</v>
      </c>
      <c r="AG192" s="6" t="str">
        <f>C192</f>
        <v>90NB0NL1-M14370</v>
      </c>
      <c r="AH192" s="6" t="str">
        <f>IF($D192&lt;=AH$4,"",IF(AND($D191=AH$4,$D192&gt;AH$4),$F191,AH191))</f>
        <v/>
      </c>
      <c r="AI192" s="6" t="str">
        <f>IF($D192&lt;=AI$4,"",IF(AND($D191=AI$4,$D192&gt;AI$4),$F191,AI191))</f>
        <v/>
      </c>
      <c r="AJ192" s="6" t="str">
        <f>IF($D192&lt;=AJ$4,"",IF(AND($D191=AJ$4,$D192&gt;AJ$4),$F191,AJ191))</f>
        <v/>
      </c>
      <c r="AK192" s="6" t="str">
        <f>IF($D192&lt;=AK$4,"",IF(AND($D191=AK$4,$D192&gt;AK$4),$F191,AK191))</f>
        <v/>
      </c>
      <c r="AL192" s="6" t="str">
        <f>IF($D192&lt;=AL$4,"",IF(AND($D191=AL$4,$D192&gt;AL$4),$F191,AL191))</f>
        <v/>
      </c>
      <c r="AM192" s="6" t="str">
        <f>IF($D192&lt;=AM$4,"",IF(AND($D191=AM$4,$D192&gt;AM$4),$F191,AM191))</f>
        <v/>
      </c>
      <c r="AN192" s="6" t="str">
        <f>IF($D192&lt;=AN$4,"",IF(AND($D191=AN$4,$D192&gt;AN$4),$F191,AN191))</f>
        <v/>
      </c>
      <c r="AO192" s="6" t="str">
        <f>CONCATENATE(AG192," | ",AH192," | ",AI192," | ",AJ192," | ",AK192," | ",AL192," | ",AM192," | ",AN192)</f>
        <v xml:space="preserve">90NB0NL1-M14370 |  |  |  |  |  |  | </v>
      </c>
      <c r="AP192" s="6">
        <f>IF(TRIM(H192)="",100,J192)</f>
        <v>0</v>
      </c>
      <c r="AQ192" s="4"/>
      <c r="AR192" s="6" t="b">
        <f>NOT(TRIM(W192)&lt;&gt;"F")</f>
        <v>1</v>
      </c>
      <c r="AS192" s="6" t="str">
        <f>$B192&amp;" | "&amp;$AO192&amp;" | "&amp;IF(TRIM(H192)="","uniq"&amp;ROW(),TRIM(H192))</f>
        <v>271A | 90NB0NL1-M14370 |  |  |  |  |  |  |  | 56</v>
      </c>
      <c r="AT192" s="63">
        <f>IF(NOT(AR192),IF(TRIM($H192)="","Assembly","Phantom Alt"),VLOOKUP(F192,ZPCS04!B:G,6,0))</f>
        <v>1972</v>
      </c>
      <c r="AU192" s="7"/>
      <c r="AV192" s="38">
        <f ca="1">IF(TRIM($W192)="F",OFFSET($A$5,MATCH($AS192,$AS$5:$AS192,0)-1,0),$A192)</f>
        <v>194</v>
      </c>
      <c r="AW192" s="38">
        <f ca="1">IFERROR(OFFSET(ZPCS04!$A$1,MATCH(F192,ZPCS04!B:B,0)-1,0),100)</f>
        <v>3</v>
      </c>
      <c r="AX192" s="7"/>
      <c r="AY192" s="6" t="b">
        <f>SUMIF(AS:AS,AS192,AP:AP)=100</f>
        <v>1</v>
      </c>
      <c r="AZ192" s="6" t="b">
        <f>SUMIF(AS:AS,AS192,AE:AE)/COUNTIF(AS:AS,AS192)=AE192</f>
        <v>1</v>
      </c>
      <c r="BA192" s="4"/>
      <c r="BB192" s="38" t="str">
        <f ca="1">IF(AT192="Phantom Alt",MATCH($AS192,$AS$5:$AS192,0),IF(OR(OFFSET($AF192,0,8-COUNTBLANK($AG192:$AN192))=$F191,$BE192=$BE191),$BB191,""))</f>
        <v/>
      </c>
      <c r="BC192" s="41">
        <v>131</v>
      </c>
      <c r="BD192" s="55" t="str">
        <f>C192&amp;" | "&amp;F192</f>
        <v>90NB0NL1-M14370 | 15100-17180100</v>
      </c>
      <c r="BE192" s="55" t="str">
        <f ca="1">C192&amp;" | "&amp;OFFSET($AF192,0,8-COUNTBLANK($AG192:$AN192))</f>
        <v>90NB0NL1-M14370 | 90NB0NL1-M14370</v>
      </c>
      <c r="BF192" s="57">
        <f ca="1">IFERROR(VLOOKUP($BE192,$BD$5:$BF191,3,0)*$AE192,VLOOKUP($C192,Demanda!$A:$B,2,0)*$AE192)*IF(AT192="Phantom Alt",$BC192,TRUE)</f>
        <v>400</v>
      </c>
      <c r="BG192" s="57">
        <f t="shared" ca="1" si="2"/>
        <v>0</v>
      </c>
      <c r="BH192" s="57">
        <f>SUMIF(Invoice!A:A,F192,Invoice!B:B)</f>
        <v>0</v>
      </c>
      <c r="BI192" s="57">
        <f ca="1">SUMIF(AS:AS,AS192,BG:BG)</f>
        <v>400</v>
      </c>
      <c r="BJ192" s="57">
        <f ca="1">MIN((BI192-SUMIF($AS$5:AS191,AS192,$BJ$5:BJ191)),MAX(0,BH192-SUMIF($F$5:F191,F192,$BJ$5:BJ191)))</f>
        <v>0</v>
      </c>
      <c r="BK192" s="57">
        <f ca="1">(-SUMIF(AS:AS,AS192,BG:BG)+SUMIF(AS:AS,AS192,BJ:BJ))*(AP192=100)*AR192</f>
        <v>0</v>
      </c>
      <c r="BL192" s="57">
        <f ca="1">MAX(0,SUMIF(Invoice!A:A,F192,Invoice!B:B)-SUMIF(F:F,F192,BJ:BJ))*(COUNTIF(F:F,F192)=COUNTIF($F$5:F192,F192))</f>
        <v>0</v>
      </c>
      <c r="BM192" s="44"/>
    </row>
    <row r="193" spans="1:65">
      <c r="A193" s="43">
        <v>192</v>
      </c>
      <c r="B193" s="35" t="s">
        <v>192</v>
      </c>
      <c r="C193" s="35" t="s">
        <v>3544</v>
      </c>
      <c r="D193" s="35">
        <v>1</v>
      </c>
      <c r="E193" s="35">
        <v>560</v>
      </c>
      <c r="F193" s="64" t="s">
        <v>3698</v>
      </c>
      <c r="G193" s="76" t="s">
        <v>3699</v>
      </c>
      <c r="H193" s="35">
        <v>56</v>
      </c>
      <c r="I193" s="35" t="s">
        <v>58</v>
      </c>
      <c r="J193" s="35">
        <v>100</v>
      </c>
      <c r="K193" s="35" t="s">
        <v>66</v>
      </c>
      <c r="L193" s="35" t="s">
        <v>57</v>
      </c>
      <c r="M193" s="35">
        <v>1</v>
      </c>
      <c r="N193" s="35">
        <v>1</v>
      </c>
      <c r="O193" s="35">
        <v>1</v>
      </c>
      <c r="P193" s="35">
        <v>2</v>
      </c>
      <c r="Q193" s="35">
        <v>1</v>
      </c>
      <c r="R193" s="35" t="s">
        <v>130</v>
      </c>
      <c r="S193" s="35" t="s">
        <v>130</v>
      </c>
      <c r="T193" s="36">
        <v>44104</v>
      </c>
      <c r="U193" s="36">
        <v>2958465</v>
      </c>
      <c r="V193" s="35" t="s">
        <v>3783</v>
      </c>
      <c r="W193" s="35" t="s">
        <v>59</v>
      </c>
      <c r="X193" s="35"/>
      <c r="Y193" s="35" t="s">
        <v>56</v>
      </c>
      <c r="Z193" s="35">
        <v>7213294</v>
      </c>
      <c r="AA193" s="35">
        <v>180</v>
      </c>
      <c r="AB193" s="35">
        <v>90</v>
      </c>
      <c r="AC193" s="35"/>
      <c r="AE193" s="51">
        <f>M193/O193</f>
        <v>1</v>
      </c>
      <c r="AG193" s="6" t="str">
        <f>C193</f>
        <v>90NB0NL1-M14370</v>
      </c>
      <c r="AH193" s="6" t="str">
        <f>IF($D193&lt;=AH$4,"",IF(AND($D192=AH$4,$D193&gt;AH$4),$F192,AH192))</f>
        <v/>
      </c>
      <c r="AI193" s="6" t="str">
        <f>IF($D193&lt;=AI$4,"",IF(AND($D192=AI$4,$D193&gt;AI$4),$F192,AI192))</f>
        <v/>
      </c>
      <c r="AJ193" s="6" t="str">
        <f>IF($D193&lt;=AJ$4,"",IF(AND($D192=AJ$4,$D193&gt;AJ$4),$F192,AJ192))</f>
        <v/>
      </c>
      <c r="AK193" s="6" t="str">
        <f>IF($D193&lt;=AK$4,"",IF(AND($D192=AK$4,$D193&gt;AK$4),$F192,AK192))</f>
        <v/>
      </c>
      <c r="AL193" s="6" t="str">
        <f>IF($D193&lt;=AL$4,"",IF(AND($D192=AL$4,$D193&gt;AL$4),$F192,AL192))</f>
        <v/>
      </c>
      <c r="AM193" s="6" t="str">
        <f>IF($D193&lt;=AM$4,"",IF(AND($D192=AM$4,$D193&gt;AM$4),$F192,AM192))</f>
        <v/>
      </c>
      <c r="AN193" s="6" t="str">
        <f>IF($D193&lt;=AN$4,"",IF(AND($D192=AN$4,$D193&gt;AN$4),$F192,AN192))</f>
        <v/>
      </c>
      <c r="AO193" s="6" t="str">
        <f>CONCATENATE(AG193," | ",AH193," | ",AI193," | ",AJ193," | ",AK193," | ",AL193," | ",AM193," | ",AN193)</f>
        <v xml:space="preserve">90NB0NL1-M14370 |  |  |  |  |  |  | </v>
      </c>
      <c r="AP193" s="6">
        <f>IF(TRIM(H193)="",100,J193)</f>
        <v>100</v>
      </c>
      <c r="AQ193" s="4"/>
      <c r="AR193" s="6" t="b">
        <f>NOT(TRIM(W193)&lt;&gt;"F")</f>
        <v>1</v>
      </c>
      <c r="AS193" s="6" t="str">
        <f>$B193&amp;" | "&amp;$AO193&amp;" | "&amp;IF(TRIM(H193)="","uniq"&amp;ROW(),TRIM(H193))</f>
        <v>271A | 90NB0NL1-M14370 |  |  |  |  |  |  |  | 56</v>
      </c>
      <c r="AT193" s="63">
        <f>IF(NOT(AR193),IF(TRIM($H193)="","Assembly","Phantom Alt"),VLOOKUP(F193,ZPCS04!B:G,6,0))</f>
        <v>1972</v>
      </c>
      <c r="AU193" s="7"/>
      <c r="AV193" s="38">
        <f ca="1">IF(TRIM($W193)="F",OFFSET($A$5,MATCH($AS193,$AS$5:$AS193,0)-1,0),$A193)</f>
        <v>194</v>
      </c>
      <c r="AW193" s="38">
        <f ca="1">IFERROR(OFFSET(ZPCS04!$A$1,MATCH(F193,ZPCS04!B:B,0)-1,0),100)</f>
        <v>3</v>
      </c>
      <c r="AX193" s="7"/>
      <c r="AY193" s="6" t="b">
        <f>SUMIF(AS:AS,AS193,AP:AP)=100</f>
        <v>1</v>
      </c>
      <c r="AZ193" s="6" t="b">
        <f>SUMIF(AS:AS,AS193,AE:AE)/COUNTIF(AS:AS,AS193)=AE193</f>
        <v>1</v>
      </c>
      <c r="BA193" s="4"/>
      <c r="BB193" s="38" t="str">
        <f ca="1">IF(AT193="Phantom Alt",MATCH($AS193,$AS$5:$AS193,0),IF(OR(OFFSET($AF193,0,8-COUNTBLANK($AG193:$AN193))=$F192,$BE193=$BE192),$BB192,""))</f>
        <v/>
      </c>
      <c r="BC193" s="41">
        <v>132</v>
      </c>
      <c r="BD193" s="55" t="str">
        <f>C193&amp;" | "&amp;F193</f>
        <v>90NB0NL1-M14370 | 15100-17180200</v>
      </c>
      <c r="BE193" s="55" t="str">
        <f ca="1">C193&amp;" | "&amp;OFFSET($AF193,0,8-COUNTBLANK($AG193:$AN193))</f>
        <v>90NB0NL1-M14370 | 90NB0NL1-M14370</v>
      </c>
      <c r="BF193" s="57">
        <f ca="1">IFERROR(VLOOKUP($BE193,$BD$5:$BF192,3,0)*$AE193,VLOOKUP($C193,Demanda!$A:$B,2,0)*$AE193)*IF(AT193="Phantom Alt",$BC193,TRUE)</f>
        <v>400</v>
      </c>
      <c r="BG193" s="57">
        <f t="shared" ca="1" si="2"/>
        <v>400</v>
      </c>
      <c r="BH193" s="57">
        <f>SUMIF(Invoice!A:A,F193,Invoice!B:B)</f>
        <v>0</v>
      </c>
      <c r="BI193" s="57">
        <f ca="1">SUMIF(AS:AS,AS193,BG:BG)</f>
        <v>400</v>
      </c>
      <c r="BJ193" s="57">
        <f ca="1">MIN((BI193-SUMIF($AS$5:AS192,AS193,$BJ$5:BJ192)),MAX(0,BH193-SUMIF($F$5:F192,F193,$BJ$5:BJ192)))</f>
        <v>0</v>
      </c>
      <c r="BK193" s="57">
        <f ca="1">(-SUMIF(AS:AS,AS193,BG:BG)+SUMIF(AS:AS,AS193,BJ:BJ))*(AP193=100)*AR193</f>
        <v>0</v>
      </c>
      <c r="BL193" s="57">
        <f ca="1">MAX(0,SUMIF(Invoice!A:A,F193,Invoice!B:B)-SUMIF(F:F,F193,BJ:BJ))*(COUNTIF(F:F,F193)=COUNTIF($F$5:F193,F193))</f>
        <v>0</v>
      </c>
      <c r="BM193" s="44"/>
    </row>
    <row r="194" spans="1:65">
      <c r="A194" s="43">
        <v>193</v>
      </c>
      <c r="B194" s="35" t="s">
        <v>192</v>
      </c>
      <c r="C194" s="35" t="s">
        <v>3544</v>
      </c>
      <c r="D194" s="35">
        <v>1</v>
      </c>
      <c r="E194" s="35">
        <v>560</v>
      </c>
      <c r="F194" s="64" t="s">
        <v>3700</v>
      </c>
      <c r="G194" s="76" t="s">
        <v>3851</v>
      </c>
      <c r="H194" s="35">
        <v>56</v>
      </c>
      <c r="I194" s="35" t="s">
        <v>60</v>
      </c>
      <c r="J194" s="35">
        <v>0</v>
      </c>
      <c r="K194" s="35" t="s">
        <v>66</v>
      </c>
      <c r="L194" s="35" t="s">
        <v>57</v>
      </c>
      <c r="M194" s="35">
        <v>1</v>
      </c>
      <c r="N194" s="35"/>
      <c r="O194" s="35">
        <v>1</v>
      </c>
      <c r="P194" s="35">
        <v>2</v>
      </c>
      <c r="Q194" s="35">
        <v>2</v>
      </c>
      <c r="R194" s="35" t="s">
        <v>130</v>
      </c>
      <c r="S194" s="35" t="s">
        <v>130</v>
      </c>
      <c r="T194" s="36">
        <v>44104</v>
      </c>
      <c r="U194" s="36">
        <v>2958465</v>
      </c>
      <c r="V194" s="35" t="s">
        <v>3783</v>
      </c>
      <c r="W194" s="35" t="s">
        <v>59</v>
      </c>
      <c r="X194" s="35"/>
      <c r="Y194" s="35" t="s">
        <v>56</v>
      </c>
      <c r="Z194" s="35">
        <v>7213294</v>
      </c>
      <c r="AA194" s="35">
        <v>182</v>
      </c>
      <c r="AB194" s="35">
        <v>91</v>
      </c>
      <c r="AC194" s="35"/>
      <c r="AE194" s="51">
        <f>M194/O194</f>
        <v>1</v>
      </c>
      <c r="AG194" s="6" t="str">
        <f>C194</f>
        <v>90NB0NL1-M14370</v>
      </c>
      <c r="AH194" s="6" t="str">
        <f>IF($D194&lt;=AH$4,"",IF(AND($D193=AH$4,$D194&gt;AH$4),$F193,AH193))</f>
        <v/>
      </c>
      <c r="AI194" s="6" t="str">
        <f>IF($D194&lt;=AI$4,"",IF(AND($D193=AI$4,$D194&gt;AI$4),$F193,AI193))</f>
        <v/>
      </c>
      <c r="AJ194" s="6" t="str">
        <f>IF($D194&lt;=AJ$4,"",IF(AND($D193=AJ$4,$D194&gt;AJ$4),$F193,AJ193))</f>
        <v/>
      </c>
      <c r="AK194" s="6" t="str">
        <f>IF($D194&lt;=AK$4,"",IF(AND($D193=AK$4,$D194&gt;AK$4),$F193,AK193))</f>
        <v/>
      </c>
      <c r="AL194" s="6" t="str">
        <f>IF($D194&lt;=AL$4,"",IF(AND($D193=AL$4,$D194&gt;AL$4),$F193,AL193))</f>
        <v/>
      </c>
      <c r="AM194" s="6" t="str">
        <f>IF($D194&lt;=AM$4,"",IF(AND($D193=AM$4,$D194&gt;AM$4),$F193,AM193))</f>
        <v/>
      </c>
      <c r="AN194" s="6" t="str">
        <f>IF($D194&lt;=AN$4,"",IF(AND($D193=AN$4,$D194&gt;AN$4),$F193,AN193))</f>
        <v/>
      </c>
      <c r="AO194" s="6" t="str">
        <f>CONCATENATE(AG194," | ",AH194," | ",AI194," | ",AJ194," | ",AK194," | ",AL194," | ",AM194," | ",AN194)</f>
        <v xml:space="preserve">90NB0NL1-M14370 |  |  |  |  |  |  | </v>
      </c>
      <c r="AP194" s="6">
        <f>IF(TRIM(H194)="",100,J194)</f>
        <v>0</v>
      </c>
      <c r="AQ194" s="4"/>
      <c r="AR194" s="6" t="b">
        <f>NOT(TRIM(W194)&lt;&gt;"F")</f>
        <v>1</v>
      </c>
      <c r="AS194" s="6" t="str">
        <f>$B194&amp;" | "&amp;$AO194&amp;" | "&amp;IF(TRIM(H194)="","uniq"&amp;ROW(),TRIM(H194))</f>
        <v>271A | 90NB0NL1-M14370 |  |  |  |  |  |  |  | 56</v>
      </c>
      <c r="AT194" s="63">
        <f>IF(NOT(AR194),IF(TRIM($H194)="","Assembly","Phantom Alt"),VLOOKUP(F194,ZPCS04!B:G,6,0))</f>
        <v>1972</v>
      </c>
      <c r="AU194" s="7"/>
      <c r="AV194" s="38">
        <f ca="1">IF(TRIM($W194)="F",OFFSET($A$5,MATCH($AS194,$AS$5:$AS194,0)-1,0),$A194)</f>
        <v>194</v>
      </c>
      <c r="AW194" s="38">
        <f ca="1">IFERROR(OFFSET(ZPCS04!$A$1,MATCH(F194,ZPCS04!B:B,0)-1,0),100)</f>
        <v>3</v>
      </c>
      <c r="AX194" s="7"/>
      <c r="AY194" s="6" t="b">
        <f>SUMIF(AS:AS,AS194,AP:AP)=100</f>
        <v>1</v>
      </c>
      <c r="AZ194" s="6" t="b">
        <f>SUMIF(AS:AS,AS194,AE:AE)/COUNTIF(AS:AS,AS194)=AE194</f>
        <v>1</v>
      </c>
      <c r="BA194" s="4"/>
      <c r="BB194" s="38" t="str">
        <f ca="1">IF(AT194="Phantom Alt",MATCH($AS194,$AS$5:$AS194,0),IF(OR(OFFSET($AF194,0,8-COUNTBLANK($AG194:$AN194))=$F193,$BE194=$BE193),$BB193,""))</f>
        <v/>
      </c>
      <c r="BC194" s="41">
        <v>133</v>
      </c>
      <c r="BD194" s="55" t="str">
        <f>C194&amp;" | "&amp;F194</f>
        <v>90NB0NL1-M14370 | HCUJ6067010</v>
      </c>
      <c r="BE194" s="55" t="str">
        <f ca="1">C194&amp;" | "&amp;OFFSET($AF194,0,8-COUNTBLANK($AG194:$AN194))</f>
        <v>90NB0NL1-M14370 | 90NB0NL1-M14370</v>
      </c>
      <c r="BF194" s="57">
        <f ca="1">IFERROR(VLOOKUP($BE194,$BD$5:$BF193,3,0)*$AE194,VLOOKUP($C194,Demanda!$A:$B,2,0)*$AE194)*IF(AT194="Phantom Alt",$BC194,TRUE)</f>
        <v>400</v>
      </c>
      <c r="BG194" s="57">
        <f t="shared" ca="1" si="2"/>
        <v>0</v>
      </c>
      <c r="BH194" s="57">
        <f>SUMIF(Invoice!A:A,F194,Invoice!B:B)</f>
        <v>0</v>
      </c>
      <c r="BI194" s="57">
        <f ca="1">SUMIF(AS:AS,AS194,BG:BG)</f>
        <v>400</v>
      </c>
      <c r="BJ194" s="57">
        <f ca="1">MIN((BI194-SUMIF($AS$5:AS193,AS194,$BJ$5:BJ193)),MAX(0,BH194-SUMIF($F$5:F193,F194,$BJ$5:BJ193)))</f>
        <v>0</v>
      </c>
      <c r="BK194" s="57">
        <f ca="1">(-SUMIF(AS:AS,AS194,BG:BG)+SUMIF(AS:AS,AS194,BJ:BJ))*(AP194=100)*AR194</f>
        <v>0</v>
      </c>
      <c r="BL194" s="57">
        <f ca="1">MAX(0,SUMIF(Invoice!A:A,F194,Invoice!B:B)-SUMIF(F:F,F194,BJ:BJ))*(COUNTIF(F:F,F194)=COUNTIF($F$5:F194,F194))</f>
        <v>0</v>
      </c>
      <c r="BM194" s="44"/>
    </row>
    <row r="195" spans="1:65">
      <c r="A195" s="43">
        <v>195</v>
      </c>
      <c r="B195" s="35" t="s">
        <v>192</v>
      </c>
      <c r="C195" s="35" t="s">
        <v>3544</v>
      </c>
      <c r="D195" s="35">
        <v>1</v>
      </c>
      <c r="E195" s="35">
        <v>570</v>
      </c>
      <c r="F195" s="64" t="s">
        <v>854</v>
      </c>
      <c r="G195" s="76" t="s">
        <v>3853</v>
      </c>
      <c r="H195" s="35"/>
      <c r="I195" s="35"/>
      <c r="J195" s="35">
        <v>0</v>
      </c>
      <c r="K195" s="35" t="s">
        <v>3854</v>
      </c>
      <c r="L195" s="35" t="s">
        <v>57</v>
      </c>
      <c r="M195" s="35">
        <v>1</v>
      </c>
      <c r="N195" s="35">
        <v>1</v>
      </c>
      <c r="O195" s="35">
        <v>1</v>
      </c>
      <c r="P195" s="35"/>
      <c r="Q195" s="35"/>
      <c r="R195" s="35" t="s">
        <v>130</v>
      </c>
      <c r="S195" s="35" t="s">
        <v>130</v>
      </c>
      <c r="T195" s="36">
        <v>44104</v>
      </c>
      <c r="U195" s="36">
        <v>2958465</v>
      </c>
      <c r="V195" s="35" t="s">
        <v>3783</v>
      </c>
      <c r="W195" s="35" t="s">
        <v>59</v>
      </c>
      <c r="X195" s="35"/>
      <c r="Y195" s="35" t="s">
        <v>56</v>
      </c>
      <c r="Z195" s="35">
        <v>7213294</v>
      </c>
      <c r="AA195" s="35">
        <v>204</v>
      </c>
      <c r="AB195" s="35">
        <v>101</v>
      </c>
      <c r="AC195" s="35"/>
      <c r="AE195" s="51">
        <f>M195/O195</f>
        <v>1</v>
      </c>
      <c r="AG195" s="6" t="str">
        <f>C195</f>
        <v>90NB0NL1-M14370</v>
      </c>
      <c r="AH195" s="6" t="str">
        <f>IF($D195&lt;=AH$4,"",IF(AND($D194=AH$4,$D195&gt;AH$4),$F194,AH194))</f>
        <v/>
      </c>
      <c r="AI195" s="6" t="str">
        <f>IF($D195&lt;=AI$4,"",IF(AND($D194=AI$4,$D195&gt;AI$4),$F194,AI194))</f>
        <v/>
      </c>
      <c r="AJ195" s="6" t="str">
        <f>IF($D195&lt;=AJ$4,"",IF(AND($D194=AJ$4,$D195&gt;AJ$4),$F194,AJ194))</f>
        <v/>
      </c>
      <c r="AK195" s="6" t="str">
        <f>IF($D195&lt;=AK$4,"",IF(AND($D194=AK$4,$D195&gt;AK$4),$F194,AK194))</f>
        <v/>
      </c>
      <c r="AL195" s="6" t="str">
        <f>IF($D195&lt;=AL$4,"",IF(AND($D194=AL$4,$D195&gt;AL$4),$F194,AL194))</f>
        <v/>
      </c>
      <c r="AM195" s="6" t="str">
        <f>IF($D195&lt;=AM$4,"",IF(AND($D194=AM$4,$D195&gt;AM$4),$F194,AM194))</f>
        <v/>
      </c>
      <c r="AN195" s="6" t="str">
        <f>IF($D195&lt;=AN$4,"",IF(AND($D194=AN$4,$D195&gt;AN$4),$F194,AN194))</f>
        <v/>
      </c>
      <c r="AO195" s="6" t="str">
        <f>CONCATENATE(AG195," | ",AH195," | ",AI195," | ",AJ195," | ",AK195," | ",AL195," | ",AM195," | ",AN195)</f>
        <v xml:space="preserve">90NB0NL1-M14370 |  |  |  |  |  |  | </v>
      </c>
      <c r="AP195" s="6">
        <f>IF(TRIM(H195)="",100,J195)</f>
        <v>100</v>
      </c>
      <c r="AQ195" s="4"/>
      <c r="AR195" s="6" t="b">
        <f>NOT(TRIM(W195)&lt;&gt;"F")</f>
        <v>1</v>
      </c>
      <c r="AS195" s="6" t="str">
        <f>$B195&amp;" | "&amp;$AO195&amp;" | "&amp;IF(TRIM(H195)="","uniq"&amp;ROW(),TRIM(H195))</f>
        <v>271A | 90NB0NL1-M14370 |  |  |  |  |  |  |  | uniq195</v>
      </c>
      <c r="AT195" s="63">
        <f>IF(NOT(AR195),IF(TRIM($H195)="","Assembly","Phantom Alt"),VLOOKUP(F195,ZPCS04!B:G,6,0))</f>
        <v>339</v>
      </c>
      <c r="AU195" s="7"/>
      <c r="AV195" s="38">
        <f ca="1">IF(TRIM($W195)="F",OFFSET($A$5,MATCH($AS195,$AS$5:$AS195,0)-1,0),$A195)</f>
        <v>195</v>
      </c>
      <c r="AW195" s="38">
        <f ca="1">IFERROR(OFFSET(ZPCS04!$A$1,MATCH(F195,ZPCS04!B:B,0)-1,0),100)</f>
        <v>2.9999999859999997</v>
      </c>
      <c r="AX195" s="7"/>
      <c r="AY195" s="6" t="b">
        <f>SUMIF(AS:AS,AS195,AP:AP)=100</f>
        <v>1</v>
      </c>
      <c r="AZ195" s="6" t="b">
        <f>SUMIF(AS:AS,AS195,AE:AE)/COUNTIF(AS:AS,AS195)=AE195</f>
        <v>1</v>
      </c>
      <c r="BA195" s="4"/>
      <c r="BB195" s="38" t="str">
        <f ca="1">IF(AT195="Phantom Alt",MATCH($AS195,$AS$5:$AS195,0),IF(OR(OFFSET($AF195,0,8-COUNTBLANK($AG195:$AN195))=$F194,$BE195=$BE194),$BB194,""))</f>
        <v/>
      </c>
      <c r="BC195" s="41">
        <v>135</v>
      </c>
      <c r="BD195" s="55" t="str">
        <f>C195&amp;" | "&amp;F195</f>
        <v>90NB0NL1-M14370 | 15210-11400000</v>
      </c>
      <c r="BE195" s="55" t="str">
        <f ca="1">C195&amp;" | "&amp;OFFSET($AF195,0,8-COUNTBLANK($AG195:$AN195))</f>
        <v>90NB0NL1-M14370 | 90NB0NL1-M14370</v>
      </c>
      <c r="BF195" s="57">
        <f ca="1">IFERROR(VLOOKUP($BE195,$BD$5:$BF194,3,0)*$AE195,VLOOKUP($C195,Demanda!$A:$B,2,0)*$AE195)*IF(AT195="Phantom Alt",$BC195,TRUE)</f>
        <v>400</v>
      </c>
      <c r="BG195" s="57">
        <f t="shared" ca="1" si="2"/>
        <v>400</v>
      </c>
      <c r="BH195" s="57">
        <f>SUMIF(Invoice!A:A,F195,Invoice!B:B)</f>
        <v>1400</v>
      </c>
      <c r="BI195" s="57">
        <f ca="1">SUMIF(AS:AS,AS195,BG:BG)</f>
        <v>400</v>
      </c>
      <c r="BJ195" s="57">
        <f ca="1">MIN((BI195-SUMIF($AS$5:AS194,AS195,$BJ$5:BJ194)),MAX(0,BH195-SUMIF($F$5:F194,F195,$BJ$5:BJ194)))</f>
        <v>400</v>
      </c>
      <c r="BK195" s="57">
        <f ca="1">(-SUMIF(AS:AS,AS195,BG:BG)+SUMIF(AS:AS,AS195,BJ:BJ))*(AP195=100)*AR195</f>
        <v>0</v>
      </c>
      <c r="BL195" s="57">
        <f ca="1">MAX(0,SUMIF(Invoice!A:A,F195,Invoice!B:B)-SUMIF(F:F,F195,BJ:BJ))*(COUNTIF(F:F,F195)=COUNTIF($F$5:F195,F195))</f>
        <v>0</v>
      </c>
      <c r="BM195" s="44"/>
    </row>
    <row r="196" spans="1:65">
      <c r="A196" s="43">
        <v>197</v>
      </c>
      <c r="B196" s="35" t="s">
        <v>192</v>
      </c>
      <c r="C196" s="35" t="s">
        <v>3544</v>
      </c>
      <c r="D196" s="35">
        <v>1</v>
      </c>
      <c r="E196" s="35">
        <v>580</v>
      </c>
      <c r="F196" s="64" t="s">
        <v>3708</v>
      </c>
      <c r="G196" s="76" t="s">
        <v>3856</v>
      </c>
      <c r="H196" s="35">
        <v>58</v>
      </c>
      <c r="I196" s="35" t="s">
        <v>60</v>
      </c>
      <c r="J196" s="35">
        <v>0</v>
      </c>
      <c r="K196" s="35" t="s">
        <v>3855</v>
      </c>
      <c r="L196" s="35" t="s">
        <v>57</v>
      </c>
      <c r="M196" s="35">
        <v>3</v>
      </c>
      <c r="N196" s="35"/>
      <c r="O196" s="35">
        <v>1</v>
      </c>
      <c r="P196" s="35">
        <v>2</v>
      </c>
      <c r="Q196" s="35">
        <v>2</v>
      </c>
      <c r="R196" s="35" t="s">
        <v>130</v>
      </c>
      <c r="S196" s="35" t="s">
        <v>130</v>
      </c>
      <c r="T196" s="36">
        <v>44104</v>
      </c>
      <c r="U196" s="36">
        <v>2958465</v>
      </c>
      <c r="V196" s="35" t="s">
        <v>3783</v>
      </c>
      <c r="W196" s="35" t="s">
        <v>59</v>
      </c>
      <c r="X196" s="35"/>
      <c r="Y196" s="35" t="s">
        <v>56</v>
      </c>
      <c r="Z196" s="35">
        <v>7213294</v>
      </c>
      <c r="AA196" s="35">
        <v>190</v>
      </c>
      <c r="AB196" s="35">
        <v>95</v>
      </c>
      <c r="AC196" s="35"/>
      <c r="AE196" s="51">
        <f>M196/O196</f>
        <v>3</v>
      </c>
      <c r="AG196" s="6" t="str">
        <f>C196</f>
        <v>90NB0NL1-M14370</v>
      </c>
      <c r="AH196" s="6" t="str">
        <f>IF($D196&lt;=AH$4,"",IF(AND($D195=AH$4,$D196&gt;AH$4),$F195,AH195))</f>
        <v/>
      </c>
      <c r="AI196" s="6" t="str">
        <f>IF($D196&lt;=AI$4,"",IF(AND($D195=AI$4,$D196&gt;AI$4),$F195,AI195))</f>
        <v/>
      </c>
      <c r="AJ196" s="6" t="str">
        <f>IF($D196&lt;=AJ$4,"",IF(AND($D195=AJ$4,$D196&gt;AJ$4),$F195,AJ195))</f>
        <v/>
      </c>
      <c r="AK196" s="6" t="str">
        <f>IF($D196&lt;=AK$4,"",IF(AND($D195=AK$4,$D196&gt;AK$4),$F195,AK195))</f>
        <v/>
      </c>
      <c r="AL196" s="6" t="str">
        <f>IF($D196&lt;=AL$4,"",IF(AND($D195=AL$4,$D196&gt;AL$4),$F195,AL195))</f>
        <v/>
      </c>
      <c r="AM196" s="6" t="str">
        <f>IF($D196&lt;=AM$4,"",IF(AND($D195=AM$4,$D196&gt;AM$4),$F195,AM195))</f>
        <v/>
      </c>
      <c r="AN196" s="6" t="str">
        <f>IF($D196&lt;=AN$4,"",IF(AND($D195=AN$4,$D196&gt;AN$4),$F195,AN195))</f>
        <v/>
      </c>
      <c r="AO196" s="6" t="str">
        <f>CONCATENATE(AG196," | ",AH196," | ",AI196," | ",AJ196," | ",AK196," | ",AL196," | ",AM196," | ",AN196)</f>
        <v xml:space="preserve">90NB0NL1-M14370 |  |  |  |  |  |  | </v>
      </c>
      <c r="AP196" s="6">
        <f>IF(TRIM(H196)="",100,J196)</f>
        <v>0</v>
      </c>
      <c r="AQ196" s="4"/>
      <c r="AR196" s="6" t="b">
        <f>NOT(TRIM(W196)&lt;&gt;"F")</f>
        <v>1</v>
      </c>
      <c r="AS196" s="6" t="str">
        <f>$B196&amp;" | "&amp;$AO196&amp;" | "&amp;IF(TRIM(H196)="","uniq"&amp;ROW(),TRIM(H196))</f>
        <v>271A | 90NB0NL1-M14370 |  |  |  |  |  |  |  | 58</v>
      </c>
      <c r="AT196" s="63">
        <f>IF(NOT(AR196),IF(TRIM($H196)="","Assembly","Phantom Alt"),VLOOKUP(F196,ZPCS04!B:G,6,0))</f>
        <v>1973</v>
      </c>
      <c r="AU196" s="7"/>
      <c r="AV196" s="38">
        <f ca="1">IF(TRIM($W196)="F",OFFSET($A$5,MATCH($AS196,$AS$5:$AS196,0)-1,0),$A196)</f>
        <v>197</v>
      </c>
      <c r="AW196" s="38">
        <f ca="1">IFERROR(OFFSET(ZPCS04!$A$1,MATCH(F196,ZPCS04!B:B,0)-1,0),100)</f>
        <v>2.9999999399999999</v>
      </c>
      <c r="AX196" s="7"/>
      <c r="AY196" s="6" t="b">
        <f>SUMIF(AS:AS,AS196,AP:AP)=100</f>
        <v>1</v>
      </c>
      <c r="AZ196" s="6" t="b">
        <f>SUMIF(AS:AS,AS196,AE:AE)/COUNTIF(AS:AS,AS196)=AE196</f>
        <v>1</v>
      </c>
      <c r="BA196" s="4"/>
      <c r="BB196" s="38" t="str">
        <f ca="1">IF(AT196="Phantom Alt",MATCH($AS196,$AS$5:$AS196,0),IF(OR(OFFSET($AF196,0,8-COUNTBLANK($AG196:$AN196))=$F195,$BE196=$BE195),$BB195,""))</f>
        <v/>
      </c>
      <c r="BC196" s="41">
        <v>137</v>
      </c>
      <c r="BD196" s="55" t="str">
        <f>C196&amp;" | "&amp;F196</f>
        <v>90NB0NL1-M14370 | HCBKL103010</v>
      </c>
      <c r="BE196" s="55" t="str">
        <f ca="1">C196&amp;" | "&amp;OFFSET($AF196,0,8-COUNTBLANK($AG196:$AN196))</f>
        <v>90NB0NL1-M14370 | 90NB0NL1-M14370</v>
      </c>
      <c r="BF196" s="57">
        <f ca="1">IFERROR(VLOOKUP($BE196,$BD$5:$BF195,3,0)*$AE196,VLOOKUP($C196,Demanda!$A:$B,2,0)*$AE196)*IF(AT196="Phantom Alt",$BC196,TRUE)</f>
        <v>1200</v>
      </c>
      <c r="BG196" s="57">
        <f t="shared" ca="1" si="2"/>
        <v>0</v>
      </c>
      <c r="BH196" s="57">
        <f>SUMIF(Invoice!A:A,F196,Invoice!B:B)</f>
        <v>6000</v>
      </c>
      <c r="BI196" s="57">
        <f ca="1">SUMIF(AS:AS,AS196,BG:BG)</f>
        <v>1200</v>
      </c>
      <c r="BJ196" s="57">
        <f ca="1">MIN((BI196-SUMIF($AS$5:AS195,AS196,$BJ$5:BJ195)),MAX(0,BH196-SUMIF($F$5:F195,F196,$BJ$5:BJ195)))</f>
        <v>1200</v>
      </c>
      <c r="BK196" s="57">
        <f ca="1">(-SUMIF(AS:AS,AS196,BG:BG)+SUMIF(AS:AS,AS196,BJ:BJ))*(AP196=100)*AR196</f>
        <v>0</v>
      </c>
      <c r="BL196" s="57">
        <f ca="1">MAX(0,SUMIF(Invoice!A:A,F196,Invoice!B:B)-SUMIF(F:F,F196,BJ:BJ))*(COUNTIF(F:F,F196)=COUNTIF($F$5:F196,F196))</f>
        <v>1800</v>
      </c>
      <c r="BM196" s="44"/>
    </row>
    <row r="197" spans="1:65">
      <c r="A197" s="43">
        <v>196</v>
      </c>
      <c r="B197" s="35" t="s">
        <v>192</v>
      </c>
      <c r="C197" s="35" t="s">
        <v>3544</v>
      </c>
      <c r="D197" s="35">
        <v>1</v>
      </c>
      <c r="E197" s="35">
        <v>580</v>
      </c>
      <c r="F197" s="64" t="s">
        <v>3423</v>
      </c>
      <c r="G197" s="76" t="s">
        <v>3424</v>
      </c>
      <c r="H197" s="35">
        <v>58</v>
      </c>
      <c r="I197" s="35" t="s">
        <v>58</v>
      </c>
      <c r="J197" s="35">
        <v>100</v>
      </c>
      <c r="K197" s="35" t="s">
        <v>3855</v>
      </c>
      <c r="L197" s="35" t="s">
        <v>57</v>
      </c>
      <c r="M197" s="35">
        <v>3</v>
      </c>
      <c r="N197" s="35">
        <v>3</v>
      </c>
      <c r="O197" s="35">
        <v>1</v>
      </c>
      <c r="P197" s="35">
        <v>2</v>
      </c>
      <c r="Q197" s="35">
        <v>1</v>
      </c>
      <c r="R197" s="35" t="s">
        <v>130</v>
      </c>
      <c r="S197" s="35" t="s">
        <v>130</v>
      </c>
      <c r="T197" s="36">
        <v>44104</v>
      </c>
      <c r="U197" s="36">
        <v>2958465</v>
      </c>
      <c r="V197" s="35" t="s">
        <v>3783</v>
      </c>
      <c r="W197" s="35" t="s">
        <v>59</v>
      </c>
      <c r="X197" s="35"/>
      <c r="Y197" s="35" t="s">
        <v>56</v>
      </c>
      <c r="Z197" s="35">
        <v>7213294</v>
      </c>
      <c r="AA197" s="35">
        <v>188</v>
      </c>
      <c r="AB197" s="35">
        <v>94</v>
      </c>
      <c r="AC197" s="35"/>
      <c r="AE197" s="51">
        <f>M197/O197</f>
        <v>3</v>
      </c>
      <c r="AG197" s="6" t="str">
        <f>C197</f>
        <v>90NB0NL1-M14370</v>
      </c>
      <c r="AH197" s="6" t="str">
        <f>IF($D197&lt;=AH$4,"",IF(AND($D196=AH$4,$D197&gt;AH$4),$F196,AH196))</f>
        <v/>
      </c>
      <c r="AI197" s="6" t="str">
        <f>IF($D197&lt;=AI$4,"",IF(AND($D196=AI$4,$D197&gt;AI$4),$F196,AI196))</f>
        <v/>
      </c>
      <c r="AJ197" s="6" t="str">
        <f>IF($D197&lt;=AJ$4,"",IF(AND($D196=AJ$4,$D197&gt;AJ$4),$F196,AJ196))</f>
        <v/>
      </c>
      <c r="AK197" s="6" t="str">
        <f>IF($D197&lt;=AK$4,"",IF(AND($D196=AK$4,$D197&gt;AK$4),$F196,AK196))</f>
        <v/>
      </c>
      <c r="AL197" s="6" t="str">
        <f>IF($D197&lt;=AL$4,"",IF(AND($D196=AL$4,$D197&gt;AL$4),$F196,AL196))</f>
        <v/>
      </c>
      <c r="AM197" s="6" t="str">
        <f>IF($D197&lt;=AM$4,"",IF(AND($D196=AM$4,$D197&gt;AM$4),$F196,AM196))</f>
        <v/>
      </c>
      <c r="AN197" s="6" t="str">
        <f>IF($D197&lt;=AN$4,"",IF(AND($D196=AN$4,$D197&gt;AN$4),$F196,AN196))</f>
        <v/>
      </c>
      <c r="AO197" s="6" t="str">
        <f>CONCATENATE(AG197," | ",AH197," | ",AI197," | ",AJ197," | ",AK197," | ",AL197," | ",AM197," | ",AN197)</f>
        <v xml:space="preserve">90NB0NL1-M14370 |  |  |  |  |  |  | </v>
      </c>
      <c r="AP197" s="6">
        <f>IF(TRIM(H197)="",100,J197)</f>
        <v>100</v>
      </c>
      <c r="AQ197" s="4"/>
      <c r="AR197" s="6" t="b">
        <f>NOT(TRIM(W197)&lt;&gt;"F")</f>
        <v>1</v>
      </c>
      <c r="AS197" s="6" t="str">
        <f>$B197&amp;" | "&amp;$AO197&amp;" | "&amp;IF(TRIM(H197)="","uniq"&amp;ROW(),TRIM(H197))</f>
        <v>271A | 90NB0NL1-M14370 |  |  |  |  |  |  |  | 58</v>
      </c>
      <c r="AT197" s="63">
        <f>IF(NOT(AR197),IF(TRIM($H197)="","Assembly","Phantom Alt"),VLOOKUP(F197,ZPCS04!B:G,6,0))</f>
        <v>1973</v>
      </c>
      <c r="AU197" s="7"/>
      <c r="AV197" s="38">
        <f ca="1">IF(TRIM($W197)="F",OFFSET($A$5,MATCH($AS197,$AS$5:$AS197,0)-1,0),$A197)</f>
        <v>197</v>
      </c>
      <c r="AW197" s="38">
        <f ca="1">IFERROR(OFFSET(ZPCS04!$A$1,MATCH(F197,ZPCS04!B:B,0)-1,0),100)</f>
        <v>3</v>
      </c>
      <c r="AX197" s="7"/>
      <c r="AY197" s="6" t="b">
        <f>SUMIF(AS:AS,AS197,AP:AP)=100</f>
        <v>1</v>
      </c>
      <c r="AZ197" s="6" t="b">
        <f>SUMIF(AS:AS,AS197,AE:AE)/COUNTIF(AS:AS,AS197)=AE197</f>
        <v>1</v>
      </c>
      <c r="BA197" s="4"/>
      <c r="BB197" s="38" t="str">
        <f ca="1">IF(AT197="Phantom Alt",MATCH($AS197,$AS$5:$AS197,0),IF(OR(OFFSET($AF197,0,8-COUNTBLANK($AG197:$AN197))=$F196,$BE197=$BE196),$BB196,""))</f>
        <v/>
      </c>
      <c r="BC197" s="41">
        <v>136</v>
      </c>
      <c r="BD197" s="55" t="str">
        <f>C197&amp;" | "&amp;F197</f>
        <v>90NB0NL1-M14370 | 15100-17184000</v>
      </c>
      <c r="BE197" s="55" t="str">
        <f ca="1">C197&amp;" | "&amp;OFFSET($AF197,0,8-COUNTBLANK($AG197:$AN197))</f>
        <v>90NB0NL1-M14370 | 90NB0NL1-M14370</v>
      </c>
      <c r="BF197" s="57">
        <f ca="1">IFERROR(VLOOKUP($BE197,$BD$5:$BF196,3,0)*$AE197,VLOOKUP($C197,Demanda!$A:$B,2,0)*$AE197)*IF(AT197="Phantom Alt",$BC197,TRUE)</f>
        <v>1200</v>
      </c>
      <c r="BG197" s="57">
        <f t="shared" ca="1" si="2"/>
        <v>1200</v>
      </c>
      <c r="BH197" s="57">
        <f>SUMIF(Invoice!A:A,F197,Invoice!B:B)</f>
        <v>0</v>
      </c>
      <c r="BI197" s="57">
        <f ca="1">SUMIF(AS:AS,AS197,BG:BG)</f>
        <v>1200</v>
      </c>
      <c r="BJ197" s="57">
        <f ca="1">MIN((BI197-SUMIF($AS$5:AS196,AS197,$BJ$5:BJ196)),MAX(0,BH197-SUMIF($F$5:F196,F197,$BJ$5:BJ196)))</f>
        <v>0</v>
      </c>
      <c r="BK197" s="57">
        <f ca="1">(-SUMIF(AS:AS,AS197,BG:BG)+SUMIF(AS:AS,AS197,BJ:BJ))*(AP197=100)*AR197</f>
        <v>0</v>
      </c>
      <c r="BL197" s="57">
        <f ca="1">MAX(0,SUMIF(Invoice!A:A,F197,Invoice!B:B)-SUMIF(F:F,F197,BJ:BJ))*(COUNTIF(F:F,F197)=COUNTIF($F$5:F197,F197))</f>
        <v>0</v>
      </c>
      <c r="BM197" s="44"/>
    </row>
    <row r="198" spans="1:65">
      <c r="A198" s="43">
        <v>198</v>
      </c>
      <c r="B198" s="35" t="s">
        <v>192</v>
      </c>
      <c r="C198" s="35" t="s">
        <v>3544</v>
      </c>
      <c r="D198" s="35">
        <v>1</v>
      </c>
      <c r="E198" s="35">
        <v>590</v>
      </c>
      <c r="F198" s="64" t="s">
        <v>3857</v>
      </c>
      <c r="G198" s="76" t="s">
        <v>3858</v>
      </c>
      <c r="H198" s="35">
        <v>59</v>
      </c>
      <c r="I198" s="35" t="s">
        <v>58</v>
      </c>
      <c r="J198" s="35">
        <v>100</v>
      </c>
      <c r="K198" s="35" t="s">
        <v>179</v>
      </c>
      <c r="L198" s="35" t="s">
        <v>180</v>
      </c>
      <c r="M198" s="35">
        <v>1</v>
      </c>
      <c r="N198" s="35">
        <v>1</v>
      </c>
      <c r="O198" s="35">
        <v>1</v>
      </c>
      <c r="P198" s="35">
        <v>2</v>
      </c>
      <c r="Q198" s="35">
        <v>2</v>
      </c>
      <c r="R198" s="35" t="s">
        <v>130</v>
      </c>
      <c r="S198" s="35" t="s">
        <v>130</v>
      </c>
      <c r="T198" s="36">
        <v>44104</v>
      </c>
      <c r="U198" s="36">
        <v>2958465</v>
      </c>
      <c r="V198" s="35" t="s">
        <v>3783</v>
      </c>
      <c r="W198" s="35" t="s">
        <v>181</v>
      </c>
      <c r="X198" s="35">
        <v>50</v>
      </c>
      <c r="Y198" s="35" t="s">
        <v>56</v>
      </c>
      <c r="Z198" s="35">
        <v>7213294</v>
      </c>
      <c r="AA198" s="35">
        <v>192</v>
      </c>
      <c r="AB198" s="35">
        <v>96</v>
      </c>
      <c r="AC198" s="35" t="s">
        <v>182</v>
      </c>
      <c r="AE198" s="51">
        <f>M198/O198</f>
        <v>1</v>
      </c>
      <c r="AG198" s="6" t="str">
        <f>C198</f>
        <v>90NB0NL1-M14370</v>
      </c>
      <c r="AH198" s="6" t="str">
        <f>IF($D198&lt;=AH$4,"",IF(AND($D197=AH$4,$D198&gt;AH$4),$F197,AH197))</f>
        <v/>
      </c>
      <c r="AI198" s="6" t="str">
        <f>IF($D198&lt;=AI$4,"",IF(AND($D197=AI$4,$D198&gt;AI$4),$F197,AI197))</f>
        <v/>
      </c>
      <c r="AJ198" s="6" t="str">
        <f>IF($D198&lt;=AJ$4,"",IF(AND($D197=AJ$4,$D198&gt;AJ$4),$F197,AJ197))</f>
        <v/>
      </c>
      <c r="AK198" s="6" t="str">
        <f>IF($D198&lt;=AK$4,"",IF(AND($D197=AK$4,$D198&gt;AK$4),$F197,AK197))</f>
        <v/>
      </c>
      <c r="AL198" s="6" t="str">
        <f>IF($D198&lt;=AL$4,"",IF(AND($D197=AL$4,$D198&gt;AL$4),$F197,AL197))</f>
        <v/>
      </c>
      <c r="AM198" s="6" t="str">
        <f>IF($D198&lt;=AM$4,"",IF(AND($D197=AM$4,$D198&gt;AM$4),$F197,AM197))</f>
        <v/>
      </c>
      <c r="AN198" s="6" t="str">
        <f>IF($D198&lt;=AN$4,"",IF(AND($D197=AN$4,$D198&gt;AN$4),$F197,AN197))</f>
        <v/>
      </c>
      <c r="AO198" s="6" t="str">
        <f>CONCATENATE(AG198," | ",AH198," | ",AI198," | ",AJ198," | ",AK198," | ",AL198," | ",AM198," | ",AN198)</f>
        <v xml:space="preserve">90NB0NL1-M14370 |  |  |  |  |  |  | </v>
      </c>
      <c r="AP198" s="6">
        <f>IF(TRIM(H198)="",100,J198)</f>
        <v>100</v>
      </c>
      <c r="AQ198" s="4"/>
      <c r="AR198" s="6" t="b">
        <f>NOT(TRIM(W198)&lt;&gt;"F")</f>
        <v>0</v>
      </c>
      <c r="AS198" s="6" t="str">
        <f>$B198&amp;" | "&amp;$AO198&amp;" | "&amp;IF(TRIM(H198)="","uniq"&amp;ROW(),TRIM(H198))</f>
        <v>271A | 90NB0NL1-M14370 |  |  |  |  |  |  |  | 59</v>
      </c>
      <c r="AT198" s="63" t="str">
        <f>IF(NOT(AR198),IF(TRIM($H198)="","Assembly","Phantom Alt"),VLOOKUP(F198,ZPCS04!B:G,6,0))</f>
        <v>Phantom Alt</v>
      </c>
      <c r="AU198" s="7"/>
      <c r="AV198" s="38">
        <f ca="1">IF(TRIM($W198)="F",OFFSET($A$5,MATCH($AS198,$AS$5:$AS198,0)-1,0),$A198)</f>
        <v>198</v>
      </c>
      <c r="AW198" s="38">
        <f ca="1">IFERROR(OFFSET(ZPCS04!$A$1,MATCH(F198,ZPCS04!B:B,0)-1,0),100)</f>
        <v>100</v>
      </c>
      <c r="AX198" s="7"/>
      <c r="AY198" s="6" t="b">
        <f>SUMIF(AS:AS,AS198,AP:AP)=100</f>
        <v>1</v>
      </c>
      <c r="AZ198" s="6" t="b">
        <f>SUMIF(AS:AS,AS198,AE:AE)/COUNTIF(AS:AS,AS198)=AE198</f>
        <v>1</v>
      </c>
      <c r="BA198" s="4"/>
      <c r="BB198" s="38">
        <f ca="1">IF(AT198="Phantom Alt",MATCH($AS198,$AS$5:$AS198,0),IF(OR(OFFSET($AF198,0,8-COUNTBLANK($AG198:$AN198))=$F197,$BE198=$BE197),$BB197,""))</f>
        <v>194</v>
      </c>
      <c r="BC198" s="41"/>
      <c r="BD198" s="55" t="str">
        <f>C198&amp;" | "&amp;F198</f>
        <v>90NB0NL1-M14370 | 70NB0NL0-RM2000</v>
      </c>
      <c r="BE198" s="55" t="str">
        <f ca="1">C198&amp;" | "&amp;OFFSET($AF198,0,8-COUNTBLANK($AG198:$AN198))</f>
        <v>90NB0NL1-M14370 | 90NB0NL1-M14370</v>
      </c>
      <c r="BF198" s="57">
        <f ca="1">IFERROR(VLOOKUP($BE198,$BD$5:$BF197,3,0)*$AE198,VLOOKUP($C198,Demanda!$A:$B,2,0)*$AE198)*IF(AT198="Phantom Alt",$BC198,TRUE)</f>
        <v>0</v>
      </c>
      <c r="BG198" s="57">
        <f t="shared" ca="1" si="2"/>
        <v>0</v>
      </c>
      <c r="BH198" s="57">
        <f>SUMIF(Invoice!A:A,F198,Invoice!B:B)</f>
        <v>0</v>
      </c>
      <c r="BI198" s="57">
        <f ca="1">SUMIF(AS:AS,AS198,BG:BG)</f>
        <v>0</v>
      </c>
      <c r="BJ198" s="57">
        <f ca="1">MIN((BI198-SUMIF($AS$5:AS197,AS198,$BJ$5:BJ197)),MAX(0,BH198-SUMIF($F$5:F197,F198,$BJ$5:BJ197)))</f>
        <v>0</v>
      </c>
      <c r="BK198" s="57">
        <f ca="1">(-SUMIF(AS:AS,AS198,BG:BG)+SUMIF(AS:AS,AS198,BJ:BJ))*(AP198=100)*AR198</f>
        <v>0</v>
      </c>
      <c r="BL198" s="57">
        <f ca="1">MAX(0,SUMIF(Invoice!A:A,F198,Invoice!B:B)-SUMIF(F:F,F198,BJ:BJ))*(COUNTIF(F:F,F198)=COUNTIF($F$5:F198,F198))</f>
        <v>0</v>
      </c>
      <c r="BM198" s="44"/>
    </row>
    <row r="199" spans="1:65">
      <c r="A199" s="43">
        <v>199</v>
      </c>
      <c r="B199" s="35" t="s">
        <v>192</v>
      </c>
      <c r="C199" s="35" t="s">
        <v>3544</v>
      </c>
      <c r="D199" s="35">
        <v>2</v>
      </c>
      <c r="E199" s="35">
        <v>10</v>
      </c>
      <c r="F199" s="64" t="s">
        <v>193</v>
      </c>
      <c r="G199" s="76" t="s">
        <v>194</v>
      </c>
      <c r="H199" s="35"/>
      <c r="I199" s="35"/>
      <c r="J199" s="35">
        <v>0</v>
      </c>
      <c r="K199" s="35" t="s">
        <v>3859</v>
      </c>
      <c r="L199" s="35" t="s">
        <v>57</v>
      </c>
      <c r="M199" s="35">
        <v>1</v>
      </c>
      <c r="N199" s="35">
        <v>1</v>
      </c>
      <c r="O199" s="35">
        <v>1</v>
      </c>
      <c r="P199" s="35"/>
      <c r="Q199" s="35"/>
      <c r="R199" s="35" t="s">
        <v>130</v>
      </c>
      <c r="S199" s="35" t="s">
        <v>130</v>
      </c>
      <c r="T199" s="36">
        <v>44104</v>
      </c>
      <c r="U199" s="36">
        <v>2958465</v>
      </c>
      <c r="V199" s="35" t="s">
        <v>3783</v>
      </c>
      <c r="W199" s="35" t="s">
        <v>59</v>
      </c>
      <c r="X199" s="35"/>
      <c r="Y199" s="35" t="s">
        <v>56</v>
      </c>
      <c r="Z199" s="35">
        <v>7213295</v>
      </c>
      <c r="AA199" s="35">
        <v>2</v>
      </c>
      <c r="AB199" s="35">
        <v>1</v>
      </c>
      <c r="AC199" s="35"/>
      <c r="AE199" s="51">
        <f>M199/O199</f>
        <v>1</v>
      </c>
      <c r="AG199" s="6" t="str">
        <f>C199</f>
        <v>90NB0NL1-M14370</v>
      </c>
      <c r="AH199" s="6" t="str">
        <f>IF($D199&lt;=AH$4,"",IF(AND($D198=AH$4,$D199&gt;AH$4),$F198,AH198))</f>
        <v>70NB0NL0-RM2000</v>
      </c>
      <c r="AI199" s="6" t="str">
        <f>IF($D199&lt;=AI$4,"",IF(AND($D198=AI$4,$D199&gt;AI$4),$F198,AI198))</f>
        <v/>
      </c>
      <c r="AJ199" s="6" t="str">
        <f>IF($D199&lt;=AJ$4,"",IF(AND($D198=AJ$4,$D199&gt;AJ$4),$F198,AJ198))</f>
        <v/>
      </c>
      <c r="AK199" s="6" t="str">
        <f>IF($D199&lt;=AK$4,"",IF(AND($D198=AK$4,$D199&gt;AK$4),$F198,AK198))</f>
        <v/>
      </c>
      <c r="AL199" s="6" t="str">
        <f>IF($D199&lt;=AL$4,"",IF(AND($D198=AL$4,$D199&gt;AL$4),$F198,AL198))</f>
        <v/>
      </c>
      <c r="AM199" s="6" t="str">
        <f>IF($D199&lt;=AM$4,"",IF(AND($D198=AM$4,$D199&gt;AM$4),$F198,AM198))</f>
        <v/>
      </c>
      <c r="AN199" s="6" t="str">
        <f>IF($D199&lt;=AN$4,"",IF(AND($D198=AN$4,$D199&gt;AN$4),$F198,AN198))</f>
        <v/>
      </c>
      <c r="AO199" s="6" t="str">
        <f>CONCATENATE(AG199," | ",AH199," | ",AI199," | ",AJ199," | ",AK199," | ",AL199," | ",AM199," | ",AN199)</f>
        <v xml:space="preserve">90NB0NL1-M14370 | 70NB0NL0-RM2000 |  |  |  |  |  | </v>
      </c>
      <c r="AP199" s="6">
        <f>IF(TRIM(H199)="",100,J199)</f>
        <v>100</v>
      </c>
      <c r="AQ199" s="4"/>
      <c r="AR199" s="6" t="b">
        <f>NOT(TRIM(W199)&lt;&gt;"F")</f>
        <v>1</v>
      </c>
      <c r="AS199" s="6" t="str">
        <f>$B199&amp;" | "&amp;$AO199&amp;" | "&amp;IF(TRIM(H199)="","uniq"&amp;ROW(),TRIM(H199))</f>
        <v>271A | 90NB0NL1-M14370 | 70NB0NL0-RM2000 |  |  |  |  |  |  | uniq199</v>
      </c>
      <c r="AT199" s="63">
        <f>IF(NOT(AR199),IF(TRIM($H199)="","Assembly","Phantom Alt"),VLOOKUP(F199,ZPCS04!B:G,6,0))</f>
        <v>822</v>
      </c>
      <c r="AU199" s="7"/>
      <c r="AV199" s="38">
        <f ca="1">IF(TRIM($W199)="F",OFFSET($A$5,MATCH($AS199,$AS$5:$AS199,0)-1,0),$A199)</f>
        <v>199</v>
      </c>
      <c r="AW199" s="38">
        <f ca="1">IFERROR(OFFSET(ZPCS04!$A$1,MATCH(F199,ZPCS04!B:B,0)-1,0),100)</f>
        <v>1.99999998954</v>
      </c>
      <c r="AX199" s="7"/>
      <c r="AY199" s="6" t="b">
        <f>SUMIF(AS:AS,AS199,AP:AP)=100</f>
        <v>1</v>
      </c>
      <c r="AZ199" s="6" t="b">
        <f>SUMIF(AS:AS,AS199,AE:AE)/COUNTIF(AS:AS,AS199)=AE199</f>
        <v>1</v>
      </c>
      <c r="BA199" s="4"/>
      <c r="BB199" s="38">
        <f ca="1">IF(AT199="Phantom Alt",MATCH($AS199,$AS$5:$AS199,0),IF(OR(OFFSET($AF199,0,8-COUNTBLANK($AG199:$AN199))=$F198,$BE199=$BE198),$BB198,""))</f>
        <v>194</v>
      </c>
      <c r="BC199" s="41">
        <v>139</v>
      </c>
      <c r="BD199" s="55" t="str">
        <f>C199&amp;" | "&amp;F199</f>
        <v>90NB0NL1-M14370 | 03A08-00051700</v>
      </c>
      <c r="BE199" s="55" t="str">
        <f ca="1">C199&amp;" | "&amp;OFFSET($AF199,0,8-COUNTBLANK($AG199:$AN199))</f>
        <v>90NB0NL1-M14370 | 70NB0NL0-RM2000</v>
      </c>
      <c r="BF199" s="57">
        <f ca="1">IFERROR(VLOOKUP($BE199,$BD$5:$BF198,3,0)*$AE199,VLOOKUP($C199,Demanda!$A:$B,2,0)*$AE199)*IF(AT199="Phantom Alt",$BC199,TRUE)</f>
        <v>0</v>
      </c>
      <c r="BG199" s="57">
        <f t="shared" ref="BG199:BG203" ca="1" si="3">BF199*(AP199/100)</f>
        <v>0</v>
      </c>
      <c r="BH199" s="57">
        <f>SUMIF(Invoice!A:A,F199,Invoice!B:B)</f>
        <v>1046</v>
      </c>
      <c r="BI199" s="57">
        <f ca="1">SUMIF(AS:AS,AS199,BG:BG)</f>
        <v>0</v>
      </c>
      <c r="BJ199" s="57">
        <f ca="1">MIN((BI199-SUMIF($AS$5:AS198,AS199,$BJ$5:BJ198)),MAX(0,BH199-SUMIF($F$5:F198,F199,$BJ$5:BJ198)))</f>
        <v>0</v>
      </c>
      <c r="BK199" s="57">
        <f ca="1">(-SUMIF(AS:AS,AS199,BG:BG)+SUMIF(AS:AS,AS199,BJ:BJ))*(AP199=100)*AR199</f>
        <v>0</v>
      </c>
      <c r="BL199" s="57">
        <f ca="1">MAX(0,SUMIF(Invoice!A:A,F199,Invoice!B:B)-SUMIF(F:F,F199,BJ:BJ))*(COUNTIF(F:F,F199)=COUNTIF($F$5:F199,F199))</f>
        <v>1046</v>
      </c>
      <c r="BM199" s="44"/>
    </row>
    <row r="200" spans="1:65">
      <c r="A200" s="43">
        <v>200</v>
      </c>
      <c r="B200" s="35" t="s">
        <v>192</v>
      </c>
      <c r="C200" s="35" t="s">
        <v>3544</v>
      </c>
      <c r="D200" s="35">
        <v>1</v>
      </c>
      <c r="E200" s="35">
        <v>590</v>
      </c>
      <c r="F200" s="64" t="s">
        <v>3860</v>
      </c>
      <c r="G200" s="76" t="s">
        <v>3858</v>
      </c>
      <c r="H200" s="35">
        <v>59</v>
      </c>
      <c r="I200" s="35" t="s">
        <v>60</v>
      </c>
      <c r="J200" s="35">
        <v>0</v>
      </c>
      <c r="K200" s="35" t="s">
        <v>179</v>
      </c>
      <c r="L200" s="35" t="s">
        <v>180</v>
      </c>
      <c r="M200" s="35">
        <v>1</v>
      </c>
      <c r="N200" s="35"/>
      <c r="O200" s="35">
        <v>1</v>
      </c>
      <c r="P200" s="35">
        <v>2</v>
      </c>
      <c r="Q200" s="35">
        <v>3</v>
      </c>
      <c r="R200" s="35" t="s">
        <v>130</v>
      </c>
      <c r="S200" s="35" t="s">
        <v>130</v>
      </c>
      <c r="T200" s="36">
        <v>44104</v>
      </c>
      <c r="U200" s="36">
        <v>2958465</v>
      </c>
      <c r="V200" s="35" t="s">
        <v>3783</v>
      </c>
      <c r="W200" s="35" t="s">
        <v>181</v>
      </c>
      <c r="X200" s="35">
        <v>50</v>
      </c>
      <c r="Y200" s="35" t="s">
        <v>56</v>
      </c>
      <c r="Z200" s="35">
        <v>7213294</v>
      </c>
      <c r="AA200" s="35">
        <v>194</v>
      </c>
      <c r="AB200" s="35">
        <v>97</v>
      </c>
      <c r="AC200" s="35" t="s">
        <v>182</v>
      </c>
      <c r="AE200" s="51">
        <f>M200/O200</f>
        <v>1</v>
      </c>
      <c r="AG200" s="6" t="str">
        <f>C200</f>
        <v>90NB0NL1-M14370</v>
      </c>
      <c r="AH200" s="6" t="str">
        <f>IF($D200&lt;=AH$4,"",IF(AND($D199=AH$4,$D200&gt;AH$4),$F199,AH199))</f>
        <v/>
      </c>
      <c r="AI200" s="6" t="str">
        <f>IF($D200&lt;=AI$4,"",IF(AND($D199=AI$4,$D200&gt;AI$4),$F199,AI199))</f>
        <v/>
      </c>
      <c r="AJ200" s="6" t="str">
        <f>IF($D200&lt;=AJ$4,"",IF(AND($D199=AJ$4,$D200&gt;AJ$4),$F199,AJ199))</f>
        <v/>
      </c>
      <c r="AK200" s="6" t="str">
        <f>IF($D200&lt;=AK$4,"",IF(AND($D199=AK$4,$D200&gt;AK$4),$F199,AK199))</f>
        <v/>
      </c>
      <c r="AL200" s="6" t="str">
        <f>IF($D200&lt;=AL$4,"",IF(AND($D199=AL$4,$D200&gt;AL$4),$F199,AL199))</f>
        <v/>
      </c>
      <c r="AM200" s="6" t="str">
        <f>IF($D200&lt;=AM$4,"",IF(AND($D199=AM$4,$D200&gt;AM$4),$F199,AM199))</f>
        <v/>
      </c>
      <c r="AN200" s="6" t="str">
        <f>IF($D200&lt;=AN$4,"",IF(AND($D199=AN$4,$D200&gt;AN$4),$F199,AN199))</f>
        <v/>
      </c>
      <c r="AO200" s="6" t="str">
        <f>CONCATENATE(AG200," | ",AH200," | ",AI200," | ",AJ200," | ",AK200," | ",AL200," | ",AM200," | ",AN200)</f>
        <v xml:space="preserve">90NB0NL1-M14370 |  |  |  |  |  |  | </v>
      </c>
      <c r="AP200" s="6">
        <f>IF(TRIM(H200)="",100,J200)</f>
        <v>0</v>
      </c>
      <c r="AQ200" s="4"/>
      <c r="AR200" s="6" t="b">
        <f>NOT(TRIM(W200)&lt;&gt;"F")</f>
        <v>0</v>
      </c>
      <c r="AS200" s="6" t="str">
        <f>$B200&amp;" | "&amp;$AO200&amp;" | "&amp;IF(TRIM(H200)="","uniq"&amp;ROW(),TRIM(H200))</f>
        <v>271A | 90NB0NL1-M14370 |  |  |  |  |  |  |  | 59</v>
      </c>
      <c r="AT200" s="63" t="str">
        <f>IF(NOT(AR200),IF(TRIM($H200)="","Assembly","Phantom Alt"),VLOOKUP(F200,ZPCS04!B:G,6,0))</f>
        <v>Phantom Alt</v>
      </c>
      <c r="AU200" s="7"/>
      <c r="AV200" s="38">
        <f ca="1">IF(TRIM($W200)="F",OFFSET($A$5,MATCH($AS200,$AS$5:$AS200,0)-1,0),$A200)</f>
        <v>200</v>
      </c>
      <c r="AW200" s="38">
        <f ca="1">IFERROR(OFFSET(ZPCS04!$A$1,MATCH(F200,ZPCS04!B:B,0)-1,0),100)</f>
        <v>100</v>
      </c>
      <c r="AX200" s="7"/>
      <c r="AY200" s="6" t="b">
        <f>SUMIF(AS:AS,AS200,AP:AP)=100</f>
        <v>1</v>
      </c>
      <c r="AZ200" s="6" t="b">
        <f>SUMIF(AS:AS,AS200,AE:AE)/COUNTIF(AS:AS,AS200)=AE200</f>
        <v>1</v>
      </c>
      <c r="BA200" s="4"/>
      <c r="BB200" s="38">
        <f ca="1">IF(AT200="Phantom Alt",MATCH($AS200,$AS$5:$AS200,0),IF(OR(OFFSET($AF200,0,8-COUNTBLANK($AG200:$AN200))=$F199,$BE200=$BE199),$BB199,""))</f>
        <v>194</v>
      </c>
      <c r="BC200" s="41"/>
      <c r="BD200" s="55" t="str">
        <f>C200&amp;" | "&amp;F200</f>
        <v>90NB0NL1-M14370 | 70NB0NL0-RM2100</v>
      </c>
      <c r="BE200" s="55" t="str">
        <f ca="1">C200&amp;" | "&amp;OFFSET($AF200,0,8-COUNTBLANK($AG200:$AN200))</f>
        <v>90NB0NL1-M14370 | 90NB0NL1-M14370</v>
      </c>
      <c r="BF200" s="57">
        <f ca="1">IFERROR(VLOOKUP($BE200,$BD$5:$BF199,3,0)*$AE200,VLOOKUP($C200,Demanda!$A:$B,2,0)*$AE200)*IF(AT200="Phantom Alt",$BC200,TRUE)</f>
        <v>0</v>
      </c>
      <c r="BG200" s="57">
        <f t="shared" ca="1" si="3"/>
        <v>0</v>
      </c>
      <c r="BH200" s="57">
        <f>SUMIF(Invoice!A:A,F200,Invoice!B:B)</f>
        <v>0</v>
      </c>
      <c r="BI200" s="57">
        <f ca="1">SUMIF(AS:AS,AS200,BG:BG)</f>
        <v>0</v>
      </c>
      <c r="BJ200" s="57">
        <f ca="1">MIN((BI200-SUMIF($AS$5:AS199,AS200,$BJ$5:BJ199)),MAX(0,BH200-SUMIF($F$5:F199,F200,$BJ$5:BJ199)))</f>
        <v>0</v>
      </c>
      <c r="BK200" s="57">
        <f ca="1">(-SUMIF(AS:AS,AS200,BG:BG)+SUMIF(AS:AS,AS200,BJ:BJ))*(AP200=100)*AR200</f>
        <v>0</v>
      </c>
      <c r="BL200" s="57">
        <f ca="1">MAX(0,SUMIF(Invoice!A:A,F200,Invoice!B:B)-SUMIF(F:F,F200,BJ:BJ))*(COUNTIF(F:F,F200)=COUNTIF($F$5:F200,F200))</f>
        <v>0</v>
      </c>
      <c r="BM200" s="44"/>
    </row>
    <row r="201" spans="1:65">
      <c r="A201" s="43">
        <v>201</v>
      </c>
      <c r="B201" s="35" t="s">
        <v>192</v>
      </c>
      <c r="C201" s="35" t="s">
        <v>3544</v>
      </c>
      <c r="D201" s="35">
        <v>2</v>
      </c>
      <c r="E201" s="35">
        <v>10</v>
      </c>
      <c r="F201" s="64" t="s">
        <v>3629</v>
      </c>
      <c r="G201" s="76" t="s">
        <v>3630</v>
      </c>
      <c r="H201" s="35"/>
      <c r="I201" s="35"/>
      <c r="J201" s="35">
        <v>0</v>
      </c>
      <c r="K201" s="35" t="s">
        <v>3859</v>
      </c>
      <c r="L201" s="35" t="s">
        <v>57</v>
      </c>
      <c r="M201" s="35">
        <v>1</v>
      </c>
      <c r="N201" s="35"/>
      <c r="O201" s="35">
        <v>1</v>
      </c>
      <c r="P201" s="35"/>
      <c r="Q201" s="35"/>
      <c r="R201" s="35" t="s">
        <v>130</v>
      </c>
      <c r="S201" s="35" t="s">
        <v>130</v>
      </c>
      <c r="T201" s="36">
        <v>44104</v>
      </c>
      <c r="U201" s="36">
        <v>2958465</v>
      </c>
      <c r="V201" s="35" t="s">
        <v>3783</v>
      </c>
      <c r="W201" s="35" t="s">
        <v>59</v>
      </c>
      <c r="X201" s="35"/>
      <c r="Y201" s="35" t="s">
        <v>56</v>
      </c>
      <c r="Z201" s="35">
        <v>7213296</v>
      </c>
      <c r="AA201" s="35">
        <v>2</v>
      </c>
      <c r="AB201" s="35">
        <v>1</v>
      </c>
      <c r="AC201" s="35"/>
      <c r="AE201" s="51">
        <f>M201/O201</f>
        <v>1</v>
      </c>
      <c r="AG201" s="6" t="str">
        <f>C201</f>
        <v>90NB0NL1-M14370</v>
      </c>
      <c r="AH201" s="6" t="str">
        <f>IF($D201&lt;=AH$4,"",IF(AND($D200=AH$4,$D201&gt;AH$4),$F200,AH200))</f>
        <v>70NB0NL0-RM2100</v>
      </c>
      <c r="AI201" s="6" t="str">
        <f>IF($D201&lt;=AI$4,"",IF(AND($D200=AI$4,$D201&gt;AI$4),$F200,AI200))</f>
        <v/>
      </c>
      <c r="AJ201" s="6" t="str">
        <f>IF($D201&lt;=AJ$4,"",IF(AND($D200=AJ$4,$D201&gt;AJ$4),$F200,AJ200))</f>
        <v/>
      </c>
      <c r="AK201" s="6" t="str">
        <f>IF($D201&lt;=AK$4,"",IF(AND($D200=AK$4,$D201&gt;AK$4),$F200,AK200))</f>
        <v/>
      </c>
      <c r="AL201" s="6" t="str">
        <f>IF($D201&lt;=AL$4,"",IF(AND($D200=AL$4,$D201&gt;AL$4),$F200,AL200))</f>
        <v/>
      </c>
      <c r="AM201" s="6" t="str">
        <f>IF($D201&lt;=AM$4,"",IF(AND($D200=AM$4,$D201&gt;AM$4),$F200,AM200))</f>
        <v/>
      </c>
      <c r="AN201" s="6" t="str">
        <f>IF($D201&lt;=AN$4,"",IF(AND($D200=AN$4,$D201&gt;AN$4),$F200,AN200))</f>
        <v/>
      </c>
      <c r="AO201" s="6" t="str">
        <f>CONCATENATE(AG201," | ",AH201," | ",AI201," | ",AJ201," | ",AK201," | ",AL201," | ",AM201," | ",AN201)</f>
        <v xml:space="preserve">90NB0NL1-M14370 | 70NB0NL0-RM2100 |  |  |  |  |  | </v>
      </c>
      <c r="AP201" s="6">
        <f>IF(TRIM(H201)="",100,J201)</f>
        <v>100</v>
      </c>
      <c r="AQ201" s="4"/>
      <c r="AR201" s="6" t="b">
        <f>NOT(TRIM(W201)&lt;&gt;"F")</f>
        <v>1</v>
      </c>
      <c r="AS201" s="6" t="str">
        <f>$B201&amp;" | "&amp;$AO201&amp;" | "&amp;IF(TRIM(H201)="","uniq"&amp;ROW(),TRIM(H201))</f>
        <v>271A | 90NB0NL1-M14370 | 70NB0NL0-RM2100 |  |  |  |  |  |  | uniq201</v>
      </c>
      <c r="AT201" s="63">
        <f>IF(NOT(AR201),IF(TRIM($H201)="","Assembly","Phantom Alt"),VLOOKUP(F201,ZPCS04!B:G,6,0))</f>
        <v>822</v>
      </c>
      <c r="AU201" s="7"/>
      <c r="AV201" s="38">
        <f ca="1">IF(TRIM($W201)="F",OFFSET($A$5,MATCH($AS201,$AS$5:$AS201,0)-1,0),$A201)</f>
        <v>201</v>
      </c>
      <c r="AW201" s="38">
        <f ca="1">IFERROR(OFFSET(ZPCS04!$A$1,MATCH(F201,ZPCS04!B:B,0)-1,0),100)</f>
        <v>2</v>
      </c>
      <c r="AX201" s="7"/>
      <c r="AY201" s="6" t="b">
        <f>SUMIF(AS:AS,AS201,AP:AP)=100</f>
        <v>1</v>
      </c>
      <c r="AZ201" s="6" t="b">
        <f>SUMIF(AS:AS,AS201,AE:AE)/COUNTIF(AS:AS,AS201)=AE201</f>
        <v>1</v>
      </c>
      <c r="BA201" s="4"/>
      <c r="BB201" s="38">
        <f ca="1">IF(AT201="Phantom Alt",MATCH($AS201,$AS$5:$AS201,0),IF(OR(OFFSET($AF201,0,8-COUNTBLANK($AG201:$AN201))=$F200,$BE201=$BE200),$BB200,""))</f>
        <v>194</v>
      </c>
      <c r="BC201" s="41">
        <v>141</v>
      </c>
      <c r="BD201" s="55" t="str">
        <f>C201&amp;" | "&amp;F201</f>
        <v>90NB0NL1-M14370 | 03A08-00051800</v>
      </c>
      <c r="BE201" s="55" t="str">
        <f ca="1">C201&amp;" | "&amp;OFFSET($AF201,0,8-COUNTBLANK($AG201:$AN201))</f>
        <v>90NB0NL1-M14370 | 70NB0NL0-RM2100</v>
      </c>
      <c r="BF201" s="57">
        <f ca="1">IFERROR(VLOOKUP($BE201,$BD$5:$BF200,3,0)*$AE201,VLOOKUP($C201,Demanda!$A:$B,2,0)*$AE201)*IF(AT201="Phantom Alt",$BC201,TRUE)</f>
        <v>0</v>
      </c>
      <c r="BG201" s="57">
        <f t="shared" ca="1" si="3"/>
        <v>0</v>
      </c>
      <c r="BH201" s="57">
        <f>SUMIF(Invoice!A:A,F201,Invoice!B:B)</f>
        <v>0</v>
      </c>
      <c r="BI201" s="57">
        <f ca="1">SUMIF(AS:AS,AS201,BG:BG)</f>
        <v>0</v>
      </c>
      <c r="BJ201" s="57">
        <f ca="1">MIN((BI201-SUMIF($AS$5:AS200,AS201,$BJ$5:BJ200)),MAX(0,BH201-SUMIF($F$5:F200,F201,$BJ$5:BJ200)))</f>
        <v>0</v>
      </c>
      <c r="BK201" s="57">
        <f ca="1">(-SUMIF(AS:AS,AS201,BG:BG)+SUMIF(AS:AS,AS201,BJ:BJ))*(AP201=100)*AR201</f>
        <v>0</v>
      </c>
      <c r="BL201" s="57">
        <f ca="1">MAX(0,SUMIF(Invoice!A:A,F201,Invoice!B:B)-SUMIF(F:F,F201,BJ:BJ))*(COUNTIF(F:F,F201)=COUNTIF($F$5:F201,F201))</f>
        <v>0</v>
      </c>
      <c r="BM201" s="44"/>
    </row>
    <row r="202" spans="1:65">
      <c r="A202" s="43">
        <v>202</v>
      </c>
      <c r="B202" s="35" t="s">
        <v>192</v>
      </c>
      <c r="C202" s="35" t="s">
        <v>3544</v>
      </c>
      <c r="D202" s="35">
        <v>1</v>
      </c>
      <c r="E202" s="35">
        <v>590</v>
      </c>
      <c r="F202" s="64" t="s">
        <v>3861</v>
      </c>
      <c r="G202" s="76" t="s">
        <v>3550</v>
      </c>
      <c r="H202" s="35">
        <v>59</v>
      </c>
      <c r="I202" s="35" t="s">
        <v>3862</v>
      </c>
      <c r="J202" s="35">
        <v>0</v>
      </c>
      <c r="K202" s="35" t="s">
        <v>179</v>
      </c>
      <c r="L202" s="35" t="s">
        <v>180</v>
      </c>
      <c r="M202" s="35">
        <v>1</v>
      </c>
      <c r="N202" s="35"/>
      <c r="O202" s="35">
        <v>1</v>
      </c>
      <c r="P202" s="35">
        <v>2</v>
      </c>
      <c r="Q202" s="35">
        <v>1</v>
      </c>
      <c r="R202" s="35" t="s">
        <v>130</v>
      </c>
      <c r="S202" s="35" t="s">
        <v>130</v>
      </c>
      <c r="T202" s="36">
        <v>44103</v>
      </c>
      <c r="U202" s="36">
        <v>2958465</v>
      </c>
      <c r="V202" s="35" t="s">
        <v>3863</v>
      </c>
      <c r="W202" s="35" t="s">
        <v>181</v>
      </c>
      <c r="X202" s="35">
        <v>50</v>
      </c>
      <c r="Y202" s="35" t="s">
        <v>56</v>
      </c>
      <c r="Z202" s="35">
        <v>7213294</v>
      </c>
      <c r="AA202" s="35">
        <v>198</v>
      </c>
      <c r="AB202" s="35">
        <v>99</v>
      </c>
      <c r="AC202" s="35" t="s">
        <v>182</v>
      </c>
      <c r="AE202" s="51">
        <f>M202/O202</f>
        <v>1</v>
      </c>
      <c r="AG202" s="6" t="str">
        <f>C202</f>
        <v>90NB0NL1-M14370</v>
      </c>
      <c r="AH202" s="6" t="str">
        <f>IF($D202&lt;=AH$4,"",IF(AND($D201=AH$4,$D202&gt;AH$4),$F201,AH201))</f>
        <v/>
      </c>
      <c r="AI202" s="6" t="str">
        <f>IF($D202&lt;=AI$4,"",IF(AND($D201=AI$4,$D202&gt;AI$4),$F201,AI201))</f>
        <v/>
      </c>
      <c r="AJ202" s="6" t="str">
        <f>IF($D202&lt;=AJ$4,"",IF(AND($D201=AJ$4,$D202&gt;AJ$4),$F201,AJ201))</f>
        <v/>
      </c>
      <c r="AK202" s="6" t="str">
        <f>IF($D202&lt;=AK$4,"",IF(AND($D201=AK$4,$D202&gt;AK$4),$F201,AK201))</f>
        <v/>
      </c>
      <c r="AL202" s="6" t="str">
        <f>IF($D202&lt;=AL$4,"",IF(AND($D201=AL$4,$D202&gt;AL$4),$F201,AL201))</f>
        <v/>
      </c>
      <c r="AM202" s="6" t="str">
        <f>IF($D202&lt;=AM$4,"",IF(AND($D201=AM$4,$D202&gt;AM$4),$F201,AM201))</f>
        <v/>
      </c>
      <c r="AN202" s="6" t="str">
        <f>IF($D202&lt;=AN$4,"",IF(AND($D201=AN$4,$D202&gt;AN$4),$F201,AN201))</f>
        <v/>
      </c>
      <c r="AO202" s="6" t="str">
        <f>CONCATENATE(AG202," | ",AH202," | ",AI202," | ",AJ202," | ",AK202," | ",AL202," | ",AM202," | ",AN202)</f>
        <v xml:space="preserve">90NB0NL1-M14370 |  |  |  |  |  |  | </v>
      </c>
      <c r="AP202" s="6">
        <f>IF(TRIM(H202)="",100,J202)</f>
        <v>0</v>
      </c>
      <c r="AQ202" s="4"/>
      <c r="AR202" s="6" t="b">
        <f>NOT(TRIM(W202)&lt;&gt;"F")</f>
        <v>0</v>
      </c>
      <c r="AS202" s="6" t="str">
        <f>$B202&amp;" | "&amp;$AO202&amp;" | "&amp;IF(TRIM(H202)="","uniq"&amp;ROW(),TRIM(H202))</f>
        <v>271A | 90NB0NL1-M14370 |  |  |  |  |  |  |  | 59</v>
      </c>
      <c r="AT202" s="63" t="str">
        <f>IF(NOT(AR202),IF(TRIM($H202)="","Assembly","Phantom Alt"),VLOOKUP(F202,ZPCS04!B:G,6,0))</f>
        <v>Phantom Alt</v>
      </c>
      <c r="AU202" s="7"/>
      <c r="AV202" s="38">
        <f ca="1">IF(TRIM($W202)="F",OFFSET($A$5,MATCH($AS202,$AS$5:$AS202,0)-1,0),$A202)</f>
        <v>202</v>
      </c>
      <c r="AW202" s="38">
        <f ca="1">IFERROR(OFFSET(ZPCS04!$A$1,MATCH(F202,ZPCS04!B:B,0)-1,0),100)</f>
        <v>100</v>
      </c>
      <c r="AX202" s="7"/>
      <c r="AY202" s="6" t="b">
        <f>SUMIF(AS:AS,AS202,AP:AP)=100</f>
        <v>1</v>
      </c>
      <c r="AZ202" s="6" t="b">
        <f>SUMIF(AS:AS,AS202,AE:AE)/COUNTIF(AS:AS,AS202)=AE202</f>
        <v>1</v>
      </c>
      <c r="BA202" s="4"/>
      <c r="BB202" s="38">
        <f ca="1">IF(AT202="Phantom Alt",MATCH($AS202,$AS$5:$AS202,0),IF(OR(OFFSET($AF202,0,8-COUNTBLANK($AG202:$AN202))=$F201,$BE202=$BE201),$BB201,""))</f>
        <v>194</v>
      </c>
      <c r="BC202" s="41"/>
      <c r="BD202" s="55" t="str">
        <f>C202&amp;" | "&amp;F202</f>
        <v>90NB0NL1-M14370 | 70NB0NL0-RM2200</v>
      </c>
      <c r="BE202" s="55" t="str">
        <f ca="1">C202&amp;" | "&amp;OFFSET($AF202,0,8-COUNTBLANK($AG202:$AN202))</f>
        <v>90NB0NL1-M14370 | 90NB0NL1-M14370</v>
      </c>
      <c r="BF202" s="57">
        <f ca="1">IFERROR(VLOOKUP($BE202,$BD$5:$BF201,3,0)*$AE202,VLOOKUP($C202,Demanda!$A:$B,2,0)*$AE202)*IF(AT202="Phantom Alt",$BC202,TRUE)</f>
        <v>0</v>
      </c>
      <c r="BG202" s="57">
        <f t="shared" ca="1" si="3"/>
        <v>0</v>
      </c>
      <c r="BH202" s="57">
        <f>SUMIF(Invoice!A:A,F202,Invoice!B:B)</f>
        <v>0</v>
      </c>
      <c r="BI202" s="57">
        <f ca="1">SUMIF(AS:AS,AS202,BG:BG)</f>
        <v>0</v>
      </c>
      <c r="BJ202" s="57">
        <f ca="1">MIN((BI202-SUMIF($AS$5:AS201,AS202,$BJ$5:BJ201)),MAX(0,BH202-SUMIF($F$5:F201,F202,$BJ$5:BJ201)))</f>
        <v>0</v>
      </c>
      <c r="BK202" s="57">
        <f ca="1">(-SUMIF(AS:AS,AS202,BG:BG)+SUMIF(AS:AS,AS202,BJ:BJ))*(AP202=100)*AR202</f>
        <v>0</v>
      </c>
      <c r="BL202" s="57">
        <f ca="1">MAX(0,SUMIF(Invoice!A:A,F202,Invoice!B:B)-SUMIF(F:F,F202,BJ:BJ))*(COUNTIF(F:F,F202)=COUNTIF($F$5:F202,F202))</f>
        <v>0</v>
      </c>
      <c r="BM202" s="44"/>
    </row>
    <row r="203" spans="1:65">
      <c r="A203" s="43">
        <v>203</v>
      </c>
      <c r="B203" s="35" t="s">
        <v>192</v>
      </c>
      <c r="C203" s="35" t="s">
        <v>3544</v>
      </c>
      <c r="D203" s="35">
        <v>2</v>
      </c>
      <c r="E203" s="35">
        <v>10</v>
      </c>
      <c r="F203" s="64" t="s">
        <v>3549</v>
      </c>
      <c r="G203" s="76" t="s">
        <v>3550</v>
      </c>
      <c r="H203" s="35"/>
      <c r="I203" s="35"/>
      <c r="J203" s="35">
        <v>0</v>
      </c>
      <c r="K203" s="35" t="s">
        <v>3859</v>
      </c>
      <c r="L203" s="35" t="s">
        <v>57</v>
      </c>
      <c r="M203" s="35">
        <v>1</v>
      </c>
      <c r="N203" s="35"/>
      <c r="O203" s="35">
        <v>1</v>
      </c>
      <c r="P203" s="35"/>
      <c r="Q203" s="35"/>
      <c r="R203" s="35" t="s">
        <v>130</v>
      </c>
      <c r="S203" s="35" t="s">
        <v>130</v>
      </c>
      <c r="T203" s="36">
        <v>44103</v>
      </c>
      <c r="U203" s="36">
        <v>2958465</v>
      </c>
      <c r="V203" s="35" t="s">
        <v>3863</v>
      </c>
      <c r="W203" s="35" t="s">
        <v>59</v>
      </c>
      <c r="X203" s="35"/>
      <c r="Y203" s="35" t="s">
        <v>56</v>
      </c>
      <c r="Z203" s="35">
        <v>7213623</v>
      </c>
      <c r="AA203" s="35">
        <v>2</v>
      </c>
      <c r="AB203" s="35">
        <v>1</v>
      </c>
      <c r="AC203" s="35"/>
      <c r="AE203" s="51">
        <f>M203/O203</f>
        <v>1</v>
      </c>
      <c r="AG203" s="6" t="str">
        <f>C203</f>
        <v>90NB0NL1-M14370</v>
      </c>
      <c r="AH203" s="6" t="str">
        <f>IF($D203&lt;=AH$4,"",IF(AND($D202=AH$4,$D203&gt;AH$4),$F202,AH202))</f>
        <v>70NB0NL0-RM2200</v>
      </c>
      <c r="AI203" s="6" t="str">
        <f>IF($D203&lt;=AI$4,"",IF(AND($D202=AI$4,$D203&gt;AI$4),$F202,AI202))</f>
        <v/>
      </c>
      <c r="AJ203" s="6" t="str">
        <f>IF($D203&lt;=AJ$4,"",IF(AND($D202=AJ$4,$D203&gt;AJ$4),$F202,AJ202))</f>
        <v/>
      </c>
      <c r="AK203" s="6" t="str">
        <f>IF($D203&lt;=AK$4,"",IF(AND($D202=AK$4,$D203&gt;AK$4),$F202,AK202))</f>
        <v/>
      </c>
      <c r="AL203" s="6" t="str">
        <f>IF($D203&lt;=AL$4,"",IF(AND($D202=AL$4,$D203&gt;AL$4),$F202,AL202))</f>
        <v/>
      </c>
      <c r="AM203" s="6" t="str">
        <f>IF($D203&lt;=AM$4,"",IF(AND($D202=AM$4,$D203&gt;AM$4),$F202,AM202))</f>
        <v/>
      </c>
      <c r="AN203" s="6" t="str">
        <f>IF($D203&lt;=AN$4,"",IF(AND($D202=AN$4,$D203&gt;AN$4),$F202,AN202))</f>
        <v/>
      </c>
      <c r="AO203" s="6" t="str">
        <f>CONCATENATE(AG203," | ",AH203," | ",AI203," | ",AJ203," | ",AK203," | ",AL203," | ",AM203," | ",AN203)</f>
        <v xml:space="preserve">90NB0NL1-M14370 | 70NB0NL0-RM2200 |  |  |  |  |  | </v>
      </c>
      <c r="AP203" s="6">
        <f>IF(TRIM(H203)="",100,J203)</f>
        <v>100</v>
      </c>
      <c r="AQ203" s="4"/>
      <c r="AR203" s="6" t="b">
        <f>NOT(TRIM(W203)&lt;&gt;"F")</f>
        <v>1</v>
      </c>
      <c r="AS203" s="6" t="str">
        <f>$B203&amp;" | "&amp;$AO203&amp;" | "&amp;IF(TRIM(H203)="","uniq"&amp;ROW(),TRIM(H203))</f>
        <v>271A | 90NB0NL1-M14370 | 70NB0NL0-RM2200 |  |  |  |  |  |  | uniq203</v>
      </c>
      <c r="AT203" s="63">
        <f>IF(NOT(AR203),IF(TRIM($H203)="","Assembly","Phantom Alt"),VLOOKUP(F203,ZPCS04!B:G,6,0))</f>
        <v>3</v>
      </c>
      <c r="AU203" s="7"/>
      <c r="AV203" s="38">
        <f ca="1">IF(TRIM($W203)="F",OFFSET($A$5,MATCH($AS203,$AS$5:$AS203,0)-1,0),$A203)</f>
        <v>203</v>
      </c>
      <c r="AW203" s="38">
        <f ca="1">IFERROR(OFFSET(ZPCS04!$A$1,MATCH(F203,ZPCS04!B:B,0)-1,0),100)</f>
        <v>1.9999999960000001</v>
      </c>
      <c r="AX203" s="7"/>
      <c r="AY203" s="6" t="b">
        <f>SUMIF(AS:AS,AS203,AP:AP)=100</f>
        <v>1</v>
      </c>
      <c r="AZ203" s="6" t="b">
        <f>SUMIF(AS:AS,AS203,AE:AE)/COUNTIF(AS:AS,AS203)=AE203</f>
        <v>1</v>
      </c>
      <c r="BA203" s="4"/>
      <c r="BB203" s="38">
        <f ca="1">IF(AT203="Phantom Alt",MATCH($AS203,$AS$5:$AS203,0),IF(OR(OFFSET($AF203,0,8-COUNTBLANK($AG203:$AN203))=$F202,$BE203=$BE202),$BB202,""))</f>
        <v>194</v>
      </c>
      <c r="BC203" s="41">
        <v>143</v>
      </c>
      <c r="BD203" s="55" t="str">
        <f>C203&amp;" | "&amp;F203</f>
        <v>90NB0NL1-M14370 | 03A08-00053400</v>
      </c>
      <c r="BE203" s="55" t="str">
        <f ca="1">C203&amp;" | "&amp;OFFSET($AF203,0,8-COUNTBLANK($AG203:$AN203))</f>
        <v>90NB0NL1-M14370 | 70NB0NL0-RM2200</v>
      </c>
      <c r="BF203" s="57">
        <f ca="1">IFERROR(VLOOKUP($BE203,$BD$5:$BF202,3,0)*$AE203,VLOOKUP($C203,Demanda!$A:$B,2,0)*$AE203)*IF(AT203="Phantom Alt",$BC203,TRUE)</f>
        <v>0</v>
      </c>
      <c r="BG203" s="57">
        <f t="shared" ca="1" si="3"/>
        <v>0</v>
      </c>
      <c r="BH203" s="57">
        <f>SUMIF(Invoice!A:A,F203,Invoice!B:B)</f>
        <v>400</v>
      </c>
      <c r="BI203" s="57">
        <f ca="1">SUMIF(AS:AS,AS203,BG:BG)</f>
        <v>0</v>
      </c>
      <c r="BJ203" s="57">
        <f ca="1">MIN((BI203-SUMIF($AS$5:AS202,AS203,$BJ$5:BJ202)),MAX(0,BH203-SUMIF($F$5:F202,F203,$BJ$5:BJ202)))</f>
        <v>0</v>
      </c>
      <c r="BK203" s="57">
        <f ca="1">(-SUMIF(AS:AS,AS203,BG:BG)+SUMIF(AS:AS,AS203,BJ:BJ))*(AP203=100)*AR203</f>
        <v>0</v>
      </c>
      <c r="BL203" s="57">
        <f ca="1">MAX(0,SUMIF(Invoice!A:A,F203,Invoice!B:B)-SUMIF(F:F,F203,BJ:BJ))*(COUNTIF(F:F,F203)=COUNTIF($F$5:F203,F203))</f>
        <v>400</v>
      </c>
      <c r="BM203" s="44"/>
    </row>
  </sheetData>
  <autoFilter ref="A5:BL203">
    <filterColumn colId="2"/>
    <filterColumn colId="4"/>
    <filterColumn colId="5"/>
    <filterColumn colId="11"/>
    <filterColumn colId="53"/>
    <filterColumn colId="55"/>
    <filterColumn colId="59"/>
    <filterColumn colId="62"/>
  </autoFilter>
  <sortState ref="A6:BQ203">
    <sortCondition ref="AV6:AV203"/>
    <sortCondition ref="AW6:AW203"/>
  </sortState>
  <mergeCells count="1">
    <mergeCell ref="C2:E2"/>
  </mergeCells>
  <conditionalFormatting sqref="BB6:BC203">
    <cfRule type="expression" dxfId="24" priority="41">
      <formula>$AT6="Phantom Alt"</formula>
    </cfRule>
  </conditionalFormatting>
  <conditionalFormatting sqref="BB1:BC1">
    <cfRule type="expression" dxfId="23" priority="38">
      <formula>$AT1="Phantom Alt"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917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6" sqref="C16"/>
    </sheetView>
  </sheetViews>
  <sheetFormatPr defaultColWidth="9.109375" defaultRowHeight="13.8"/>
  <cols>
    <col min="1" max="1" width="21.109375" style="44" customWidth="1"/>
    <col min="2" max="2" width="18.33203125" style="52" bestFit="1" customWidth="1"/>
    <col min="3" max="3" width="48" style="44" bestFit="1" customWidth="1"/>
    <col min="4" max="4" width="11" style="44" customWidth="1"/>
    <col min="5" max="7" width="10.5546875" style="44" customWidth="1"/>
    <col min="8" max="8" width="10.6640625" style="44" bestFit="1" customWidth="1"/>
    <col min="9" max="16384" width="9.109375" style="44"/>
  </cols>
  <sheetData>
    <row r="2" spans="1:8" s="53" customFormat="1" ht="14.4" thickBot="1">
      <c r="A2" s="30" t="s">
        <v>36</v>
      </c>
      <c r="B2" s="1" t="s">
        <v>24</v>
      </c>
      <c r="C2" s="3" t="s">
        <v>23</v>
      </c>
      <c r="D2" s="3" t="s">
        <v>0</v>
      </c>
      <c r="E2" s="3" t="s">
        <v>22</v>
      </c>
      <c r="F2" s="3" t="s">
        <v>21</v>
      </c>
      <c r="G2" s="3" t="s">
        <v>20</v>
      </c>
      <c r="H2" s="3" t="s">
        <v>19</v>
      </c>
    </row>
    <row r="3" spans="1:8" ht="9.9" customHeight="1"/>
    <row r="4" spans="1:8" ht="14.4">
      <c r="A4" s="31">
        <f>COUNTIF('BOM Atual ZPCS12'!F:F,B4)+(1-(SUMIF(Invoice!$A:$A,$B4,Invoice!$B:$B)/100000000000))</f>
        <v>1</v>
      </c>
      <c r="B4" t="s">
        <v>3545</v>
      </c>
      <c r="C4" t="s">
        <v>3546</v>
      </c>
      <c r="D4" t="s">
        <v>192</v>
      </c>
      <c r="E4" t="s">
        <v>51</v>
      </c>
      <c r="F4"/>
      <c r="G4">
        <v>1</v>
      </c>
      <c r="H4" t="s">
        <v>162</v>
      </c>
    </row>
    <row r="5" spans="1:8" ht="14.4">
      <c r="A5" s="31">
        <f>COUNTIF('BOM Atual ZPCS12'!F:F,B5)+(1-(SUMIF(Invoice!$A:$A,$B5,Invoice!$B:$B)/100000000000))</f>
        <v>1</v>
      </c>
      <c r="B5" t="s">
        <v>3547</v>
      </c>
      <c r="C5" t="s">
        <v>3548</v>
      </c>
      <c r="D5" t="s">
        <v>192</v>
      </c>
      <c r="E5" t="s">
        <v>51</v>
      </c>
      <c r="F5"/>
      <c r="G5">
        <v>2</v>
      </c>
      <c r="H5" t="s">
        <v>162</v>
      </c>
    </row>
    <row r="6" spans="1:8" ht="14.4">
      <c r="A6" s="31">
        <f>COUNTIF('BOM Atual ZPCS12'!F:F,B6)+(1-(SUMIF(Invoice!$A:$A,$B6,Invoice!$B:$B)/100000000000))</f>
        <v>1.9999999960000001</v>
      </c>
      <c r="B6" t="s">
        <v>3549</v>
      </c>
      <c r="C6" t="s">
        <v>3550</v>
      </c>
      <c r="D6" t="s">
        <v>192</v>
      </c>
      <c r="E6" t="s">
        <v>51</v>
      </c>
      <c r="F6"/>
      <c r="G6">
        <v>3</v>
      </c>
      <c r="H6" t="s">
        <v>162</v>
      </c>
    </row>
    <row r="7" spans="1:8" ht="14.4">
      <c r="A7" s="31">
        <f>COUNTIF('BOM Atual ZPCS12'!F:F,B7)+(1-(SUMIF(Invoice!$A:$A,$B7,Invoice!$B:$B)/100000000000))</f>
        <v>1</v>
      </c>
      <c r="B7" t="s">
        <v>197</v>
      </c>
      <c r="C7" t="s">
        <v>198</v>
      </c>
      <c r="D7" t="s">
        <v>192</v>
      </c>
      <c r="E7" t="s">
        <v>51</v>
      </c>
      <c r="F7"/>
      <c r="G7">
        <v>4</v>
      </c>
      <c r="H7" t="s">
        <v>162</v>
      </c>
    </row>
    <row r="8" spans="1:8" ht="14.4">
      <c r="A8" s="31">
        <f>COUNTIF('BOM Atual ZPCS12'!F:F,B8)+(1-(SUMIF(Invoice!$A:$A,$B8,Invoice!$B:$B)/100000000000))</f>
        <v>1</v>
      </c>
      <c r="B8" t="s">
        <v>199</v>
      </c>
      <c r="C8" t="s">
        <v>200</v>
      </c>
      <c r="D8" t="s">
        <v>192</v>
      </c>
      <c r="E8" t="s">
        <v>51</v>
      </c>
      <c r="F8"/>
      <c r="G8">
        <v>5</v>
      </c>
      <c r="H8" t="s">
        <v>162</v>
      </c>
    </row>
    <row r="9" spans="1:8" ht="14.4">
      <c r="A9" s="31">
        <f>COUNTIF('BOM Atual ZPCS12'!F:F,B9)+(1-(SUMIF(Invoice!$A:$A,$B9,Invoice!$B:$B)/100000000000))</f>
        <v>1</v>
      </c>
      <c r="B9" t="s">
        <v>201</v>
      </c>
      <c r="C9" t="s">
        <v>202</v>
      </c>
      <c r="D9" t="s">
        <v>192</v>
      </c>
      <c r="E9" t="s">
        <v>51</v>
      </c>
      <c r="F9"/>
      <c r="G9">
        <v>6</v>
      </c>
      <c r="H9" t="s">
        <v>162</v>
      </c>
    </row>
    <row r="10" spans="1:8" ht="14.4">
      <c r="A10" s="31">
        <f>COUNTIF('BOM Atual ZPCS12'!F:F,B10)+(1-(SUMIF(Invoice!$A:$A,$B10,Invoice!$B:$B)/100000000000))</f>
        <v>1</v>
      </c>
      <c r="B10" t="s">
        <v>203</v>
      </c>
      <c r="C10" t="s">
        <v>204</v>
      </c>
      <c r="D10" t="s">
        <v>192</v>
      </c>
      <c r="E10" t="s">
        <v>51</v>
      </c>
      <c r="F10"/>
      <c r="G10">
        <v>7</v>
      </c>
      <c r="H10" t="s">
        <v>162</v>
      </c>
    </row>
    <row r="11" spans="1:8" ht="14.4">
      <c r="A11" s="31">
        <f>COUNTIF('BOM Atual ZPCS12'!F:F,B11)+(1-(SUMIF(Invoice!$A:$A,$B11,Invoice!$B:$B)/100000000000))</f>
        <v>2.9999999857600002</v>
      </c>
      <c r="B11" t="s">
        <v>3551</v>
      </c>
      <c r="C11" t="s">
        <v>3552</v>
      </c>
      <c r="D11" t="s">
        <v>192</v>
      </c>
      <c r="E11" t="s">
        <v>51</v>
      </c>
      <c r="F11"/>
      <c r="G11">
        <v>8</v>
      </c>
      <c r="H11" t="s">
        <v>162</v>
      </c>
    </row>
    <row r="12" spans="1:8" ht="14.4">
      <c r="A12" s="31">
        <f>COUNTIF('BOM Atual ZPCS12'!F:F,B12)+(1-(SUMIF(Invoice!$A:$A,$B12,Invoice!$B:$B)/100000000000))</f>
        <v>1</v>
      </c>
      <c r="B12" t="s">
        <v>205</v>
      </c>
      <c r="C12" t="s">
        <v>206</v>
      </c>
      <c r="D12" t="s">
        <v>192</v>
      </c>
      <c r="E12" t="s">
        <v>51</v>
      </c>
      <c r="F12"/>
      <c r="G12">
        <v>9</v>
      </c>
      <c r="H12" t="s">
        <v>162</v>
      </c>
    </row>
    <row r="13" spans="1:8" ht="14.4">
      <c r="A13" s="31">
        <f>COUNTIF('BOM Atual ZPCS12'!F:F,B13)+(1-(SUMIF(Invoice!$A:$A,$B13,Invoice!$B:$B)/100000000000))</f>
        <v>1</v>
      </c>
      <c r="B13" t="s">
        <v>67</v>
      </c>
      <c r="C13" t="s">
        <v>71</v>
      </c>
      <c r="D13" t="s">
        <v>192</v>
      </c>
      <c r="E13" t="s">
        <v>51</v>
      </c>
      <c r="F13"/>
      <c r="G13">
        <v>10</v>
      </c>
      <c r="H13" t="s">
        <v>162</v>
      </c>
    </row>
    <row r="14" spans="1:8" ht="14.4">
      <c r="A14" s="31">
        <f>COUNTIF('BOM Atual ZPCS12'!F:F,B14)+(1-(SUMIF(Invoice!$A:$A,$B14,Invoice!$B:$B)/100000000000))</f>
        <v>1</v>
      </c>
      <c r="B14" t="s">
        <v>76</v>
      </c>
      <c r="C14" t="s">
        <v>79</v>
      </c>
      <c r="D14" t="s">
        <v>192</v>
      </c>
      <c r="E14" t="s">
        <v>51</v>
      </c>
      <c r="F14"/>
      <c r="G14">
        <v>11</v>
      </c>
      <c r="H14" t="s">
        <v>162</v>
      </c>
    </row>
    <row r="15" spans="1:8" ht="14.4">
      <c r="A15" s="31">
        <f>COUNTIF('BOM Atual ZPCS12'!F:F,B15)+(1-(SUMIF(Invoice!$A:$A,$B15,Invoice!$B:$B)/100000000000))</f>
        <v>1</v>
      </c>
      <c r="B15" t="s">
        <v>207</v>
      </c>
      <c r="C15" t="s">
        <v>208</v>
      </c>
      <c r="D15" t="s">
        <v>192</v>
      </c>
      <c r="E15" t="s">
        <v>51</v>
      </c>
      <c r="F15"/>
      <c r="G15">
        <v>12</v>
      </c>
      <c r="H15" t="s">
        <v>162</v>
      </c>
    </row>
    <row r="16" spans="1:8" ht="14.4">
      <c r="A16" s="31">
        <f>COUNTIF('BOM Atual ZPCS12'!F:F,B16)+(1-(SUMIF(Invoice!$A:$A,$B16,Invoice!$B:$B)/100000000000))</f>
        <v>1</v>
      </c>
      <c r="B16" t="s">
        <v>209</v>
      </c>
      <c r="C16" t="s">
        <v>210</v>
      </c>
      <c r="D16" t="s">
        <v>192</v>
      </c>
      <c r="E16" t="s">
        <v>51</v>
      </c>
      <c r="F16"/>
      <c r="G16">
        <v>13</v>
      </c>
      <c r="H16" t="s">
        <v>162</v>
      </c>
    </row>
    <row r="17" spans="1:8" ht="14.4">
      <c r="A17" s="31">
        <f>COUNTIF('BOM Atual ZPCS12'!F:F,B17)+(1-(SUMIF(Invoice!$A:$A,$B17,Invoice!$B:$B)/100000000000))</f>
        <v>1</v>
      </c>
      <c r="B17" t="s">
        <v>211</v>
      </c>
      <c r="C17" t="s">
        <v>212</v>
      </c>
      <c r="D17" t="s">
        <v>192</v>
      </c>
      <c r="E17" t="s">
        <v>51</v>
      </c>
      <c r="F17"/>
      <c r="G17">
        <v>14</v>
      </c>
      <c r="H17" t="s">
        <v>162</v>
      </c>
    </row>
    <row r="18" spans="1:8" ht="14.4">
      <c r="A18" s="31">
        <f>COUNTIF('BOM Atual ZPCS12'!F:F,B18)+(1-(SUMIF(Invoice!$A:$A,$B18,Invoice!$B:$B)/100000000000))</f>
        <v>1</v>
      </c>
      <c r="B18" t="s">
        <v>213</v>
      </c>
      <c r="C18" t="s">
        <v>214</v>
      </c>
      <c r="D18" t="s">
        <v>192</v>
      </c>
      <c r="E18" t="s">
        <v>51</v>
      </c>
      <c r="F18"/>
      <c r="G18">
        <v>15</v>
      </c>
      <c r="H18" t="s">
        <v>162</v>
      </c>
    </row>
    <row r="19" spans="1:8" ht="14.4">
      <c r="A19" s="31">
        <f>COUNTIF('BOM Atual ZPCS12'!F:F,B19)+(1-(SUMIF(Invoice!$A:$A,$B19,Invoice!$B:$B)/100000000000))</f>
        <v>1</v>
      </c>
      <c r="B19" t="s">
        <v>219</v>
      </c>
      <c r="C19" t="s">
        <v>220</v>
      </c>
      <c r="D19" t="s">
        <v>192</v>
      </c>
      <c r="E19" t="s">
        <v>51</v>
      </c>
      <c r="F19"/>
      <c r="G19">
        <v>16</v>
      </c>
      <c r="H19" t="s">
        <v>162</v>
      </c>
    </row>
    <row r="20" spans="1:8" ht="14.4">
      <c r="A20" s="31">
        <f>COUNTIF('BOM Atual ZPCS12'!F:F,B20)+(1-(SUMIF(Invoice!$A:$A,$B20,Invoice!$B:$B)/100000000000))</f>
        <v>1</v>
      </c>
      <c r="B20" t="s">
        <v>3027</v>
      </c>
      <c r="C20" t="s">
        <v>3028</v>
      </c>
      <c r="D20" t="s">
        <v>192</v>
      </c>
      <c r="E20" t="s">
        <v>51</v>
      </c>
      <c r="F20"/>
      <c r="G20">
        <v>17</v>
      </c>
      <c r="H20" t="s">
        <v>162</v>
      </c>
    </row>
    <row r="21" spans="1:8" ht="14.4">
      <c r="A21" s="31">
        <f>COUNTIF('BOM Atual ZPCS12'!F:F,B21)+(1-(SUMIF(Invoice!$A:$A,$B21,Invoice!$B:$B)/100000000000))</f>
        <v>1</v>
      </c>
      <c r="B21" t="s">
        <v>3029</v>
      </c>
      <c r="C21" t="s">
        <v>3030</v>
      </c>
      <c r="D21" t="s">
        <v>192</v>
      </c>
      <c r="E21" t="s">
        <v>51</v>
      </c>
      <c r="F21"/>
      <c r="G21">
        <v>18</v>
      </c>
      <c r="H21" t="s">
        <v>162</v>
      </c>
    </row>
    <row r="22" spans="1:8" ht="14.4">
      <c r="A22" s="31">
        <f>COUNTIF('BOM Atual ZPCS12'!F:F,B22)+(1-(SUMIF(Invoice!$A:$A,$B22,Invoice!$B:$B)/100000000000))</f>
        <v>1</v>
      </c>
      <c r="B22" t="s">
        <v>221</v>
      </c>
      <c r="C22" t="s">
        <v>222</v>
      </c>
      <c r="D22" t="s">
        <v>192</v>
      </c>
      <c r="E22" t="s">
        <v>51</v>
      </c>
      <c r="F22"/>
      <c r="G22">
        <v>19</v>
      </c>
      <c r="H22" t="s">
        <v>162</v>
      </c>
    </row>
    <row r="23" spans="1:8" ht="14.4">
      <c r="A23" s="31">
        <f>COUNTIF('BOM Atual ZPCS12'!F:F,B23)+(1-(SUMIF(Invoice!$A:$A,$B23,Invoice!$B:$B)/100000000000))</f>
        <v>1</v>
      </c>
      <c r="B23" t="s">
        <v>223</v>
      </c>
      <c r="C23" t="s">
        <v>224</v>
      </c>
      <c r="D23" t="s">
        <v>192</v>
      </c>
      <c r="E23" t="s">
        <v>51</v>
      </c>
      <c r="F23"/>
      <c r="G23">
        <v>20</v>
      </c>
      <c r="H23" t="s">
        <v>162</v>
      </c>
    </row>
    <row r="24" spans="1:8" ht="14.4">
      <c r="A24" s="31">
        <f>COUNTIF('BOM Atual ZPCS12'!F:F,B24)+(1-(SUMIF(Invoice!$A:$A,$B24,Invoice!$B:$B)/100000000000))</f>
        <v>1</v>
      </c>
      <c r="B24" t="s">
        <v>231</v>
      </c>
      <c r="C24" t="s">
        <v>232</v>
      </c>
      <c r="D24" t="s">
        <v>192</v>
      </c>
      <c r="E24" t="s">
        <v>51</v>
      </c>
      <c r="F24"/>
      <c r="G24">
        <v>21</v>
      </c>
      <c r="H24" t="s">
        <v>162</v>
      </c>
    </row>
    <row r="25" spans="1:8" ht="14.4">
      <c r="A25" s="31">
        <f>COUNTIF('BOM Atual ZPCS12'!F:F,B25)+(1-(SUMIF(Invoice!$A:$A,$B25,Invoice!$B:$B)/100000000000))</f>
        <v>1</v>
      </c>
      <c r="B25" t="s">
        <v>233</v>
      </c>
      <c r="C25" t="s">
        <v>234</v>
      </c>
      <c r="D25" t="s">
        <v>192</v>
      </c>
      <c r="E25" t="s">
        <v>51</v>
      </c>
      <c r="F25"/>
      <c r="G25">
        <v>22</v>
      </c>
      <c r="H25" t="s">
        <v>162</v>
      </c>
    </row>
    <row r="26" spans="1:8" ht="14.4">
      <c r="A26" s="31">
        <f>COUNTIF('BOM Atual ZPCS12'!F:F,B26)+(1-(SUMIF(Invoice!$A:$A,$B26,Invoice!$B:$B)/100000000000))</f>
        <v>1</v>
      </c>
      <c r="B26" t="s">
        <v>235</v>
      </c>
      <c r="C26" t="s">
        <v>236</v>
      </c>
      <c r="D26" t="s">
        <v>192</v>
      </c>
      <c r="E26" t="s">
        <v>51</v>
      </c>
      <c r="F26"/>
      <c r="G26">
        <v>23</v>
      </c>
      <c r="H26" t="s">
        <v>162</v>
      </c>
    </row>
    <row r="27" spans="1:8" ht="14.4">
      <c r="A27" s="31">
        <f>COUNTIF('BOM Atual ZPCS12'!F:F,B27)+(1-(SUMIF(Invoice!$A:$A,$B27,Invoice!$B:$B)/100000000000))</f>
        <v>1</v>
      </c>
      <c r="B27" t="s">
        <v>237</v>
      </c>
      <c r="C27" t="s">
        <v>238</v>
      </c>
      <c r="D27" t="s">
        <v>192</v>
      </c>
      <c r="E27" t="s">
        <v>51</v>
      </c>
      <c r="F27"/>
      <c r="G27">
        <v>24</v>
      </c>
      <c r="H27" t="s">
        <v>162</v>
      </c>
    </row>
    <row r="28" spans="1:8" ht="14.4">
      <c r="A28" s="31">
        <f>COUNTIF('BOM Atual ZPCS12'!F:F,B28)+(1-(SUMIF(Invoice!$A:$A,$B28,Invoice!$B:$B)/100000000000))</f>
        <v>1</v>
      </c>
      <c r="B28" t="s">
        <v>239</v>
      </c>
      <c r="C28" t="s">
        <v>240</v>
      </c>
      <c r="D28" t="s">
        <v>192</v>
      </c>
      <c r="E28" t="s">
        <v>51</v>
      </c>
      <c r="F28"/>
      <c r="G28">
        <v>25</v>
      </c>
      <c r="H28" t="s">
        <v>162</v>
      </c>
    </row>
    <row r="29" spans="1:8" ht="14.4">
      <c r="A29" s="31">
        <f>COUNTIF('BOM Atual ZPCS12'!F:F,B29)+(1-(SUMIF(Invoice!$A:$A,$B29,Invoice!$B:$B)/100000000000))</f>
        <v>1</v>
      </c>
      <c r="B29" t="s">
        <v>241</v>
      </c>
      <c r="C29" t="s">
        <v>242</v>
      </c>
      <c r="D29" t="s">
        <v>192</v>
      </c>
      <c r="E29" t="s">
        <v>51</v>
      </c>
      <c r="F29"/>
      <c r="G29">
        <v>26</v>
      </c>
      <c r="H29" t="s">
        <v>162</v>
      </c>
    </row>
    <row r="30" spans="1:8" ht="14.4">
      <c r="A30" s="31">
        <f>COUNTIF('BOM Atual ZPCS12'!F:F,B30)+(1-(SUMIF(Invoice!$A:$A,$B30,Invoice!$B:$B)/100000000000))</f>
        <v>1</v>
      </c>
      <c r="B30" t="s">
        <v>243</v>
      </c>
      <c r="C30" t="s">
        <v>244</v>
      </c>
      <c r="D30" t="s">
        <v>192</v>
      </c>
      <c r="E30" t="s">
        <v>51</v>
      </c>
      <c r="F30"/>
      <c r="G30">
        <v>27</v>
      </c>
      <c r="H30" t="s">
        <v>162</v>
      </c>
    </row>
    <row r="31" spans="1:8" ht="14.4">
      <c r="A31" s="31">
        <f>COUNTIF('BOM Atual ZPCS12'!F:F,B31)+(1-(SUMIF(Invoice!$A:$A,$B31,Invoice!$B:$B)/100000000000))</f>
        <v>1</v>
      </c>
      <c r="B31" t="s">
        <v>245</v>
      </c>
      <c r="C31" t="s">
        <v>246</v>
      </c>
      <c r="D31" t="s">
        <v>192</v>
      </c>
      <c r="E31" t="s">
        <v>51</v>
      </c>
      <c r="F31"/>
      <c r="G31">
        <v>28</v>
      </c>
      <c r="H31" t="s">
        <v>162</v>
      </c>
    </row>
    <row r="32" spans="1:8" ht="14.4">
      <c r="A32" s="31">
        <f>COUNTIF('BOM Atual ZPCS12'!F:F,B32)+(1-(SUMIF(Invoice!$A:$A,$B32,Invoice!$B:$B)/100000000000))</f>
        <v>1</v>
      </c>
      <c r="B32" t="s">
        <v>3553</v>
      </c>
      <c r="C32" t="s">
        <v>3554</v>
      </c>
      <c r="D32" t="s">
        <v>192</v>
      </c>
      <c r="E32" t="s">
        <v>51</v>
      </c>
      <c r="F32"/>
      <c r="G32">
        <v>29</v>
      </c>
      <c r="H32" t="s">
        <v>162</v>
      </c>
    </row>
    <row r="33" spans="1:8" ht="14.4">
      <c r="A33" s="31">
        <f>COUNTIF('BOM Atual ZPCS12'!F:F,B33)+(1-(SUMIF(Invoice!$A:$A,$B33,Invoice!$B:$B)/100000000000))</f>
        <v>1</v>
      </c>
      <c r="B33" t="s">
        <v>247</v>
      </c>
      <c r="C33" t="s">
        <v>248</v>
      </c>
      <c r="D33" t="s">
        <v>192</v>
      </c>
      <c r="E33" t="s">
        <v>51</v>
      </c>
      <c r="F33"/>
      <c r="G33">
        <v>30</v>
      </c>
      <c r="H33" t="s">
        <v>162</v>
      </c>
    </row>
    <row r="34" spans="1:8" ht="14.4">
      <c r="A34" s="31">
        <f>COUNTIF('BOM Atual ZPCS12'!F:F,B34)+(1-(SUMIF(Invoice!$A:$A,$B34,Invoice!$B:$B)/100000000000))</f>
        <v>1</v>
      </c>
      <c r="B34" t="s">
        <v>249</v>
      </c>
      <c r="C34" t="s">
        <v>250</v>
      </c>
      <c r="D34" t="s">
        <v>192</v>
      </c>
      <c r="E34" t="s">
        <v>51</v>
      </c>
      <c r="F34"/>
      <c r="G34">
        <v>31</v>
      </c>
      <c r="H34" t="s">
        <v>162</v>
      </c>
    </row>
    <row r="35" spans="1:8" ht="14.4">
      <c r="A35" s="31">
        <f>COUNTIF('BOM Atual ZPCS12'!F:F,B35)+(1-(SUMIF(Invoice!$A:$A,$B35,Invoice!$B:$B)/100000000000))</f>
        <v>1</v>
      </c>
      <c r="B35" t="s">
        <v>251</v>
      </c>
      <c r="C35" t="s">
        <v>252</v>
      </c>
      <c r="D35" t="s">
        <v>192</v>
      </c>
      <c r="E35" t="s">
        <v>51</v>
      </c>
      <c r="F35"/>
      <c r="G35">
        <v>32</v>
      </c>
      <c r="H35" t="s">
        <v>162</v>
      </c>
    </row>
    <row r="36" spans="1:8" ht="14.4">
      <c r="A36" s="31">
        <f>COUNTIF('BOM Atual ZPCS12'!F:F,B36)+(1-(SUMIF(Invoice!$A:$A,$B36,Invoice!$B:$B)/100000000000))</f>
        <v>1</v>
      </c>
      <c r="B36" t="s">
        <v>253</v>
      </c>
      <c r="C36" t="s">
        <v>254</v>
      </c>
      <c r="D36" t="s">
        <v>192</v>
      </c>
      <c r="E36" t="s">
        <v>51</v>
      </c>
      <c r="F36"/>
      <c r="G36">
        <v>33</v>
      </c>
      <c r="H36" t="s">
        <v>162</v>
      </c>
    </row>
    <row r="37" spans="1:8" ht="14.4">
      <c r="A37" s="31">
        <f>COUNTIF('BOM Atual ZPCS12'!F:F,B37)+(1-(SUMIF(Invoice!$A:$A,$B37,Invoice!$B:$B)/100000000000))</f>
        <v>1</v>
      </c>
      <c r="B37" t="s">
        <v>255</v>
      </c>
      <c r="C37" t="s">
        <v>256</v>
      </c>
      <c r="D37" t="s">
        <v>192</v>
      </c>
      <c r="E37" t="s">
        <v>51</v>
      </c>
      <c r="F37"/>
      <c r="G37">
        <v>34</v>
      </c>
      <c r="H37" t="s">
        <v>162</v>
      </c>
    </row>
    <row r="38" spans="1:8" ht="14.4">
      <c r="A38" s="31">
        <f>COUNTIF('BOM Atual ZPCS12'!F:F,B38)+(1-(SUMIF(Invoice!$A:$A,$B38,Invoice!$B:$B)/100000000000))</f>
        <v>1</v>
      </c>
      <c r="B38" t="s">
        <v>257</v>
      </c>
      <c r="C38" t="s">
        <v>258</v>
      </c>
      <c r="D38" t="s">
        <v>192</v>
      </c>
      <c r="E38" t="s">
        <v>51</v>
      </c>
      <c r="F38"/>
      <c r="G38">
        <v>35</v>
      </c>
      <c r="H38" t="s">
        <v>162</v>
      </c>
    </row>
    <row r="39" spans="1:8" ht="14.4">
      <c r="A39" s="31">
        <f>COUNTIF('BOM Atual ZPCS12'!F:F,B39)+(1-(SUMIF(Invoice!$A:$A,$B39,Invoice!$B:$B)/100000000000))</f>
        <v>1</v>
      </c>
      <c r="B39" t="s">
        <v>259</v>
      </c>
      <c r="C39" t="s">
        <v>260</v>
      </c>
      <c r="D39" t="s">
        <v>192</v>
      </c>
      <c r="E39" t="s">
        <v>51</v>
      </c>
      <c r="F39"/>
      <c r="G39">
        <v>36</v>
      </c>
      <c r="H39" t="s">
        <v>162</v>
      </c>
    </row>
    <row r="40" spans="1:8" ht="14.4">
      <c r="A40" s="31">
        <f>COUNTIF('BOM Atual ZPCS12'!F:F,B40)+(1-(SUMIF(Invoice!$A:$A,$B40,Invoice!$B:$B)/100000000000))</f>
        <v>1</v>
      </c>
      <c r="B40" t="s">
        <v>261</v>
      </c>
      <c r="C40" t="s">
        <v>262</v>
      </c>
      <c r="D40" t="s">
        <v>192</v>
      </c>
      <c r="E40" t="s">
        <v>51</v>
      </c>
      <c r="F40"/>
      <c r="G40">
        <v>37</v>
      </c>
      <c r="H40" t="s">
        <v>162</v>
      </c>
    </row>
    <row r="41" spans="1:8" ht="14.4">
      <c r="A41" s="31">
        <f>COUNTIF('BOM Atual ZPCS12'!F:F,B41)+(1-(SUMIF(Invoice!$A:$A,$B41,Invoice!$B:$B)/100000000000))</f>
        <v>1</v>
      </c>
      <c r="B41" t="s">
        <v>263</v>
      </c>
      <c r="C41" t="s">
        <v>264</v>
      </c>
      <c r="D41" t="s">
        <v>192</v>
      </c>
      <c r="E41" t="s">
        <v>51</v>
      </c>
      <c r="F41"/>
      <c r="G41">
        <v>38</v>
      </c>
      <c r="H41" t="s">
        <v>162</v>
      </c>
    </row>
    <row r="42" spans="1:8" ht="14.4">
      <c r="A42" s="31">
        <f>COUNTIF('BOM Atual ZPCS12'!F:F,B42)+(1-(SUMIF(Invoice!$A:$A,$B42,Invoice!$B:$B)/100000000000))</f>
        <v>1</v>
      </c>
      <c r="B42" t="s">
        <v>265</v>
      </c>
      <c r="C42" t="s">
        <v>266</v>
      </c>
      <c r="D42" t="s">
        <v>192</v>
      </c>
      <c r="E42" t="s">
        <v>51</v>
      </c>
      <c r="F42"/>
      <c r="G42">
        <v>39</v>
      </c>
      <c r="H42" t="s">
        <v>162</v>
      </c>
    </row>
    <row r="43" spans="1:8" ht="14.4">
      <c r="A43" s="31">
        <f>COUNTIF('BOM Atual ZPCS12'!F:F,B43)+(1-(SUMIF(Invoice!$A:$A,$B43,Invoice!$B:$B)/100000000000))</f>
        <v>1</v>
      </c>
      <c r="B43" t="s">
        <v>267</v>
      </c>
      <c r="C43" t="s">
        <v>268</v>
      </c>
      <c r="D43" t="s">
        <v>192</v>
      </c>
      <c r="E43" t="s">
        <v>51</v>
      </c>
      <c r="F43"/>
      <c r="G43">
        <v>40</v>
      </c>
      <c r="H43" t="s">
        <v>162</v>
      </c>
    </row>
    <row r="44" spans="1:8" ht="14.4">
      <c r="A44" s="31">
        <f>COUNTIF('BOM Atual ZPCS12'!F:F,B44)+(1-(SUMIF(Invoice!$A:$A,$B44,Invoice!$B:$B)/100000000000))</f>
        <v>1</v>
      </c>
      <c r="B44" t="s">
        <v>269</v>
      </c>
      <c r="C44" t="s">
        <v>270</v>
      </c>
      <c r="D44" t="s">
        <v>192</v>
      </c>
      <c r="E44" t="s">
        <v>51</v>
      </c>
      <c r="F44"/>
      <c r="G44">
        <v>41</v>
      </c>
      <c r="H44" t="s">
        <v>162</v>
      </c>
    </row>
    <row r="45" spans="1:8" ht="14.4">
      <c r="A45" s="31">
        <f>COUNTIF('BOM Atual ZPCS12'!F:F,B45)+(1-(SUMIF(Invoice!$A:$A,$B45,Invoice!$B:$B)/100000000000))</f>
        <v>1</v>
      </c>
      <c r="B45" t="s">
        <v>271</v>
      </c>
      <c r="C45" t="s">
        <v>272</v>
      </c>
      <c r="D45" t="s">
        <v>192</v>
      </c>
      <c r="E45" t="s">
        <v>51</v>
      </c>
      <c r="F45"/>
      <c r="G45">
        <v>42</v>
      </c>
      <c r="H45" t="s">
        <v>162</v>
      </c>
    </row>
    <row r="46" spans="1:8" ht="14.4">
      <c r="A46" s="31">
        <f>COUNTIF('BOM Atual ZPCS12'!F:F,B46)+(1-(SUMIF(Invoice!$A:$A,$B46,Invoice!$B:$B)/100000000000))</f>
        <v>1</v>
      </c>
      <c r="B46" t="s">
        <v>273</v>
      </c>
      <c r="C46" t="s">
        <v>274</v>
      </c>
      <c r="D46" t="s">
        <v>192</v>
      </c>
      <c r="E46" t="s">
        <v>51</v>
      </c>
      <c r="F46"/>
      <c r="G46">
        <v>43</v>
      </c>
      <c r="H46" t="s">
        <v>162</v>
      </c>
    </row>
    <row r="47" spans="1:8" ht="14.4">
      <c r="A47" s="31">
        <f>COUNTIF('BOM Atual ZPCS12'!F:F,B47)+(1-(SUMIF(Invoice!$A:$A,$B47,Invoice!$B:$B)/100000000000))</f>
        <v>1</v>
      </c>
      <c r="B47" t="s">
        <v>275</v>
      </c>
      <c r="C47" t="s">
        <v>276</v>
      </c>
      <c r="D47" t="s">
        <v>192</v>
      </c>
      <c r="E47" t="s">
        <v>51</v>
      </c>
      <c r="F47"/>
      <c r="G47">
        <v>44</v>
      </c>
      <c r="H47" t="s">
        <v>162</v>
      </c>
    </row>
    <row r="48" spans="1:8" ht="14.4">
      <c r="A48" s="31">
        <f>COUNTIF('BOM Atual ZPCS12'!F:F,B48)+(1-(SUMIF(Invoice!$A:$A,$B48,Invoice!$B:$B)/100000000000))</f>
        <v>1</v>
      </c>
      <c r="B48" t="s">
        <v>277</v>
      </c>
      <c r="C48" t="s">
        <v>278</v>
      </c>
      <c r="D48" t="s">
        <v>192</v>
      </c>
      <c r="E48" t="s">
        <v>51</v>
      </c>
      <c r="F48"/>
      <c r="G48">
        <v>45</v>
      </c>
      <c r="H48" t="s">
        <v>162</v>
      </c>
    </row>
    <row r="49" spans="1:8" ht="14.4">
      <c r="A49" s="31">
        <f>COUNTIF('BOM Atual ZPCS12'!F:F,B49)+(1-(SUMIF(Invoice!$A:$A,$B49,Invoice!$B:$B)/100000000000))</f>
        <v>1</v>
      </c>
      <c r="B49" t="s">
        <v>279</v>
      </c>
      <c r="C49" t="s">
        <v>280</v>
      </c>
      <c r="D49" t="s">
        <v>192</v>
      </c>
      <c r="E49" t="s">
        <v>51</v>
      </c>
      <c r="F49"/>
      <c r="G49">
        <v>46</v>
      </c>
      <c r="H49" t="s">
        <v>162</v>
      </c>
    </row>
    <row r="50" spans="1:8" ht="14.4">
      <c r="A50" s="31">
        <f>COUNTIF('BOM Atual ZPCS12'!F:F,B50)+(1-(SUMIF(Invoice!$A:$A,$B50,Invoice!$B:$B)/100000000000))</f>
        <v>1</v>
      </c>
      <c r="B50" t="s">
        <v>281</v>
      </c>
      <c r="C50" t="s">
        <v>282</v>
      </c>
      <c r="D50" t="s">
        <v>192</v>
      </c>
      <c r="E50" t="s">
        <v>51</v>
      </c>
      <c r="F50"/>
      <c r="G50">
        <v>47</v>
      </c>
      <c r="H50" t="s">
        <v>162</v>
      </c>
    </row>
    <row r="51" spans="1:8" ht="14.4">
      <c r="A51" s="31">
        <f>COUNTIF('BOM Atual ZPCS12'!F:F,B51)+(1-(SUMIF(Invoice!$A:$A,$B51,Invoice!$B:$B)/100000000000))</f>
        <v>1</v>
      </c>
      <c r="B51" t="s">
        <v>283</v>
      </c>
      <c r="C51" t="s">
        <v>284</v>
      </c>
      <c r="D51" t="s">
        <v>192</v>
      </c>
      <c r="E51" t="s">
        <v>51</v>
      </c>
      <c r="F51"/>
      <c r="G51">
        <v>48</v>
      </c>
      <c r="H51" t="s">
        <v>162</v>
      </c>
    </row>
    <row r="52" spans="1:8" ht="14.4">
      <c r="A52" s="31">
        <f>COUNTIF('BOM Atual ZPCS12'!F:F,B52)+(1-(SUMIF(Invoice!$A:$A,$B52,Invoice!$B:$B)/100000000000))</f>
        <v>1</v>
      </c>
      <c r="B52" t="s">
        <v>285</v>
      </c>
      <c r="C52" t="s">
        <v>286</v>
      </c>
      <c r="D52" t="s">
        <v>192</v>
      </c>
      <c r="E52" t="s">
        <v>51</v>
      </c>
      <c r="F52"/>
      <c r="G52">
        <v>49</v>
      </c>
      <c r="H52" t="s">
        <v>162</v>
      </c>
    </row>
    <row r="53" spans="1:8" ht="14.4">
      <c r="A53" s="31">
        <f>COUNTIF('BOM Atual ZPCS12'!F:F,B53)+(1-(SUMIF(Invoice!$A:$A,$B53,Invoice!$B:$B)/100000000000))</f>
        <v>1</v>
      </c>
      <c r="B53" t="s">
        <v>287</v>
      </c>
      <c r="C53" t="s">
        <v>288</v>
      </c>
      <c r="D53" t="s">
        <v>192</v>
      </c>
      <c r="E53" t="s">
        <v>51</v>
      </c>
      <c r="F53"/>
      <c r="G53">
        <v>50</v>
      </c>
      <c r="H53" t="s">
        <v>162</v>
      </c>
    </row>
    <row r="54" spans="1:8" ht="14.4">
      <c r="A54" s="31">
        <f>COUNTIF('BOM Atual ZPCS12'!F:F,B54)+(1-(SUMIF(Invoice!$A:$A,$B54,Invoice!$B:$B)/100000000000))</f>
        <v>1</v>
      </c>
      <c r="B54" t="s">
        <v>3498</v>
      </c>
      <c r="C54" t="s">
        <v>3499</v>
      </c>
      <c r="D54" t="s">
        <v>192</v>
      </c>
      <c r="E54" t="s">
        <v>51</v>
      </c>
      <c r="F54"/>
      <c r="G54">
        <v>51</v>
      </c>
      <c r="H54" t="s">
        <v>162</v>
      </c>
    </row>
    <row r="55" spans="1:8" ht="14.4">
      <c r="A55" s="31">
        <f>COUNTIF('BOM Atual ZPCS12'!F:F,B55)+(1-(SUMIF(Invoice!$A:$A,$B55,Invoice!$B:$B)/100000000000))</f>
        <v>1</v>
      </c>
      <c r="B55" t="s">
        <v>289</v>
      </c>
      <c r="C55" t="s">
        <v>290</v>
      </c>
      <c r="D55" t="s">
        <v>192</v>
      </c>
      <c r="E55" t="s">
        <v>51</v>
      </c>
      <c r="F55"/>
      <c r="G55">
        <v>52</v>
      </c>
      <c r="H55" t="s">
        <v>162</v>
      </c>
    </row>
    <row r="56" spans="1:8" ht="14.4">
      <c r="A56" s="31">
        <f>COUNTIF('BOM Atual ZPCS12'!F:F,B56)+(1-(SUMIF(Invoice!$A:$A,$B56,Invoice!$B:$B)/100000000000))</f>
        <v>1</v>
      </c>
      <c r="B56" t="s">
        <v>291</v>
      </c>
      <c r="C56" t="s">
        <v>292</v>
      </c>
      <c r="D56" t="s">
        <v>192</v>
      </c>
      <c r="E56" t="s">
        <v>51</v>
      </c>
      <c r="F56"/>
      <c r="G56">
        <v>53</v>
      </c>
      <c r="H56" t="s">
        <v>162</v>
      </c>
    </row>
    <row r="57" spans="1:8" ht="14.4">
      <c r="A57" s="31">
        <f>COUNTIF('BOM Atual ZPCS12'!F:F,B57)+(1-(SUMIF(Invoice!$A:$A,$B57,Invoice!$B:$B)/100000000000))</f>
        <v>1</v>
      </c>
      <c r="B57" t="s">
        <v>293</v>
      </c>
      <c r="C57" t="s">
        <v>294</v>
      </c>
      <c r="D57" t="s">
        <v>192</v>
      </c>
      <c r="E57" t="s">
        <v>51</v>
      </c>
      <c r="F57"/>
      <c r="G57">
        <v>54</v>
      </c>
      <c r="H57" t="s">
        <v>162</v>
      </c>
    </row>
    <row r="58" spans="1:8" ht="14.4">
      <c r="A58" s="31">
        <f>COUNTIF('BOM Atual ZPCS12'!F:F,B58)+(1-(SUMIF(Invoice!$A:$A,$B58,Invoice!$B:$B)/100000000000))</f>
        <v>1</v>
      </c>
      <c r="B58" t="s">
        <v>295</v>
      </c>
      <c r="C58" t="s">
        <v>296</v>
      </c>
      <c r="D58" t="s">
        <v>192</v>
      </c>
      <c r="E58" t="s">
        <v>51</v>
      </c>
      <c r="F58"/>
      <c r="G58">
        <v>55</v>
      </c>
      <c r="H58" t="s">
        <v>162</v>
      </c>
    </row>
    <row r="59" spans="1:8" ht="14.4">
      <c r="A59" s="31">
        <f>COUNTIF('BOM Atual ZPCS12'!F:F,B59)+(1-(SUMIF(Invoice!$A:$A,$B59,Invoice!$B:$B)/100000000000))</f>
        <v>1</v>
      </c>
      <c r="B59" t="s">
        <v>297</v>
      </c>
      <c r="C59" t="s">
        <v>298</v>
      </c>
      <c r="D59" t="s">
        <v>192</v>
      </c>
      <c r="E59" t="s">
        <v>51</v>
      </c>
      <c r="F59"/>
      <c r="G59">
        <v>56</v>
      </c>
      <c r="H59" t="s">
        <v>162</v>
      </c>
    </row>
    <row r="60" spans="1:8" ht="14.4">
      <c r="A60" s="31">
        <f>COUNTIF('BOM Atual ZPCS12'!F:F,B60)+(1-(SUMIF(Invoice!$A:$A,$B60,Invoice!$B:$B)/100000000000))</f>
        <v>1</v>
      </c>
      <c r="B60" t="s">
        <v>299</v>
      </c>
      <c r="C60" t="s">
        <v>300</v>
      </c>
      <c r="D60" t="s">
        <v>192</v>
      </c>
      <c r="E60" t="s">
        <v>51</v>
      </c>
      <c r="F60"/>
      <c r="G60">
        <v>57</v>
      </c>
      <c r="H60" t="s">
        <v>162</v>
      </c>
    </row>
    <row r="61" spans="1:8" ht="14.4">
      <c r="A61" s="31">
        <f>COUNTIF('BOM Atual ZPCS12'!F:F,B61)+(1-(SUMIF(Invoice!$A:$A,$B61,Invoice!$B:$B)/100000000000))</f>
        <v>1</v>
      </c>
      <c r="B61" t="s">
        <v>301</v>
      </c>
      <c r="C61" t="s">
        <v>302</v>
      </c>
      <c r="D61" t="s">
        <v>192</v>
      </c>
      <c r="E61" t="s">
        <v>51</v>
      </c>
      <c r="F61"/>
      <c r="G61">
        <v>58</v>
      </c>
      <c r="H61" t="s">
        <v>162</v>
      </c>
    </row>
    <row r="62" spans="1:8" ht="14.4">
      <c r="A62" s="31">
        <f>COUNTIF('BOM Atual ZPCS12'!F:F,B62)+(1-(SUMIF(Invoice!$A:$A,$B62,Invoice!$B:$B)/100000000000))</f>
        <v>1</v>
      </c>
      <c r="B62" t="s">
        <v>303</v>
      </c>
      <c r="C62" t="s">
        <v>304</v>
      </c>
      <c r="D62" t="s">
        <v>192</v>
      </c>
      <c r="E62" t="s">
        <v>51</v>
      </c>
      <c r="F62"/>
      <c r="G62">
        <v>59</v>
      </c>
      <c r="H62" t="s">
        <v>162</v>
      </c>
    </row>
    <row r="63" spans="1:8" ht="14.4">
      <c r="A63" s="31">
        <f>COUNTIF('BOM Atual ZPCS12'!F:F,B63)+(1-(SUMIF(Invoice!$A:$A,$B63,Invoice!$B:$B)/100000000000))</f>
        <v>1</v>
      </c>
      <c r="B63" t="s">
        <v>305</v>
      </c>
      <c r="C63" t="s">
        <v>306</v>
      </c>
      <c r="D63" t="s">
        <v>192</v>
      </c>
      <c r="E63" t="s">
        <v>51</v>
      </c>
      <c r="F63"/>
      <c r="G63">
        <v>60</v>
      </c>
      <c r="H63" t="s">
        <v>162</v>
      </c>
    </row>
    <row r="64" spans="1:8" ht="14.4">
      <c r="A64" s="31">
        <f>COUNTIF('BOM Atual ZPCS12'!F:F,B64)+(1-(SUMIF(Invoice!$A:$A,$B64,Invoice!$B:$B)/100000000000))</f>
        <v>1</v>
      </c>
      <c r="B64" t="s">
        <v>307</v>
      </c>
      <c r="C64" t="s">
        <v>308</v>
      </c>
      <c r="D64" t="s">
        <v>192</v>
      </c>
      <c r="E64" t="s">
        <v>51</v>
      </c>
      <c r="F64"/>
      <c r="G64">
        <v>61</v>
      </c>
      <c r="H64" t="s">
        <v>162</v>
      </c>
    </row>
    <row r="65" spans="1:8" ht="14.4">
      <c r="A65" s="31">
        <f>COUNTIF('BOM Atual ZPCS12'!F:F,B65)+(1-(SUMIF(Invoice!$A:$A,$B65,Invoice!$B:$B)/100000000000))</f>
        <v>1</v>
      </c>
      <c r="B65" t="s">
        <v>309</v>
      </c>
      <c r="C65" t="s">
        <v>310</v>
      </c>
      <c r="D65" t="s">
        <v>192</v>
      </c>
      <c r="E65" t="s">
        <v>51</v>
      </c>
      <c r="F65"/>
      <c r="G65">
        <v>62</v>
      </c>
      <c r="H65" t="s">
        <v>162</v>
      </c>
    </row>
    <row r="66" spans="1:8" ht="14.4">
      <c r="A66" s="31">
        <f>COUNTIF('BOM Atual ZPCS12'!F:F,B66)+(1-(SUMIF(Invoice!$A:$A,$B66,Invoice!$B:$B)/100000000000))</f>
        <v>1</v>
      </c>
      <c r="B66" t="s">
        <v>311</v>
      </c>
      <c r="C66" t="s">
        <v>312</v>
      </c>
      <c r="D66" t="s">
        <v>192</v>
      </c>
      <c r="E66" t="s">
        <v>51</v>
      </c>
      <c r="F66"/>
      <c r="G66">
        <v>63</v>
      </c>
      <c r="H66" t="s">
        <v>162</v>
      </c>
    </row>
    <row r="67" spans="1:8" ht="14.4">
      <c r="A67" s="31">
        <f>COUNTIF('BOM Atual ZPCS12'!F:F,B67)+(1-(SUMIF(Invoice!$A:$A,$B67,Invoice!$B:$B)/100000000000))</f>
        <v>1</v>
      </c>
      <c r="B67" t="s">
        <v>313</v>
      </c>
      <c r="C67" t="s">
        <v>314</v>
      </c>
      <c r="D67" t="s">
        <v>192</v>
      </c>
      <c r="E67" t="s">
        <v>51</v>
      </c>
      <c r="F67"/>
      <c r="G67">
        <v>64</v>
      </c>
      <c r="H67" t="s">
        <v>162</v>
      </c>
    </row>
    <row r="68" spans="1:8" ht="14.4">
      <c r="A68" s="31">
        <f>COUNTIF('BOM Atual ZPCS12'!F:F,B68)+(1-(SUMIF(Invoice!$A:$A,$B68,Invoice!$B:$B)/100000000000))</f>
        <v>1</v>
      </c>
      <c r="B68" t="s">
        <v>315</v>
      </c>
      <c r="C68" t="s">
        <v>316</v>
      </c>
      <c r="D68" t="s">
        <v>192</v>
      </c>
      <c r="E68" t="s">
        <v>51</v>
      </c>
      <c r="F68"/>
      <c r="G68">
        <v>65</v>
      </c>
      <c r="H68" t="s">
        <v>162</v>
      </c>
    </row>
    <row r="69" spans="1:8" ht="14.4">
      <c r="A69" s="31">
        <f>COUNTIF('BOM Atual ZPCS12'!F:F,B69)+(1-(SUMIF(Invoice!$A:$A,$B69,Invoice!$B:$B)/100000000000))</f>
        <v>1</v>
      </c>
      <c r="B69" t="s">
        <v>317</v>
      </c>
      <c r="C69" t="s">
        <v>318</v>
      </c>
      <c r="D69" t="s">
        <v>192</v>
      </c>
      <c r="E69" t="s">
        <v>51</v>
      </c>
      <c r="F69"/>
      <c r="G69">
        <v>66</v>
      </c>
      <c r="H69" t="s">
        <v>162</v>
      </c>
    </row>
    <row r="70" spans="1:8" ht="14.4">
      <c r="A70" s="31">
        <f>COUNTIF('BOM Atual ZPCS12'!F:F,B70)+(1-(SUMIF(Invoice!$A:$A,$B70,Invoice!$B:$B)/100000000000))</f>
        <v>1</v>
      </c>
      <c r="B70" t="s">
        <v>319</v>
      </c>
      <c r="C70" t="s">
        <v>320</v>
      </c>
      <c r="D70" t="s">
        <v>192</v>
      </c>
      <c r="E70" t="s">
        <v>51</v>
      </c>
      <c r="F70"/>
      <c r="G70">
        <v>67</v>
      </c>
      <c r="H70" t="s">
        <v>162</v>
      </c>
    </row>
    <row r="71" spans="1:8" ht="14.4">
      <c r="A71" s="31">
        <f>COUNTIF('BOM Atual ZPCS12'!F:F,B71)+(1-(SUMIF(Invoice!$A:$A,$B71,Invoice!$B:$B)/100000000000))</f>
        <v>1</v>
      </c>
      <c r="B71" t="s">
        <v>321</v>
      </c>
      <c r="C71" t="s">
        <v>322</v>
      </c>
      <c r="D71" t="s">
        <v>192</v>
      </c>
      <c r="E71" t="s">
        <v>51</v>
      </c>
      <c r="F71"/>
      <c r="G71">
        <v>68</v>
      </c>
      <c r="H71" t="s">
        <v>162</v>
      </c>
    </row>
    <row r="72" spans="1:8" ht="14.4">
      <c r="A72" s="31">
        <f>COUNTIF('BOM Atual ZPCS12'!F:F,B72)+(1-(SUMIF(Invoice!$A:$A,$B72,Invoice!$B:$B)/100000000000))</f>
        <v>1</v>
      </c>
      <c r="B72" t="s">
        <v>323</v>
      </c>
      <c r="C72" t="s">
        <v>324</v>
      </c>
      <c r="D72" t="s">
        <v>192</v>
      </c>
      <c r="E72" t="s">
        <v>51</v>
      </c>
      <c r="F72"/>
      <c r="G72">
        <v>69</v>
      </c>
      <c r="H72" t="s">
        <v>162</v>
      </c>
    </row>
    <row r="73" spans="1:8" ht="14.4">
      <c r="A73" s="31">
        <f>COUNTIF('BOM Atual ZPCS12'!F:F,B73)+(1-(SUMIF(Invoice!$A:$A,$B73,Invoice!$B:$B)/100000000000))</f>
        <v>1</v>
      </c>
      <c r="B73" t="s">
        <v>3500</v>
      </c>
      <c r="C73" t="s">
        <v>3501</v>
      </c>
      <c r="D73" t="s">
        <v>192</v>
      </c>
      <c r="E73" t="s">
        <v>51</v>
      </c>
      <c r="F73"/>
      <c r="G73">
        <v>70</v>
      </c>
      <c r="H73" t="s">
        <v>162</v>
      </c>
    </row>
    <row r="74" spans="1:8" ht="14.4">
      <c r="A74" s="31">
        <f>COUNTIF('BOM Atual ZPCS12'!F:F,B74)+(1-(SUMIF(Invoice!$A:$A,$B74,Invoice!$B:$B)/100000000000))</f>
        <v>1</v>
      </c>
      <c r="B74" t="s">
        <v>325</v>
      </c>
      <c r="C74" t="s">
        <v>326</v>
      </c>
      <c r="D74" t="s">
        <v>192</v>
      </c>
      <c r="E74" t="s">
        <v>51</v>
      </c>
      <c r="F74"/>
      <c r="G74">
        <v>71</v>
      </c>
      <c r="H74" t="s">
        <v>162</v>
      </c>
    </row>
    <row r="75" spans="1:8" ht="14.4">
      <c r="A75" s="31">
        <f>COUNTIF('BOM Atual ZPCS12'!F:F,B75)+(1-(SUMIF(Invoice!$A:$A,$B75,Invoice!$B:$B)/100000000000))</f>
        <v>1</v>
      </c>
      <c r="B75" t="s">
        <v>327</v>
      </c>
      <c r="C75" t="s">
        <v>328</v>
      </c>
      <c r="D75" t="s">
        <v>192</v>
      </c>
      <c r="E75" t="s">
        <v>51</v>
      </c>
      <c r="F75"/>
      <c r="G75">
        <v>72</v>
      </c>
      <c r="H75" t="s">
        <v>162</v>
      </c>
    </row>
    <row r="76" spans="1:8" ht="14.4">
      <c r="A76" s="31">
        <f>COUNTIF('BOM Atual ZPCS12'!F:F,B76)+(1-(SUMIF(Invoice!$A:$A,$B76,Invoice!$B:$B)/100000000000))</f>
        <v>1</v>
      </c>
      <c r="B76" t="s">
        <v>329</v>
      </c>
      <c r="C76" t="s">
        <v>330</v>
      </c>
      <c r="D76" t="s">
        <v>192</v>
      </c>
      <c r="E76" t="s">
        <v>51</v>
      </c>
      <c r="F76"/>
      <c r="G76">
        <v>73</v>
      </c>
      <c r="H76" t="s">
        <v>162</v>
      </c>
    </row>
    <row r="77" spans="1:8" ht="14.4">
      <c r="A77" s="31">
        <f>COUNTIF('BOM Atual ZPCS12'!F:F,B77)+(1-(SUMIF(Invoice!$A:$A,$B77,Invoice!$B:$B)/100000000000))</f>
        <v>1</v>
      </c>
      <c r="B77" t="s">
        <v>331</v>
      </c>
      <c r="C77" t="s">
        <v>332</v>
      </c>
      <c r="D77" t="s">
        <v>192</v>
      </c>
      <c r="E77" t="s">
        <v>51</v>
      </c>
      <c r="F77"/>
      <c r="G77">
        <v>74</v>
      </c>
      <c r="H77" t="s">
        <v>162</v>
      </c>
    </row>
    <row r="78" spans="1:8" ht="14.4">
      <c r="A78" s="31">
        <f>COUNTIF('BOM Atual ZPCS12'!F:F,B78)+(1-(SUMIF(Invoice!$A:$A,$B78,Invoice!$B:$B)/100000000000))</f>
        <v>1</v>
      </c>
      <c r="B78" t="s">
        <v>333</v>
      </c>
      <c r="C78" t="s">
        <v>334</v>
      </c>
      <c r="D78" t="s">
        <v>192</v>
      </c>
      <c r="E78" t="s">
        <v>51</v>
      </c>
      <c r="F78"/>
      <c r="G78">
        <v>75</v>
      </c>
      <c r="H78" t="s">
        <v>162</v>
      </c>
    </row>
    <row r="79" spans="1:8" ht="14.4">
      <c r="A79" s="31">
        <f>COUNTIF('BOM Atual ZPCS12'!F:F,B79)+(1-(SUMIF(Invoice!$A:$A,$B79,Invoice!$B:$B)/100000000000))</f>
        <v>1</v>
      </c>
      <c r="B79" t="s">
        <v>335</v>
      </c>
      <c r="C79" t="s">
        <v>336</v>
      </c>
      <c r="D79" t="s">
        <v>192</v>
      </c>
      <c r="E79" t="s">
        <v>51</v>
      </c>
      <c r="F79"/>
      <c r="G79">
        <v>76</v>
      </c>
      <c r="H79" t="s">
        <v>162</v>
      </c>
    </row>
    <row r="80" spans="1:8" ht="14.4">
      <c r="A80" s="31">
        <f>COUNTIF('BOM Atual ZPCS12'!F:F,B80)+(1-(SUMIF(Invoice!$A:$A,$B80,Invoice!$B:$B)/100000000000))</f>
        <v>1</v>
      </c>
      <c r="B80" t="s">
        <v>337</v>
      </c>
      <c r="C80" t="s">
        <v>338</v>
      </c>
      <c r="D80" t="s">
        <v>192</v>
      </c>
      <c r="E80" t="s">
        <v>51</v>
      </c>
      <c r="F80"/>
      <c r="G80">
        <v>77</v>
      </c>
      <c r="H80" t="s">
        <v>162</v>
      </c>
    </row>
    <row r="81" spans="1:8" ht="14.4">
      <c r="A81" s="31">
        <f>COUNTIF('BOM Atual ZPCS12'!F:F,B81)+(1-(SUMIF(Invoice!$A:$A,$B81,Invoice!$B:$B)/100000000000))</f>
        <v>1</v>
      </c>
      <c r="B81" t="s">
        <v>339</v>
      </c>
      <c r="C81" t="s">
        <v>340</v>
      </c>
      <c r="D81" t="s">
        <v>192</v>
      </c>
      <c r="E81" t="s">
        <v>51</v>
      </c>
      <c r="F81"/>
      <c r="G81">
        <v>78</v>
      </c>
      <c r="H81" t="s">
        <v>162</v>
      </c>
    </row>
    <row r="82" spans="1:8" ht="14.4">
      <c r="A82" s="31">
        <f>COUNTIF('BOM Atual ZPCS12'!F:F,B82)+(1-(SUMIF(Invoice!$A:$A,$B82,Invoice!$B:$B)/100000000000))</f>
        <v>1</v>
      </c>
      <c r="B82" t="s">
        <v>341</v>
      </c>
      <c r="C82" t="s">
        <v>342</v>
      </c>
      <c r="D82" t="s">
        <v>192</v>
      </c>
      <c r="E82" t="s">
        <v>51</v>
      </c>
      <c r="F82"/>
      <c r="G82">
        <v>79</v>
      </c>
      <c r="H82" t="s">
        <v>162</v>
      </c>
    </row>
    <row r="83" spans="1:8" ht="14.4">
      <c r="A83" s="31">
        <f>COUNTIF('BOM Atual ZPCS12'!F:F,B83)+(1-(SUMIF(Invoice!$A:$A,$B83,Invoice!$B:$B)/100000000000))</f>
        <v>1</v>
      </c>
      <c r="B83" t="s">
        <v>343</v>
      </c>
      <c r="C83" t="s">
        <v>344</v>
      </c>
      <c r="D83" t="s">
        <v>192</v>
      </c>
      <c r="E83" t="s">
        <v>51</v>
      </c>
      <c r="F83"/>
      <c r="G83">
        <v>80</v>
      </c>
      <c r="H83" t="s">
        <v>162</v>
      </c>
    </row>
    <row r="84" spans="1:8" ht="14.4">
      <c r="A84" s="31">
        <f>COUNTIF('BOM Atual ZPCS12'!F:F,B84)+(1-(SUMIF(Invoice!$A:$A,$B84,Invoice!$B:$B)/100000000000))</f>
        <v>1</v>
      </c>
      <c r="B84" t="s">
        <v>345</v>
      </c>
      <c r="C84" t="s">
        <v>346</v>
      </c>
      <c r="D84" t="s">
        <v>192</v>
      </c>
      <c r="E84" t="s">
        <v>51</v>
      </c>
      <c r="F84"/>
      <c r="G84">
        <v>81</v>
      </c>
      <c r="H84" t="s">
        <v>162</v>
      </c>
    </row>
    <row r="85" spans="1:8" ht="14.4">
      <c r="A85" s="31">
        <f>COUNTIF('BOM Atual ZPCS12'!F:F,B85)+(1-(SUMIF(Invoice!$A:$A,$B85,Invoice!$B:$B)/100000000000))</f>
        <v>1</v>
      </c>
      <c r="B85" t="s">
        <v>347</v>
      </c>
      <c r="C85" t="s">
        <v>348</v>
      </c>
      <c r="D85" t="s">
        <v>192</v>
      </c>
      <c r="E85" t="s">
        <v>51</v>
      </c>
      <c r="F85"/>
      <c r="G85">
        <v>82</v>
      </c>
      <c r="H85" t="s">
        <v>162</v>
      </c>
    </row>
    <row r="86" spans="1:8" ht="14.4">
      <c r="A86" s="31">
        <f>COUNTIF('BOM Atual ZPCS12'!F:F,B86)+(1-(SUMIF(Invoice!$A:$A,$B86,Invoice!$B:$B)/100000000000))</f>
        <v>1</v>
      </c>
      <c r="B86" t="s">
        <v>349</v>
      </c>
      <c r="C86" t="s">
        <v>350</v>
      </c>
      <c r="D86" t="s">
        <v>192</v>
      </c>
      <c r="E86" t="s">
        <v>51</v>
      </c>
      <c r="F86"/>
      <c r="G86">
        <v>83</v>
      </c>
      <c r="H86" t="s">
        <v>162</v>
      </c>
    </row>
    <row r="87" spans="1:8" ht="14.4">
      <c r="A87" s="31">
        <f>COUNTIF('BOM Atual ZPCS12'!F:F,B87)+(1-(SUMIF(Invoice!$A:$A,$B87,Invoice!$B:$B)/100000000000))</f>
        <v>1</v>
      </c>
      <c r="B87" t="s">
        <v>351</v>
      </c>
      <c r="C87" t="s">
        <v>352</v>
      </c>
      <c r="D87" t="s">
        <v>192</v>
      </c>
      <c r="E87" t="s">
        <v>51</v>
      </c>
      <c r="F87"/>
      <c r="G87">
        <v>84</v>
      </c>
      <c r="H87" t="s">
        <v>162</v>
      </c>
    </row>
    <row r="88" spans="1:8" ht="14.4">
      <c r="A88" s="31">
        <f>COUNTIF('BOM Atual ZPCS12'!F:F,B88)+(1-(SUMIF(Invoice!$A:$A,$B88,Invoice!$B:$B)/100000000000))</f>
        <v>1</v>
      </c>
      <c r="B88" t="s">
        <v>353</v>
      </c>
      <c r="C88" t="s">
        <v>354</v>
      </c>
      <c r="D88" t="s">
        <v>192</v>
      </c>
      <c r="E88" t="s">
        <v>51</v>
      </c>
      <c r="F88"/>
      <c r="G88">
        <v>85</v>
      </c>
      <c r="H88" t="s">
        <v>162</v>
      </c>
    </row>
    <row r="89" spans="1:8" ht="14.4">
      <c r="A89" s="31">
        <f>COUNTIF('BOM Atual ZPCS12'!F:F,B89)+(1-(SUMIF(Invoice!$A:$A,$B89,Invoice!$B:$B)/100000000000))</f>
        <v>1</v>
      </c>
      <c r="B89" t="s">
        <v>355</v>
      </c>
      <c r="C89" t="s">
        <v>356</v>
      </c>
      <c r="D89" t="s">
        <v>192</v>
      </c>
      <c r="E89" t="s">
        <v>51</v>
      </c>
      <c r="F89"/>
      <c r="G89">
        <v>86</v>
      </c>
      <c r="H89" t="s">
        <v>162</v>
      </c>
    </row>
    <row r="90" spans="1:8" ht="14.4">
      <c r="A90" s="31">
        <f>COUNTIF('BOM Atual ZPCS12'!F:F,B90)+(1-(SUMIF(Invoice!$A:$A,$B90,Invoice!$B:$B)/100000000000))</f>
        <v>1</v>
      </c>
      <c r="B90" t="s">
        <v>357</v>
      </c>
      <c r="C90" t="s">
        <v>358</v>
      </c>
      <c r="D90" t="s">
        <v>192</v>
      </c>
      <c r="E90" t="s">
        <v>51</v>
      </c>
      <c r="F90"/>
      <c r="G90">
        <v>87</v>
      </c>
      <c r="H90" t="s">
        <v>162</v>
      </c>
    </row>
    <row r="91" spans="1:8" ht="14.4">
      <c r="A91" s="31">
        <f>COUNTIF('BOM Atual ZPCS12'!F:F,B91)+(1-(SUMIF(Invoice!$A:$A,$B91,Invoice!$B:$B)/100000000000))</f>
        <v>1</v>
      </c>
      <c r="B91" t="s">
        <v>359</v>
      </c>
      <c r="C91" t="s">
        <v>360</v>
      </c>
      <c r="D91" t="s">
        <v>192</v>
      </c>
      <c r="E91" t="s">
        <v>51</v>
      </c>
      <c r="F91"/>
      <c r="G91">
        <v>88</v>
      </c>
      <c r="H91" t="s">
        <v>162</v>
      </c>
    </row>
    <row r="92" spans="1:8" ht="14.4">
      <c r="A92" s="31">
        <f>COUNTIF('BOM Atual ZPCS12'!F:F,B92)+(1-(SUMIF(Invoice!$A:$A,$B92,Invoice!$B:$B)/100000000000))</f>
        <v>1</v>
      </c>
      <c r="B92" t="s">
        <v>361</v>
      </c>
      <c r="C92" t="s">
        <v>362</v>
      </c>
      <c r="D92" t="s">
        <v>192</v>
      </c>
      <c r="E92" t="s">
        <v>51</v>
      </c>
      <c r="F92"/>
      <c r="G92">
        <v>89</v>
      </c>
      <c r="H92" t="s">
        <v>162</v>
      </c>
    </row>
    <row r="93" spans="1:8" ht="14.4">
      <c r="A93" s="31">
        <f>COUNTIF('BOM Atual ZPCS12'!F:F,B93)+(1-(SUMIF(Invoice!$A:$A,$B93,Invoice!$B:$B)/100000000000))</f>
        <v>1</v>
      </c>
      <c r="B93" t="s">
        <v>363</v>
      </c>
      <c r="C93" t="s">
        <v>364</v>
      </c>
      <c r="D93" t="s">
        <v>192</v>
      </c>
      <c r="E93" t="s">
        <v>51</v>
      </c>
      <c r="F93"/>
      <c r="G93">
        <v>90</v>
      </c>
      <c r="H93" t="s">
        <v>162</v>
      </c>
    </row>
    <row r="94" spans="1:8" ht="14.4">
      <c r="A94" s="31">
        <f>COUNTIF('BOM Atual ZPCS12'!F:F,B94)+(1-(SUMIF(Invoice!$A:$A,$B94,Invoice!$B:$B)/100000000000))</f>
        <v>1</v>
      </c>
      <c r="B94" t="s">
        <v>365</v>
      </c>
      <c r="C94" t="s">
        <v>366</v>
      </c>
      <c r="D94" t="s">
        <v>192</v>
      </c>
      <c r="E94" t="s">
        <v>51</v>
      </c>
      <c r="F94"/>
      <c r="G94">
        <v>91</v>
      </c>
      <c r="H94" t="s">
        <v>162</v>
      </c>
    </row>
    <row r="95" spans="1:8" ht="14.4">
      <c r="A95" s="31">
        <f>COUNTIF('BOM Atual ZPCS12'!F:F,B95)+(1-(SUMIF(Invoice!$A:$A,$B95,Invoice!$B:$B)/100000000000))</f>
        <v>1</v>
      </c>
      <c r="B95" t="s">
        <v>367</v>
      </c>
      <c r="C95" t="s">
        <v>368</v>
      </c>
      <c r="D95" t="s">
        <v>192</v>
      </c>
      <c r="E95" t="s">
        <v>51</v>
      </c>
      <c r="F95"/>
      <c r="G95">
        <v>92</v>
      </c>
      <c r="H95" t="s">
        <v>162</v>
      </c>
    </row>
    <row r="96" spans="1:8" ht="14.4">
      <c r="A96" s="31">
        <f>COUNTIF('BOM Atual ZPCS12'!F:F,B96)+(1-(SUMIF(Invoice!$A:$A,$B96,Invoice!$B:$B)/100000000000))</f>
        <v>1</v>
      </c>
      <c r="B96" t="s">
        <v>369</v>
      </c>
      <c r="C96" t="s">
        <v>370</v>
      </c>
      <c r="D96" t="s">
        <v>192</v>
      </c>
      <c r="E96" t="s">
        <v>51</v>
      </c>
      <c r="F96"/>
      <c r="G96">
        <v>93</v>
      </c>
      <c r="H96" t="s">
        <v>162</v>
      </c>
    </row>
    <row r="97" spans="1:8" ht="14.4">
      <c r="A97" s="31">
        <f>COUNTIF('BOM Atual ZPCS12'!F:F,B97)+(1-(SUMIF(Invoice!$A:$A,$B97,Invoice!$B:$B)/100000000000))</f>
        <v>1</v>
      </c>
      <c r="B97" t="s">
        <v>371</v>
      </c>
      <c r="C97" t="s">
        <v>372</v>
      </c>
      <c r="D97" t="s">
        <v>192</v>
      </c>
      <c r="E97" t="s">
        <v>51</v>
      </c>
      <c r="F97"/>
      <c r="G97">
        <v>94</v>
      </c>
      <c r="H97" t="s">
        <v>162</v>
      </c>
    </row>
    <row r="98" spans="1:8" ht="14.4">
      <c r="A98" s="31">
        <f>COUNTIF('BOM Atual ZPCS12'!F:F,B98)+(1-(SUMIF(Invoice!$A:$A,$B98,Invoice!$B:$B)/100000000000))</f>
        <v>1</v>
      </c>
      <c r="B98" t="s">
        <v>373</v>
      </c>
      <c r="C98" t="s">
        <v>374</v>
      </c>
      <c r="D98" t="s">
        <v>192</v>
      </c>
      <c r="E98" t="s">
        <v>51</v>
      </c>
      <c r="F98"/>
      <c r="G98">
        <v>95</v>
      </c>
      <c r="H98" t="s">
        <v>162</v>
      </c>
    </row>
    <row r="99" spans="1:8" ht="14.4">
      <c r="A99" s="31">
        <f>COUNTIF('BOM Atual ZPCS12'!F:F,B99)+(1-(SUMIF(Invoice!$A:$A,$B99,Invoice!$B:$B)/100000000000))</f>
        <v>1</v>
      </c>
      <c r="B99" t="s">
        <v>375</v>
      </c>
      <c r="C99" t="s">
        <v>376</v>
      </c>
      <c r="D99" t="s">
        <v>192</v>
      </c>
      <c r="E99" t="s">
        <v>51</v>
      </c>
      <c r="F99"/>
      <c r="G99">
        <v>96</v>
      </c>
      <c r="H99" t="s">
        <v>162</v>
      </c>
    </row>
    <row r="100" spans="1:8" ht="14.4">
      <c r="A100" s="31">
        <f>COUNTIF('BOM Atual ZPCS12'!F:F,B100)+(1-(SUMIF(Invoice!$A:$A,$B100,Invoice!$B:$B)/100000000000))</f>
        <v>1</v>
      </c>
      <c r="B100" t="s">
        <v>377</v>
      </c>
      <c r="C100" t="s">
        <v>378</v>
      </c>
      <c r="D100" t="s">
        <v>192</v>
      </c>
      <c r="E100" t="s">
        <v>51</v>
      </c>
      <c r="F100"/>
      <c r="G100">
        <v>97</v>
      </c>
      <c r="H100" t="s">
        <v>162</v>
      </c>
    </row>
    <row r="101" spans="1:8" ht="14.4">
      <c r="A101" s="31">
        <f>COUNTIF('BOM Atual ZPCS12'!F:F,B101)+(1-(SUMIF(Invoice!$A:$A,$B101,Invoice!$B:$B)/100000000000))</f>
        <v>1</v>
      </c>
      <c r="B101" t="s">
        <v>379</v>
      </c>
      <c r="C101" t="s">
        <v>380</v>
      </c>
      <c r="D101" t="s">
        <v>192</v>
      </c>
      <c r="E101" t="s">
        <v>51</v>
      </c>
      <c r="F101"/>
      <c r="G101">
        <v>98</v>
      </c>
      <c r="H101" t="s">
        <v>162</v>
      </c>
    </row>
    <row r="102" spans="1:8" ht="14.4">
      <c r="A102" s="31">
        <f>COUNTIF('BOM Atual ZPCS12'!F:F,B102)+(1-(SUMIF(Invoice!$A:$A,$B102,Invoice!$B:$B)/100000000000))</f>
        <v>1</v>
      </c>
      <c r="B102" t="s">
        <v>381</v>
      </c>
      <c r="C102" t="s">
        <v>382</v>
      </c>
      <c r="D102" t="s">
        <v>192</v>
      </c>
      <c r="E102" t="s">
        <v>51</v>
      </c>
      <c r="F102"/>
      <c r="G102">
        <v>99</v>
      </c>
      <c r="H102" t="s">
        <v>162</v>
      </c>
    </row>
    <row r="103" spans="1:8" ht="14.4">
      <c r="A103" s="31">
        <f>COUNTIF('BOM Atual ZPCS12'!F:F,B103)+(1-(SUMIF(Invoice!$A:$A,$B103,Invoice!$B:$B)/100000000000))</f>
        <v>1</v>
      </c>
      <c r="B103" t="s">
        <v>383</v>
      </c>
      <c r="C103" t="s">
        <v>384</v>
      </c>
      <c r="D103" t="s">
        <v>192</v>
      </c>
      <c r="E103" t="s">
        <v>51</v>
      </c>
      <c r="F103"/>
      <c r="G103">
        <v>100</v>
      </c>
      <c r="H103" t="s">
        <v>162</v>
      </c>
    </row>
    <row r="104" spans="1:8" ht="14.4">
      <c r="A104" s="31">
        <f>COUNTIF('BOM Atual ZPCS12'!F:F,B104)+(1-(SUMIF(Invoice!$A:$A,$B104,Invoice!$B:$B)/100000000000))</f>
        <v>1</v>
      </c>
      <c r="B104" t="s">
        <v>385</v>
      </c>
      <c r="C104" t="s">
        <v>386</v>
      </c>
      <c r="D104" t="s">
        <v>192</v>
      </c>
      <c r="E104" t="s">
        <v>51</v>
      </c>
      <c r="F104"/>
      <c r="G104">
        <v>101</v>
      </c>
      <c r="H104" t="s">
        <v>162</v>
      </c>
    </row>
    <row r="105" spans="1:8" ht="14.4">
      <c r="A105" s="31">
        <f>COUNTIF('BOM Atual ZPCS12'!F:F,B105)+(1-(SUMIF(Invoice!$A:$A,$B105,Invoice!$B:$B)/100000000000))</f>
        <v>1</v>
      </c>
      <c r="B105" t="s">
        <v>387</v>
      </c>
      <c r="C105" t="s">
        <v>388</v>
      </c>
      <c r="D105" t="s">
        <v>192</v>
      </c>
      <c r="E105" t="s">
        <v>51</v>
      </c>
      <c r="F105"/>
      <c r="G105">
        <v>102</v>
      </c>
      <c r="H105" t="s">
        <v>162</v>
      </c>
    </row>
    <row r="106" spans="1:8" ht="14.4">
      <c r="A106" s="31">
        <f>COUNTIF('BOM Atual ZPCS12'!F:F,B106)+(1-(SUMIF(Invoice!$A:$A,$B106,Invoice!$B:$B)/100000000000))</f>
        <v>1</v>
      </c>
      <c r="B106" t="s">
        <v>389</v>
      </c>
      <c r="C106" t="s">
        <v>390</v>
      </c>
      <c r="D106" t="s">
        <v>192</v>
      </c>
      <c r="E106" t="s">
        <v>51</v>
      </c>
      <c r="F106"/>
      <c r="G106">
        <v>103</v>
      </c>
      <c r="H106" t="s">
        <v>162</v>
      </c>
    </row>
    <row r="107" spans="1:8" ht="14.4">
      <c r="A107" s="31">
        <f>COUNTIF('BOM Atual ZPCS12'!F:F,B107)+(1-(SUMIF(Invoice!$A:$A,$B107,Invoice!$B:$B)/100000000000))</f>
        <v>1</v>
      </c>
      <c r="B107" t="s">
        <v>391</v>
      </c>
      <c r="C107" t="s">
        <v>392</v>
      </c>
      <c r="D107" t="s">
        <v>192</v>
      </c>
      <c r="E107" t="s">
        <v>51</v>
      </c>
      <c r="F107"/>
      <c r="G107">
        <v>104</v>
      </c>
      <c r="H107" t="s">
        <v>162</v>
      </c>
    </row>
    <row r="108" spans="1:8" ht="14.4">
      <c r="A108" s="31">
        <f>COUNTIF('BOM Atual ZPCS12'!F:F,B108)+(1-(SUMIF(Invoice!$A:$A,$B108,Invoice!$B:$B)/100000000000))</f>
        <v>1</v>
      </c>
      <c r="B108" t="s">
        <v>393</v>
      </c>
      <c r="C108" t="s">
        <v>394</v>
      </c>
      <c r="D108" t="s">
        <v>192</v>
      </c>
      <c r="E108" t="s">
        <v>51</v>
      </c>
      <c r="F108"/>
      <c r="G108">
        <v>105</v>
      </c>
      <c r="H108" t="s">
        <v>162</v>
      </c>
    </row>
    <row r="109" spans="1:8" ht="14.4">
      <c r="A109" s="31">
        <f>COUNTIF('BOM Atual ZPCS12'!F:F,B109)+(1-(SUMIF(Invoice!$A:$A,$B109,Invoice!$B:$B)/100000000000))</f>
        <v>1</v>
      </c>
      <c r="B109" t="s">
        <v>3504</v>
      </c>
      <c r="C109" t="s">
        <v>3505</v>
      </c>
      <c r="D109" t="s">
        <v>192</v>
      </c>
      <c r="E109" t="s">
        <v>51</v>
      </c>
      <c r="F109"/>
      <c r="G109">
        <v>106</v>
      </c>
      <c r="H109" t="s">
        <v>162</v>
      </c>
    </row>
    <row r="110" spans="1:8" ht="14.4">
      <c r="A110" s="31">
        <f>COUNTIF('BOM Atual ZPCS12'!F:F,B110)+(1-(SUMIF(Invoice!$A:$A,$B110,Invoice!$B:$B)/100000000000))</f>
        <v>1</v>
      </c>
      <c r="B110" t="s">
        <v>395</v>
      </c>
      <c r="C110" t="s">
        <v>396</v>
      </c>
      <c r="D110" t="s">
        <v>192</v>
      </c>
      <c r="E110" t="s">
        <v>51</v>
      </c>
      <c r="F110"/>
      <c r="G110">
        <v>107</v>
      </c>
      <c r="H110" t="s">
        <v>162</v>
      </c>
    </row>
    <row r="111" spans="1:8" ht="14.4">
      <c r="A111" s="31">
        <f>COUNTIF('BOM Atual ZPCS12'!F:F,B111)+(1-(SUMIF(Invoice!$A:$A,$B111,Invoice!$B:$B)/100000000000))</f>
        <v>1</v>
      </c>
      <c r="B111" t="s">
        <v>397</v>
      </c>
      <c r="C111" t="s">
        <v>398</v>
      </c>
      <c r="D111" t="s">
        <v>192</v>
      </c>
      <c r="E111" t="s">
        <v>51</v>
      </c>
      <c r="F111"/>
      <c r="G111">
        <v>108</v>
      </c>
      <c r="H111" t="s">
        <v>162</v>
      </c>
    </row>
    <row r="112" spans="1:8" ht="14.4">
      <c r="A112" s="31">
        <f>COUNTIF('BOM Atual ZPCS12'!F:F,B112)+(1-(SUMIF(Invoice!$A:$A,$B112,Invoice!$B:$B)/100000000000))</f>
        <v>1</v>
      </c>
      <c r="B112" t="s">
        <v>399</v>
      </c>
      <c r="C112" t="s">
        <v>400</v>
      </c>
      <c r="D112" t="s">
        <v>192</v>
      </c>
      <c r="E112" t="s">
        <v>51</v>
      </c>
      <c r="F112"/>
      <c r="G112">
        <v>109</v>
      </c>
      <c r="H112" t="s">
        <v>162</v>
      </c>
    </row>
    <row r="113" spans="1:8" ht="14.4">
      <c r="A113" s="31">
        <f>COUNTIF('BOM Atual ZPCS12'!F:F,B113)+(1-(SUMIF(Invoice!$A:$A,$B113,Invoice!$B:$B)/100000000000))</f>
        <v>1</v>
      </c>
      <c r="B113" t="s">
        <v>401</v>
      </c>
      <c r="C113" t="s">
        <v>402</v>
      </c>
      <c r="D113" t="s">
        <v>192</v>
      </c>
      <c r="E113" t="s">
        <v>51</v>
      </c>
      <c r="F113"/>
      <c r="G113">
        <v>110</v>
      </c>
      <c r="H113" t="s">
        <v>162</v>
      </c>
    </row>
    <row r="114" spans="1:8" ht="14.4">
      <c r="A114" s="31">
        <f>COUNTIF('BOM Atual ZPCS12'!F:F,B114)+(1-(SUMIF(Invoice!$A:$A,$B114,Invoice!$B:$B)/100000000000))</f>
        <v>1</v>
      </c>
      <c r="B114" t="s">
        <v>403</v>
      </c>
      <c r="C114" t="s">
        <v>404</v>
      </c>
      <c r="D114" t="s">
        <v>192</v>
      </c>
      <c r="E114" t="s">
        <v>51</v>
      </c>
      <c r="F114"/>
      <c r="G114">
        <v>111</v>
      </c>
      <c r="H114" t="s">
        <v>162</v>
      </c>
    </row>
    <row r="115" spans="1:8" ht="14.4">
      <c r="A115" s="31">
        <f>COUNTIF('BOM Atual ZPCS12'!F:F,B115)+(1-(SUMIF(Invoice!$A:$A,$B115,Invoice!$B:$B)/100000000000))</f>
        <v>1</v>
      </c>
      <c r="B115" t="s">
        <v>405</v>
      </c>
      <c r="C115" t="s">
        <v>406</v>
      </c>
      <c r="D115" t="s">
        <v>192</v>
      </c>
      <c r="E115" t="s">
        <v>51</v>
      </c>
      <c r="F115"/>
      <c r="G115">
        <v>112</v>
      </c>
      <c r="H115" t="s">
        <v>162</v>
      </c>
    </row>
    <row r="116" spans="1:8" ht="14.4">
      <c r="A116" s="31">
        <f>COUNTIF('BOM Atual ZPCS12'!F:F,B116)+(1-(SUMIF(Invoice!$A:$A,$B116,Invoice!$B:$B)/100000000000))</f>
        <v>1</v>
      </c>
      <c r="B116" t="s">
        <v>407</v>
      </c>
      <c r="C116" t="s">
        <v>408</v>
      </c>
      <c r="D116" t="s">
        <v>192</v>
      </c>
      <c r="E116" t="s">
        <v>51</v>
      </c>
      <c r="F116"/>
      <c r="G116">
        <v>113</v>
      </c>
      <c r="H116" t="s">
        <v>162</v>
      </c>
    </row>
    <row r="117" spans="1:8" ht="14.4">
      <c r="A117" s="31">
        <f>COUNTIF('BOM Atual ZPCS12'!F:F,B117)+(1-(SUMIF(Invoice!$A:$A,$B117,Invoice!$B:$B)/100000000000))</f>
        <v>1</v>
      </c>
      <c r="B117" t="s">
        <v>409</v>
      </c>
      <c r="C117" t="s">
        <v>410</v>
      </c>
      <c r="D117" t="s">
        <v>192</v>
      </c>
      <c r="E117" t="s">
        <v>51</v>
      </c>
      <c r="F117"/>
      <c r="G117">
        <v>114</v>
      </c>
      <c r="H117" t="s">
        <v>162</v>
      </c>
    </row>
    <row r="118" spans="1:8" ht="14.4">
      <c r="A118" s="31">
        <f>COUNTIF('BOM Atual ZPCS12'!F:F,B118)+(1-(SUMIF(Invoice!$A:$A,$B118,Invoice!$B:$B)/100000000000))</f>
        <v>1</v>
      </c>
      <c r="B118" t="s">
        <v>411</v>
      </c>
      <c r="C118" t="s">
        <v>412</v>
      </c>
      <c r="D118" t="s">
        <v>192</v>
      </c>
      <c r="E118" t="s">
        <v>51</v>
      </c>
      <c r="F118"/>
      <c r="G118">
        <v>115</v>
      </c>
      <c r="H118" t="s">
        <v>162</v>
      </c>
    </row>
    <row r="119" spans="1:8" ht="14.4">
      <c r="A119" s="31">
        <f>COUNTIF('BOM Atual ZPCS12'!F:F,B119)+(1-(SUMIF(Invoice!$A:$A,$B119,Invoice!$B:$B)/100000000000))</f>
        <v>1</v>
      </c>
      <c r="B119" t="s">
        <v>413</v>
      </c>
      <c r="C119" t="s">
        <v>414</v>
      </c>
      <c r="D119" t="s">
        <v>192</v>
      </c>
      <c r="E119" t="s">
        <v>51</v>
      </c>
      <c r="F119"/>
      <c r="G119">
        <v>116</v>
      </c>
      <c r="H119" t="s">
        <v>162</v>
      </c>
    </row>
    <row r="120" spans="1:8" ht="14.4">
      <c r="A120" s="31">
        <f>COUNTIF('BOM Atual ZPCS12'!F:F,B120)+(1-(SUMIF(Invoice!$A:$A,$B120,Invoice!$B:$B)/100000000000))</f>
        <v>1</v>
      </c>
      <c r="B120" t="s">
        <v>415</v>
      </c>
      <c r="C120" t="s">
        <v>416</v>
      </c>
      <c r="D120" t="s">
        <v>192</v>
      </c>
      <c r="E120" t="s">
        <v>51</v>
      </c>
      <c r="F120"/>
      <c r="G120">
        <v>117</v>
      </c>
      <c r="H120" t="s">
        <v>162</v>
      </c>
    </row>
    <row r="121" spans="1:8" ht="14.4">
      <c r="A121" s="31">
        <f>COUNTIF('BOM Atual ZPCS12'!F:F,B121)+(1-(SUMIF(Invoice!$A:$A,$B121,Invoice!$B:$B)/100000000000))</f>
        <v>1</v>
      </c>
      <c r="B121" t="s">
        <v>417</v>
      </c>
      <c r="C121" t="s">
        <v>418</v>
      </c>
      <c r="D121" t="s">
        <v>192</v>
      </c>
      <c r="E121" t="s">
        <v>51</v>
      </c>
      <c r="F121"/>
      <c r="G121">
        <v>118</v>
      </c>
      <c r="H121" t="s">
        <v>162</v>
      </c>
    </row>
    <row r="122" spans="1:8" ht="14.4">
      <c r="A122" s="31">
        <f>COUNTIF('BOM Atual ZPCS12'!F:F,B122)+(1-(SUMIF(Invoice!$A:$A,$B122,Invoice!$B:$B)/100000000000))</f>
        <v>1</v>
      </c>
      <c r="B122" t="s">
        <v>419</v>
      </c>
      <c r="C122" t="s">
        <v>420</v>
      </c>
      <c r="D122" t="s">
        <v>192</v>
      </c>
      <c r="E122" t="s">
        <v>51</v>
      </c>
      <c r="F122"/>
      <c r="G122">
        <v>119</v>
      </c>
      <c r="H122" t="s">
        <v>162</v>
      </c>
    </row>
    <row r="123" spans="1:8" ht="14.4">
      <c r="A123" s="31">
        <f>COUNTIF('BOM Atual ZPCS12'!F:F,B123)+(1-(SUMIF(Invoice!$A:$A,$B123,Invoice!$B:$B)/100000000000))</f>
        <v>1</v>
      </c>
      <c r="B123" t="s">
        <v>421</v>
      </c>
      <c r="C123" t="s">
        <v>422</v>
      </c>
      <c r="D123" t="s">
        <v>192</v>
      </c>
      <c r="E123" t="s">
        <v>51</v>
      </c>
      <c r="F123"/>
      <c r="G123">
        <v>120</v>
      </c>
      <c r="H123" t="s">
        <v>162</v>
      </c>
    </row>
    <row r="124" spans="1:8" ht="14.4">
      <c r="A124" s="31">
        <f>COUNTIF('BOM Atual ZPCS12'!F:F,B124)+(1-(SUMIF(Invoice!$A:$A,$B124,Invoice!$B:$B)/100000000000))</f>
        <v>1</v>
      </c>
      <c r="B124" t="s">
        <v>423</v>
      </c>
      <c r="C124" t="s">
        <v>424</v>
      </c>
      <c r="D124" t="s">
        <v>192</v>
      </c>
      <c r="E124" t="s">
        <v>51</v>
      </c>
      <c r="F124"/>
      <c r="G124">
        <v>121</v>
      </c>
      <c r="H124" t="s">
        <v>162</v>
      </c>
    </row>
    <row r="125" spans="1:8" ht="14.4">
      <c r="A125" s="31">
        <f>COUNTIF('BOM Atual ZPCS12'!F:F,B125)+(1-(SUMIF(Invoice!$A:$A,$B125,Invoice!$B:$B)/100000000000))</f>
        <v>1</v>
      </c>
      <c r="B125" t="s">
        <v>425</v>
      </c>
      <c r="C125" t="s">
        <v>426</v>
      </c>
      <c r="D125" t="s">
        <v>192</v>
      </c>
      <c r="E125" t="s">
        <v>51</v>
      </c>
      <c r="F125"/>
      <c r="G125">
        <v>122</v>
      </c>
      <c r="H125" t="s">
        <v>162</v>
      </c>
    </row>
    <row r="126" spans="1:8" ht="14.4">
      <c r="A126" s="31">
        <f>COUNTIF('BOM Atual ZPCS12'!F:F,B126)+(1-(SUMIF(Invoice!$A:$A,$B126,Invoice!$B:$B)/100000000000))</f>
        <v>1</v>
      </c>
      <c r="B126" t="s">
        <v>427</v>
      </c>
      <c r="C126" t="s">
        <v>428</v>
      </c>
      <c r="D126" t="s">
        <v>192</v>
      </c>
      <c r="E126" t="s">
        <v>51</v>
      </c>
      <c r="F126"/>
      <c r="G126">
        <v>123</v>
      </c>
      <c r="H126" t="s">
        <v>162</v>
      </c>
    </row>
    <row r="127" spans="1:8" ht="14.4">
      <c r="A127" s="31">
        <f>COUNTIF('BOM Atual ZPCS12'!F:F,B127)+(1-(SUMIF(Invoice!$A:$A,$B127,Invoice!$B:$B)/100000000000))</f>
        <v>1</v>
      </c>
      <c r="B127" t="s">
        <v>429</v>
      </c>
      <c r="C127" t="s">
        <v>430</v>
      </c>
      <c r="D127" t="s">
        <v>192</v>
      </c>
      <c r="E127" t="s">
        <v>51</v>
      </c>
      <c r="F127"/>
      <c r="G127">
        <v>124</v>
      </c>
      <c r="H127" t="s">
        <v>162</v>
      </c>
    </row>
    <row r="128" spans="1:8" ht="14.4">
      <c r="A128" s="31">
        <f>COUNTIF('BOM Atual ZPCS12'!F:F,B128)+(1-(SUMIF(Invoice!$A:$A,$B128,Invoice!$B:$B)/100000000000))</f>
        <v>1</v>
      </c>
      <c r="B128" t="s">
        <v>431</v>
      </c>
      <c r="C128" t="s">
        <v>432</v>
      </c>
      <c r="D128" t="s">
        <v>192</v>
      </c>
      <c r="E128" t="s">
        <v>51</v>
      </c>
      <c r="F128"/>
      <c r="G128">
        <v>125</v>
      </c>
      <c r="H128" t="s">
        <v>162</v>
      </c>
    </row>
    <row r="129" spans="1:8" ht="14.4">
      <c r="A129" s="31">
        <f>COUNTIF('BOM Atual ZPCS12'!F:F,B129)+(1-(SUMIF(Invoice!$A:$A,$B129,Invoice!$B:$B)/100000000000))</f>
        <v>1</v>
      </c>
      <c r="B129" t="s">
        <v>433</v>
      </c>
      <c r="C129" t="s">
        <v>434</v>
      </c>
      <c r="D129" t="s">
        <v>192</v>
      </c>
      <c r="E129" t="s">
        <v>51</v>
      </c>
      <c r="F129"/>
      <c r="G129">
        <v>126</v>
      </c>
      <c r="H129" t="s">
        <v>162</v>
      </c>
    </row>
    <row r="130" spans="1:8" ht="14.4">
      <c r="A130" s="31">
        <f>COUNTIF('BOM Atual ZPCS12'!F:F,B130)+(1-(SUMIF(Invoice!$A:$A,$B130,Invoice!$B:$B)/100000000000))</f>
        <v>1</v>
      </c>
      <c r="B130" t="s">
        <v>435</v>
      </c>
      <c r="C130" t="s">
        <v>436</v>
      </c>
      <c r="D130" t="s">
        <v>192</v>
      </c>
      <c r="E130" t="s">
        <v>51</v>
      </c>
      <c r="F130"/>
      <c r="G130">
        <v>127</v>
      </c>
      <c r="H130" t="s">
        <v>162</v>
      </c>
    </row>
    <row r="131" spans="1:8" ht="14.4">
      <c r="A131" s="31">
        <f>COUNTIF('BOM Atual ZPCS12'!F:F,B131)+(1-(SUMIF(Invoice!$A:$A,$B131,Invoice!$B:$B)/100000000000))</f>
        <v>1</v>
      </c>
      <c r="B131" t="s">
        <v>437</v>
      </c>
      <c r="C131" t="s">
        <v>438</v>
      </c>
      <c r="D131" t="s">
        <v>192</v>
      </c>
      <c r="E131" t="s">
        <v>51</v>
      </c>
      <c r="F131"/>
      <c r="G131">
        <v>128</v>
      </c>
      <c r="H131" t="s">
        <v>162</v>
      </c>
    </row>
    <row r="132" spans="1:8" ht="14.4">
      <c r="A132" s="31">
        <f>COUNTIF('BOM Atual ZPCS12'!F:F,B132)+(1-(SUMIF(Invoice!$A:$A,$B132,Invoice!$B:$B)/100000000000))</f>
        <v>1</v>
      </c>
      <c r="B132" t="s">
        <v>439</v>
      </c>
      <c r="C132" t="s">
        <v>440</v>
      </c>
      <c r="D132" t="s">
        <v>192</v>
      </c>
      <c r="E132" t="s">
        <v>51</v>
      </c>
      <c r="F132"/>
      <c r="G132">
        <v>129</v>
      </c>
      <c r="H132" t="s">
        <v>162</v>
      </c>
    </row>
    <row r="133" spans="1:8" ht="14.4">
      <c r="A133" s="31">
        <f>COUNTIF('BOM Atual ZPCS12'!F:F,B133)+(1-(SUMIF(Invoice!$A:$A,$B133,Invoice!$B:$B)/100000000000))</f>
        <v>1</v>
      </c>
      <c r="B133" t="s">
        <v>441</v>
      </c>
      <c r="C133" t="s">
        <v>442</v>
      </c>
      <c r="D133" t="s">
        <v>192</v>
      </c>
      <c r="E133" t="s">
        <v>51</v>
      </c>
      <c r="F133"/>
      <c r="G133">
        <v>130</v>
      </c>
      <c r="H133" t="s">
        <v>162</v>
      </c>
    </row>
    <row r="134" spans="1:8" ht="14.4">
      <c r="A134" s="31">
        <f>COUNTIF('BOM Atual ZPCS12'!F:F,B134)+(1-(SUMIF(Invoice!$A:$A,$B134,Invoice!$B:$B)/100000000000))</f>
        <v>1</v>
      </c>
      <c r="B134" t="s">
        <v>443</v>
      </c>
      <c r="C134" t="s">
        <v>444</v>
      </c>
      <c r="D134" t="s">
        <v>192</v>
      </c>
      <c r="E134" t="s">
        <v>51</v>
      </c>
      <c r="F134"/>
      <c r="G134">
        <v>131</v>
      </c>
      <c r="H134" t="s">
        <v>162</v>
      </c>
    </row>
    <row r="135" spans="1:8" ht="14.4">
      <c r="A135" s="31">
        <f>COUNTIF('BOM Atual ZPCS12'!F:F,B135)+(1-(SUMIF(Invoice!$A:$A,$B135,Invoice!$B:$B)/100000000000))</f>
        <v>1</v>
      </c>
      <c r="B135" t="s">
        <v>445</v>
      </c>
      <c r="C135" t="s">
        <v>446</v>
      </c>
      <c r="D135" t="s">
        <v>192</v>
      </c>
      <c r="E135" t="s">
        <v>51</v>
      </c>
      <c r="F135"/>
      <c r="G135">
        <v>132</v>
      </c>
      <c r="H135" t="s">
        <v>162</v>
      </c>
    </row>
    <row r="136" spans="1:8" ht="14.4">
      <c r="A136" s="31">
        <f>COUNTIF('BOM Atual ZPCS12'!F:F,B136)+(1-(SUMIF(Invoice!$A:$A,$B136,Invoice!$B:$B)/100000000000))</f>
        <v>1</v>
      </c>
      <c r="B136" t="s">
        <v>447</v>
      </c>
      <c r="C136" t="s">
        <v>448</v>
      </c>
      <c r="D136" t="s">
        <v>192</v>
      </c>
      <c r="E136" t="s">
        <v>51</v>
      </c>
      <c r="F136"/>
      <c r="G136">
        <v>133</v>
      </c>
      <c r="H136" t="s">
        <v>162</v>
      </c>
    </row>
    <row r="137" spans="1:8" ht="14.4">
      <c r="A137" s="31">
        <f>COUNTIF('BOM Atual ZPCS12'!F:F,B137)+(1-(SUMIF(Invoice!$A:$A,$B137,Invoice!$B:$B)/100000000000))</f>
        <v>1</v>
      </c>
      <c r="B137" t="s">
        <v>449</v>
      </c>
      <c r="C137" t="s">
        <v>450</v>
      </c>
      <c r="D137" t="s">
        <v>192</v>
      </c>
      <c r="E137" t="s">
        <v>51</v>
      </c>
      <c r="F137"/>
      <c r="G137">
        <v>134</v>
      </c>
      <c r="H137" t="s">
        <v>162</v>
      </c>
    </row>
    <row r="138" spans="1:8" ht="14.4">
      <c r="A138" s="31">
        <f>COUNTIF('BOM Atual ZPCS12'!F:F,B138)+(1-(SUMIF(Invoice!$A:$A,$B138,Invoice!$B:$B)/100000000000))</f>
        <v>1</v>
      </c>
      <c r="B138" t="s">
        <v>451</v>
      </c>
      <c r="C138" t="s">
        <v>452</v>
      </c>
      <c r="D138" t="s">
        <v>192</v>
      </c>
      <c r="E138" t="s">
        <v>51</v>
      </c>
      <c r="F138"/>
      <c r="G138">
        <v>135</v>
      </c>
      <c r="H138" t="s">
        <v>162</v>
      </c>
    </row>
    <row r="139" spans="1:8" ht="14.4">
      <c r="A139" s="31">
        <f>COUNTIF('BOM Atual ZPCS12'!F:F,B139)+(1-(SUMIF(Invoice!$A:$A,$B139,Invoice!$B:$B)/100000000000))</f>
        <v>1</v>
      </c>
      <c r="B139" t="s">
        <v>453</v>
      </c>
      <c r="C139" t="s">
        <v>454</v>
      </c>
      <c r="D139" t="s">
        <v>192</v>
      </c>
      <c r="E139" t="s">
        <v>51</v>
      </c>
      <c r="F139"/>
      <c r="G139">
        <v>136</v>
      </c>
      <c r="H139" t="s">
        <v>162</v>
      </c>
    </row>
    <row r="140" spans="1:8" ht="14.4">
      <c r="A140" s="31">
        <f>COUNTIF('BOM Atual ZPCS12'!F:F,B140)+(1-(SUMIF(Invoice!$A:$A,$B140,Invoice!$B:$B)/100000000000))</f>
        <v>1</v>
      </c>
      <c r="B140" t="s">
        <v>455</v>
      </c>
      <c r="C140" t="s">
        <v>456</v>
      </c>
      <c r="D140" t="s">
        <v>192</v>
      </c>
      <c r="E140" t="s">
        <v>51</v>
      </c>
      <c r="F140"/>
      <c r="G140">
        <v>137</v>
      </c>
      <c r="H140" t="s">
        <v>162</v>
      </c>
    </row>
    <row r="141" spans="1:8" ht="14.4">
      <c r="A141" s="31">
        <f>COUNTIF('BOM Atual ZPCS12'!F:F,B141)+(1-(SUMIF(Invoice!$A:$A,$B141,Invoice!$B:$B)/100000000000))</f>
        <v>1</v>
      </c>
      <c r="B141" t="s">
        <v>457</v>
      </c>
      <c r="C141" t="s">
        <v>458</v>
      </c>
      <c r="D141" t="s">
        <v>192</v>
      </c>
      <c r="E141" t="s">
        <v>51</v>
      </c>
      <c r="F141"/>
      <c r="G141">
        <v>138</v>
      </c>
      <c r="H141" t="s">
        <v>162</v>
      </c>
    </row>
    <row r="142" spans="1:8" ht="14.4">
      <c r="A142" s="31">
        <f>COUNTIF('BOM Atual ZPCS12'!F:F,B142)+(1-(SUMIF(Invoice!$A:$A,$B142,Invoice!$B:$B)/100000000000))</f>
        <v>1</v>
      </c>
      <c r="B142" t="s">
        <v>459</v>
      </c>
      <c r="C142" t="s">
        <v>460</v>
      </c>
      <c r="D142" t="s">
        <v>192</v>
      </c>
      <c r="E142" t="s">
        <v>51</v>
      </c>
      <c r="F142"/>
      <c r="G142">
        <v>139</v>
      </c>
      <c r="H142" t="s">
        <v>162</v>
      </c>
    </row>
    <row r="143" spans="1:8" ht="14.4">
      <c r="A143" s="31">
        <f>COUNTIF('BOM Atual ZPCS12'!F:F,B143)+(1-(SUMIF(Invoice!$A:$A,$B143,Invoice!$B:$B)/100000000000))</f>
        <v>1</v>
      </c>
      <c r="B143" t="s">
        <v>461</v>
      </c>
      <c r="C143" t="s">
        <v>462</v>
      </c>
      <c r="D143" t="s">
        <v>192</v>
      </c>
      <c r="E143" t="s">
        <v>51</v>
      </c>
      <c r="F143"/>
      <c r="G143">
        <v>140</v>
      </c>
      <c r="H143" t="s">
        <v>162</v>
      </c>
    </row>
    <row r="144" spans="1:8" ht="14.4">
      <c r="A144" s="31">
        <f>COUNTIF('BOM Atual ZPCS12'!F:F,B144)+(1-(SUMIF(Invoice!$A:$A,$B144,Invoice!$B:$B)/100000000000))</f>
        <v>1</v>
      </c>
      <c r="B144" t="s">
        <v>463</v>
      </c>
      <c r="C144" t="s">
        <v>464</v>
      </c>
      <c r="D144" t="s">
        <v>192</v>
      </c>
      <c r="E144" t="s">
        <v>51</v>
      </c>
      <c r="F144"/>
      <c r="G144">
        <v>141</v>
      </c>
      <c r="H144" t="s">
        <v>162</v>
      </c>
    </row>
    <row r="145" spans="1:8" ht="14.4">
      <c r="A145" s="31">
        <f>COUNTIF('BOM Atual ZPCS12'!F:F,B145)+(1-(SUMIF(Invoice!$A:$A,$B145,Invoice!$B:$B)/100000000000))</f>
        <v>1</v>
      </c>
      <c r="B145" t="s">
        <v>465</v>
      </c>
      <c r="C145" t="s">
        <v>466</v>
      </c>
      <c r="D145" t="s">
        <v>192</v>
      </c>
      <c r="E145" t="s">
        <v>51</v>
      </c>
      <c r="F145"/>
      <c r="G145">
        <v>142</v>
      </c>
      <c r="H145" t="s">
        <v>162</v>
      </c>
    </row>
    <row r="146" spans="1:8" ht="14.4">
      <c r="A146" s="31">
        <f>COUNTIF('BOM Atual ZPCS12'!F:F,B146)+(1-(SUMIF(Invoice!$A:$A,$B146,Invoice!$B:$B)/100000000000))</f>
        <v>1</v>
      </c>
      <c r="B146" t="s">
        <v>467</v>
      </c>
      <c r="C146" t="s">
        <v>468</v>
      </c>
      <c r="D146" t="s">
        <v>192</v>
      </c>
      <c r="E146" t="s">
        <v>51</v>
      </c>
      <c r="F146"/>
      <c r="G146">
        <v>143</v>
      </c>
      <c r="H146" t="s">
        <v>162</v>
      </c>
    </row>
    <row r="147" spans="1:8" ht="14.4">
      <c r="A147" s="31">
        <f>COUNTIF('BOM Atual ZPCS12'!F:F,B147)+(1-(SUMIF(Invoice!$A:$A,$B147,Invoice!$B:$B)/100000000000))</f>
        <v>1</v>
      </c>
      <c r="B147" t="s">
        <v>469</v>
      </c>
      <c r="C147" t="s">
        <v>470</v>
      </c>
      <c r="D147" t="s">
        <v>192</v>
      </c>
      <c r="E147" t="s">
        <v>51</v>
      </c>
      <c r="F147"/>
      <c r="G147">
        <v>144</v>
      </c>
      <c r="H147" t="s">
        <v>162</v>
      </c>
    </row>
    <row r="148" spans="1:8" ht="14.4">
      <c r="A148" s="31">
        <f>COUNTIF('BOM Atual ZPCS12'!F:F,B148)+(1-(SUMIF(Invoice!$A:$A,$B148,Invoice!$B:$B)/100000000000))</f>
        <v>1</v>
      </c>
      <c r="B148" t="s">
        <v>471</v>
      </c>
      <c r="C148" t="s">
        <v>472</v>
      </c>
      <c r="D148" t="s">
        <v>192</v>
      </c>
      <c r="E148" t="s">
        <v>51</v>
      </c>
      <c r="F148"/>
      <c r="G148">
        <v>145</v>
      </c>
      <c r="H148" t="s">
        <v>162</v>
      </c>
    </row>
    <row r="149" spans="1:8" ht="14.4">
      <c r="A149" s="31">
        <f>COUNTIF('BOM Atual ZPCS12'!F:F,B149)+(1-(SUMIF(Invoice!$A:$A,$B149,Invoice!$B:$B)/100000000000))</f>
        <v>1</v>
      </c>
      <c r="B149" t="s">
        <v>473</v>
      </c>
      <c r="C149" t="s">
        <v>474</v>
      </c>
      <c r="D149" t="s">
        <v>192</v>
      </c>
      <c r="E149" t="s">
        <v>51</v>
      </c>
      <c r="F149"/>
      <c r="G149">
        <v>146</v>
      </c>
      <c r="H149" t="s">
        <v>162</v>
      </c>
    </row>
    <row r="150" spans="1:8" ht="14.4">
      <c r="A150" s="31">
        <f>COUNTIF('BOM Atual ZPCS12'!F:F,B150)+(1-(SUMIF(Invoice!$A:$A,$B150,Invoice!$B:$B)/100000000000))</f>
        <v>1</v>
      </c>
      <c r="B150" t="s">
        <v>475</v>
      </c>
      <c r="C150" t="s">
        <v>476</v>
      </c>
      <c r="D150" t="s">
        <v>192</v>
      </c>
      <c r="E150" t="s">
        <v>51</v>
      </c>
      <c r="F150"/>
      <c r="G150">
        <v>147</v>
      </c>
      <c r="H150" t="s">
        <v>162</v>
      </c>
    </row>
    <row r="151" spans="1:8" ht="14.4">
      <c r="A151" s="31">
        <f>COUNTIF('BOM Atual ZPCS12'!F:F,B151)+(1-(SUMIF(Invoice!$A:$A,$B151,Invoice!$B:$B)/100000000000))</f>
        <v>1</v>
      </c>
      <c r="B151" t="s">
        <v>477</v>
      </c>
      <c r="C151" t="s">
        <v>478</v>
      </c>
      <c r="D151" t="s">
        <v>192</v>
      </c>
      <c r="E151" t="s">
        <v>51</v>
      </c>
      <c r="F151"/>
      <c r="G151">
        <v>148</v>
      </c>
      <c r="H151" t="s">
        <v>162</v>
      </c>
    </row>
    <row r="152" spans="1:8" ht="14.4">
      <c r="A152" s="31">
        <f>COUNTIF('BOM Atual ZPCS12'!F:F,B152)+(1-(SUMIF(Invoice!$A:$A,$B152,Invoice!$B:$B)/100000000000))</f>
        <v>1</v>
      </c>
      <c r="B152" t="s">
        <v>479</v>
      </c>
      <c r="C152" t="s">
        <v>480</v>
      </c>
      <c r="D152" t="s">
        <v>192</v>
      </c>
      <c r="E152" t="s">
        <v>51</v>
      </c>
      <c r="F152"/>
      <c r="G152">
        <v>149</v>
      </c>
      <c r="H152" t="s">
        <v>162</v>
      </c>
    </row>
    <row r="153" spans="1:8" ht="14.4">
      <c r="A153" s="31">
        <f>COUNTIF('BOM Atual ZPCS12'!F:F,B153)+(1-(SUMIF(Invoice!$A:$A,$B153,Invoice!$B:$B)/100000000000))</f>
        <v>1</v>
      </c>
      <c r="B153" t="s">
        <v>481</v>
      </c>
      <c r="C153" t="s">
        <v>482</v>
      </c>
      <c r="D153" t="s">
        <v>192</v>
      </c>
      <c r="E153" t="s">
        <v>51</v>
      </c>
      <c r="F153"/>
      <c r="G153">
        <v>150</v>
      </c>
      <c r="H153" t="s">
        <v>162</v>
      </c>
    </row>
    <row r="154" spans="1:8" ht="14.4">
      <c r="A154" s="31">
        <f>COUNTIF('BOM Atual ZPCS12'!F:F,B154)+(1-(SUMIF(Invoice!$A:$A,$B154,Invoice!$B:$B)/100000000000))</f>
        <v>1</v>
      </c>
      <c r="B154" t="s">
        <v>483</v>
      </c>
      <c r="C154" t="s">
        <v>484</v>
      </c>
      <c r="D154" t="s">
        <v>192</v>
      </c>
      <c r="E154" t="s">
        <v>51</v>
      </c>
      <c r="F154"/>
      <c r="G154">
        <v>151</v>
      </c>
      <c r="H154" t="s">
        <v>162</v>
      </c>
    </row>
    <row r="155" spans="1:8" ht="14.4">
      <c r="A155" s="31">
        <f>COUNTIF('BOM Atual ZPCS12'!F:F,B155)+(1-(SUMIF(Invoice!$A:$A,$B155,Invoice!$B:$B)/100000000000))</f>
        <v>1</v>
      </c>
      <c r="B155" t="s">
        <v>485</v>
      </c>
      <c r="C155" t="s">
        <v>486</v>
      </c>
      <c r="D155" t="s">
        <v>192</v>
      </c>
      <c r="E155" t="s">
        <v>51</v>
      </c>
      <c r="F155"/>
      <c r="G155">
        <v>152</v>
      </c>
      <c r="H155" t="s">
        <v>162</v>
      </c>
    </row>
    <row r="156" spans="1:8" ht="14.4">
      <c r="A156" s="31">
        <f>COUNTIF('BOM Atual ZPCS12'!F:F,B156)+(1-(SUMIF(Invoice!$A:$A,$B156,Invoice!$B:$B)/100000000000))</f>
        <v>1</v>
      </c>
      <c r="B156" t="s">
        <v>487</v>
      </c>
      <c r="C156" t="s">
        <v>488</v>
      </c>
      <c r="D156" t="s">
        <v>192</v>
      </c>
      <c r="E156" t="s">
        <v>51</v>
      </c>
      <c r="F156"/>
      <c r="G156">
        <v>153</v>
      </c>
      <c r="H156" t="s">
        <v>162</v>
      </c>
    </row>
    <row r="157" spans="1:8" ht="14.4">
      <c r="A157" s="31">
        <f>COUNTIF('BOM Atual ZPCS12'!F:F,B157)+(1-(SUMIF(Invoice!$A:$A,$B157,Invoice!$B:$B)/100000000000))</f>
        <v>1</v>
      </c>
      <c r="B157" t="s">
        <v>489</v>
      </c>
      <c r="C157" t="s">
        <v>490</v>
      </c>
      <c r="D157" t="s">
        <v>192</v>
      </c>
      <c r="E157" t="s">
        <v>51</v>
      </c>
      <c r="F157"/>
      <c r="G157">
        <v>154</v>
      </c>
      <c r="H157" t="s">
        <v>162</v>
      </c>
    </row>
    <row r="158" spans="1:8" ht="14.4">
      <c r="A158" s="31">
        <f>COUNTIF('BOM Atual ZPCS12'!F:F,B158)+(1-(SUMIF(Invoice!$A:$A,$B158,Invoice!$B:$B)/100000000000))</f>
        <v>1</v>
      </c>
      <c r="B158" t="s">
        <v>491</v>
      </c>
      <c r="C158" t="s">
        <v>492</v>
      </c>
      <c r="D158" t="s">
        <v>192</v>
      </c>
      <c r="E158" t="s">
        <v>51</v>
      </c>
      <c r="F158"/>
      <c r="G158">
        <v>155</v>
      </c>
      <c r="H158" t="s">
        <v>162</v>
      </c>
    </row>
    <row r="159" spans="1:8" ht="14.4">
      <c r="A159" s="31">
        <f>COUNTIF('BOM Atual ZPCS12'!F:F,B159)+(1-(SUMIF(Invoice!$A:$A,$B159,Invoice!$B:$B)/100000000000))</f>
        <v>1</v>
      </c>
      <c r="B159" t="s">
        <v>493</v>
      </c>
      <c r="C159" t="s">
        <v>494</v>
      </c>
      <c r="D159" t="s">
        <v>192</v>
      </c>
      <c r="E159" t="s">
        <v>51</v>
      </c>
      <c r="F159"/>
      <c r="G159">
        <v>156</v>
      </c>
      <c r="H159" t="s">
        <v>162</v>
      </c>
    </row>
    <row r="160" spans="1:8" ht="14.4">
      <c r="A160" s="31">
        <f>COUNTIF('BOM Atual ZPCS12'!F:F,B160)+(1-(SUMIF(Invoice!$A:$A,$B160,Invoice!$B:$B)/100000000000))</f>
        <v>1</v>
      </c>
      <c r="B160" t="s">
        <v>495</v>
      </c>
      <c r="C160" t="s">
        <v>496</v>
      </c>
      <c r="D160" t="s">
        <v>192</v>
      </c>
      <c r="E160" t="s">
        <v>51</v>
      </c>
      <c r="F160"/>
      <c r="G160">
        <v>157</v>
      </c>
      <c r="H160" t="s">
        <v>162</v>
      </c>
    </row>
    <row r="161" spans="1:8" ht="14.4">
      <c r="A161" s="31">
        <f>COUNTIF('BOM Atual ZPCS12'!F:F,B161)+(1-(SUMIF(Invoice!$A:$A,$B161,Invoice!$B:$B)/100000000000))</f>
        <v>1</v>
      </c>
      <c r="B161" t="s">
        <v>497</v>
      </c>
      <c r="C161" t="s">
        <v>496</v>
      </c>
      <c r="D161" t="s">
        <v>192</v>
      </c>
      <c r="E161" t="s">
        <v>51</v>
      </c>
      <c r="F161"/>
      <c r="G161">
        <v>158</v>
      </c>
      <c r="H161" t="s">
        <v>162</v>
      </c>
    </row>
    <row r="162" spans="1:8" ht="14.4">
      <c r="A162" s="31">
        <f>COUNTIF('BOM Atual ZPCS12'!F:F,B162)+(1-(SUMIF(Invoice!$A:$A,$B162,Invoice!$B:$B)/100000000000))</f>
        <v>1</v>
      </c>
      <c r="B162" t="s">
        <v>498</v>
      </c>
      <c r="C162" t="s">
        <v>499</v>
      </c>
      <c r="D162" t="s">
        <v>192</v>
      </c>
      <c r="E162" t="s">
        <v>51</v>
      </c>
      <c r="F162"/>
      <c r="G162">
        <v>159</v>
      </c>
      <c r="H162" t="s">
        <v>162</v>
      </c>
    </row>
    <row r="163" spans="1:8" ht="14.4">
      <c r="A163" s="31">
        <f>COUNTIF('BOM Atual ZPCS12'!F:F,B163)+(1-(SUMIF(Invoice!$A:$A,$B163,Invoice!$B:$B)/100000000000))</f>
        <v>1</v>
      </c>
      <c r="B163" t="s">
        <v>500</v>
      </c>
      <c r="C163" t="s">
        <v>501</v>
      </c>
      <c r="D163" t="s">
        <v>192</v>
      </c>
      <c r="E163" t="s">
        <v>51</v>
      </c>
      <c r="F163"/>
      <c r="G163">
        <v>160</v>
      </c>
      <c r="H163" t="s">
        <v>162</v>
      </c>
    </row>
    <row r="164" spans="1:8" ht="14.4">
      <c r="A164" s="31">
        <f>COUNTIF('BOM Atual ZPCS12'!F:F,B164)+(1-(SUMIF(Invoice!$A:$A,$B164,Invoice!$B:$B)/100000000000))</f>
        <v>1</v>
      </c>
      <c r="B164" t="s">
        <v>502</v>
      </c>
      <c r="C164" t="s">
        <v>501</v>
      </c>
      <c r="D164" t="s">
        <v>192</v>
      </c>
      <c r="E164" t="s">
        <v>51</v>
      </c>
      <c r="F164"/>
      <c r="G164">
        <v>161</v>
      </c>
      <c r="H164" t="s">
        <v>162</v>
      </c>
    </row>
    <row r="165" spans="1:8" ht="14.4">
      <c r="A165" s="31">
        <f>COUNTIF('BOM Atual ZPCS12'!F:F,B165)+(1-(SUMIF(Invoice!$A:$A,$B165,Invoice!$B:$B)/100000000000))</f>
        <v>1</v>
      </c>
      <c r="B165" t="s">
        <v>503</v>
      </c>
      <c r="C165" t="s">
        <v>504</v>
      </c>
      <c r="D165" t="s">
        <v>192</v>
      </c>
      <c r="E165" t="s">
        <v>51</v>
      </c>
      <c r="F165"/>
      <c r="G165">
        <v>162</v>
      </c>
      <c r="H165" t="s">
        <v>162</v>
      </c>
    </row>
    <row r="166" spans="1:8" ht="14.4">
      <c r="A166" s="31">
        <f>COUNTIF('BOM Atual ZPCS12'!F:F,B166)+(1-(SUMIF(Invoice!$A:$A,$B166,Invoice!$B:$B)/100000000000))</f>
        <v>1</v>
      </c>
      <c r="B166" t="s">
        <v>505</v>
      </c>
      <c r="C166" t="s">
        <v>506</v>
      </c>
      <c r="D166" t="s">
        <v>192</v>
      </c>
      <c r="E166" t="s">
        <v>51</v>
      </c>
      <c r="F166"/>
      <c r="G166">
        <v>163</v>
      </c>
      <c r="H166" t="s">
        <v>162</v>
      </c>
    </row>
    <row r="167" spans="1:8" ht="14.4">
      <c r="A167" s="31">
        <f>COUNTIF('BOM Atual ZPCS12'!F:F,B167)+(1-(SUMIF(Invoice!$A:$A,$B167,Invoice!$B:$B)/100000000000))</f>
        <v>1</v>
      </c>
      <c r="B167" t="s">
        <v>507</v>
      </c>
      <c r="C167" t="s">
        <v>508</v>
      </c>
      <c r="D167" t="s">
        <v>192</v>
      </c>
      <c r="E167" t="s">
        <v>51</v>
      </c>
      <c r="F167"/>
      <c r="G167">
        <v>164</v>
      </c>
      <c r="H167" t="s">
        <v>162</v>
      </c>
    </row>
    <row r="168" spans="1:8" ht="14.4">
      <c r="A168" s="31">
        <f>COUNTIF('BOM Atual ZPCS12'!F:F,B168)+(1-(SUMIF(Invoice!$A:$A,$B168,Invoice!$B:$B)/100000000000))</f>
        <v>1</v>
      </c>
      <c r="B168" t="s">
        <v>509</v>
      </c>
      <c r="C168" t="s">
        <v>510</v>
      </c>
      <c r="D168" t="s">
        <v>192</v>
      </c>
      <c r="E168" t="s">
        <v>51</v>
      </c>
      <c r="F168"/>
      <c r="G168">
        <v>165</v>
      </c>
      <c r="H168" t="s">
        <v>162</v>
      </c>
    </row>
    <row r="169" spans="1:8" ht="14.4">
      <c r="A169" s="31">
        <f>COUNTIF('BOM Atual ZPCS12'!F:F,B169)+(1-(SUMIF(Invoice!$A:$A,$B169,Invoice!$B:$B)/100000000000))</f>
        <v>1</v>
      </c>
      <c r="B169" t="s">
        <v>511</v>
      </c>
      <c r="C169" t="s">
        <v>512</v>
      </c>
      <c r="D169" t="s">
        <v>192</v>
      </c>
      <c r="E169" t="s">
        <v>51</v>
      </c>
      <c r="F169"/>
      <c r="G169">
        <v>166</v>
      </c>
      <c r="H169" t="s">
        <v>162</v>
      </c>
    </row>
    <row r="170" spans="1:8" ht="14.4">
      <c r="A170" s="31">
        <f>COUNTIF('BOM Atual ZPCS12'!F:F,B170)+(1-(SUMIF(Invoice!$A:$A,$B170,Invoice!$B:$B)/100000000000))</f>
        <v>1</v>
      </c>
      <c r="B170" t="s">
        <v>513</v>
      </c>
      <c r="C170" t="s">
        <v>514</v>
      </c>
      <c r="D170" t="s">
        <v>192</v>
      </c>
      <c r="E170" t="s">
        <v>51</v>
      </c>
      <c r="F170"/>
      <c r="G170">
        <v>167</v>
      </c>
      <c r="H170" t="s">
        <v>162</v>
      </c>
    </row>
    <row r="171" spans="1:8" ht="14.4">
      <c r="A171" s="31">
        <f>COUNTIF('BOM Atual ZPCS12'!F:F,B171)+(1-(SUMIF(Invoice!$A:$A,$B171,Invoice!$B:$B)/100000000000))</f>
        <v>1</v>
      </c>
      <c r="B171" t="s">
        <v>515</v>
      </c>
      <c r="C171" t="s">
        <v>516</v>
      </c>
      <c r="D171" t="s">
        <v>192</v>
      </c>
      <c r="E171" t="s">
        <v>51</v>
      </c>
      <c r="F171"/>
      <c r="G171">
        <v>168</v>
      </c>
      <c r="H171" t="s">
        <v>162</v>
      </c>
    </row>
    <row r="172" spans="1:8" ht="14.4">
      <c r="A172" s="31">
        <f>COUNTIF('BOM Atual ZPCS12'!F:F,B172)+(1-(SUMIF(Invoice!$A:$A,$B172,Invoice!$B:$B)/100000000000))</f>
        <v>1</v>
      </c>
      <c r="B172" t="s">
        <v>517</v>
      </c>
      <c r="C172" t="s">
        <v>518</v>
      </c>
      <c r="D172" t="s">
        <v>192</v>
      </c>
      <c r="E172" t="s">
        <v>51</v>
      </c>
      <c r="F172"/>
      <c r="G172">
        <v>169</v>
      </c>
      <c r="H172" t="s">
        <v>162</v>
      </c>
    </row>
    <row r="173" spans="1:8" ht="14.4">
      <c r="A173" s="31">
        <f>COUNTIF('BOM Atual ZPCS12'!F:F,B173)+(1-(SUMIF(Invoice!$A:$A,$B173,Invoice!$B:$B)/100000000000))</f>
        <v>1</v>
      </c>
      <c r="B173" t="s">
        <v>519</v>
      </c>
      <c r="C173" t="s">
        <v>520</v>
      </c>
      <c r="D173" t="s">
        <v>192</v>
      </c>
      <c r="E173" t="s">
        <v>51</v>
      </c>
      <c r="F173"/>
      <c r="G173">
        <v>170</v>
      </c>
      <c r="H173" t="s">
        <v>162</v>
      </c>
    </row>
    <row r="174" spans="1:8" ht="14.4">
      <c r="A174" s="31">
        <f>COUNTIF('BOM Atual ZPCS12'!F:F,B174)+(1-(SUMIF(Invoice!$A:$A,$B174,Invoice!$B:$B)/100000000000))</f>
        <v>1</v>
      </c>
      <c r="B174" t="s">
        <v>521</v>
      </c>
      <c r="C174" t="s">
        <v>522</v>
      </c>
      <c r="D174" t="s">
        <v>192</v>
      </c>
      <c r="E174" t="s">
        <v>51</v>
      </c>
      <c r="F174"/>
      <c r="G174">
        <v>171</v>
      </c>
      <c r="H174" t="s">
        <v>162</v>
      </c>
    </row>
    <row r="175" spans="1:8" ht="14.4">
      <c r="A175" s="31">
        <f>COUNTIF('BOM Atual ZPCS12'!F:F,B175)+(1-(SUMIF(Invoice!$A:$A,$B175,Invoice!$B:$B)/100000000000))</f>
        <v>1</v>
      </c>
      <c r="B175" t="s">
        <v>523</v>
      </c>
      <c r="C175" t="s">
        <v>524</v>
      </c>
      <c r="D175" t="s">
        <v>192</v>
      </c>
      <c r="E175" t="s">
        <v>51</v>
      </c>
      <c r="F175"/>
      <c r="G175">
        <v>172</v>
      </c>
      <c r="H175" t="s">
        <v>162</v>
      </c>
    </row>
    <row r="176" spans="1:8" ht="14.4">
      <c r="A176" s="31">
        <f>COUNTIF('BOM Atual ZPCS12'!F:F,B176)+(1-(SUMIF(Invoice!$A:$A,$B176,Invoice!$B:$B)/100000000000))</f>
        <v>1</v>
      </c>
      <c r="B176" t="s">
        <v>525</v>
      </c>
      <c r="C176" t="s">
        <v>526</v>
      </c>
      <c r="D176" t="s">
        <v>192</v>
      </c>
      <c r="E176" t="s">
        <v>51</v>
      </c>
      <c r="F176"/>
      <c r="G176">
        <v>173</v>
      </c>
      <c r="H176" t="s">
        <v>162</v>
      </c>
    </row>
    <row r="177" spans="1:8" ht="14.4">
      <c r="A177" s="31">
        <f>COUNTIF('BOM Atual ZPCS12'!F:F,B177)+(1-(SUMIF(Invoice!$A:$A,$B177,Invoice!$B:$B)/100000000000))</f>
        <v>1</v>
      </c>
      <c r="B177" t="s">
        <v>527</v>
      </c>
      <c r="C177" t="s">
        <v>528</v>
      </c>
      <c r="D177" t="s">
        <v>192</v>
      </c>
      <c r="E177" t="s">
        <v>51</v>
      </c>
      <c r="F177"/>
      <c r="G177">
        <v>174</v>
      </c>
      <c r="H177" t="s">
        <v>162</v>
      </c>
    </row>
    <row r="178" spans="1:8" ht="14.4">
      <c r="A178" s="31">
        <f>COUNTIF('BOM Atual ZPCS12'!F:F,B178)+(1-(SUMIF(Invoice!$A:$A,$B178,Invoice!$B:$B)/100000000000))</f>
        <v>1</v>
      </c>
      <c r="B178" t="s">
        <v>529</v>
      </c>
      <c r="C178" t="s">
        <v>530</v>
      </c>
      <c r="D178" t="s">
        <v>192</v>
      </c>
      <c r="E178" t="s">
        <v>51</v>
      </c>
      <c r="F178"/>
      <c r="G178">
        <v>175</v>
      </c>
      <c r="H178" t="s">
        <v>162</v>
      </c>
    </row>
    <row r="179" spans="1:8" ht="14.4">
      <c r="A179" s="31">
        <f>COUNTIF('BOM Atual ZPCS12'!F:F,B179)+(1-(SUMIF(Invoice!$A:$A,$B179,Invoice!$B:$B)/100000000000))</f>
        <v>1</v>
      </c>
      <c r="B179" t="s">
        <v>531</v>
      </c>
      <c r="C179" t="s">
        <v>532</v>
      </c>
      <c r="D179" t="s">
        <v>192</v>
      </c>
      <c r="E179" t="s">
        <v>51</v>
      </c>
      <c r="F179"/>
      <c r="G179">
        <v>176</v>
      </c>
      <c r="H179" t="s">
        <v>162</v>
      </c>
    </row>
    <row r="180" spans="1:8" ht="14.4">
      <c r="A180" s="31">
        <f>COUNTIF('BOM Atual ZPCS12'!F:F,B180)+(1-(SUMIF(Invoice!$A:$A,$B180,Invoice!$B:$B)/100000000000))</f>
        <v>1</v>
      </c>
      <c r="B180" t="s">
        <v>533</v>
      </c>
      <c r="C180" t="s">
        <v>534</v>
      </c>
      <c r="D180" t="s">
        <v>192</v>
      </c>
      <c r="E180" t="s">
        <v>51</v>
      </c>
      <c r="F180"/>
      <c r="G180">
        <v>177</v>
      </c>
      <c r="H180" t="s">
        <v>162</v>
      </c>
    </row>
    <row r="181" spans="1:8" ht="14.4">
      <c r="A181" s="31">
        <f>COUNTIF('BOM Atual ZPCS12'!F:F,B181)+(1-(SUMIF(Invoice!$A:$A,$B181,Invoice!$B:$B)/100000000000))</f>
        <v>1</v>
      </c>
      <c r="B181" t="s">
        <v>535</v>
      </c>
      <c r="C181" t="s">
        <v>536</v>
      </c>
      <c r="D181" t="s">
        <v>192</v>
      </c>
      <c r="E181" t="s">
        <v>51</v>
      </c>
      <c r="F181"/>
      <c r="G181">
        <v>178</v>
      </c>
      <c r="H181" t="s">
        <v>162</v>
      </c>
    </row>
    <row r="182" spans="1:8" ht="14.4">
      <c r="A182" s="31">
        <f>COUNTIF('BOM Atual ZPCS12'!F:F,B182)+(1-(SUMIF(Invoice!$A:$A,$B182,Invoice!$B:$B)/100000000000))</f>
        <v>1</v>
      </c>
      <c r="B182" t="s">
        <v>537</v>
      </c>
      <c r="C182" t="s">
        <v>538</v>
      </c>
      <c r="D182" t="s">
        <v>192</v>
      </c>
      <c r="E182" t="s">
        <v>51</v>
      </c>
      <c r="F182"/>
      <c r="G182">
        <v>179</v>
      </c>
      <c r="H182" t="s">
        <v>162</v>
      </c>
    </row>
    <row r="183" spans="1:8" ht="14.4">
      <c r="A183" s="31">
        <f>COUNTIF('BOM Atual ZPCS12'!F:F,B183)+(1-(SUMIF(Invoice!$A:$A,$B183,Invoice!$B:$B)/100000000000))</f>
        <v>1</v>
      </c>
      <c r="B183" t="s">
        <v>539</v>
      </c>
      <c r="C183" t="s">
        <v>540</v>
      </c>
      <c r="D183" t="s">
        <v>192</v>
      </c>
      <c r="E183" t="s">
        <v>51</v>
      </c>
      <c r="F183"/>
      <c r="G183">
        <v>180</v>
      </c>
      <c r="H183" t="s">
        <v>162</v>
      </c>
    </row>
    <row r="184" spans="1:8" ht="14.4">
      <c r="A184" s="31">
        <f>COUNTIF('BOM Atual ZPCS12'!F:F,B184)+(1-(SUMIF(Invoice!$A:$A,$B184,Invoice!$B:$B)/100000000000))</f>
        <v>1</v>
      </c>
      <c r="B184" t="s">
        <v>3502</v>
      </c>
      <c r="C184" t="s">
        <v>3503</v>
      </c>
      <c r="D184" t="s">
        <v>192</v>
      </c>
      <c r="E184" t="s">
        <v>51</v>
      </c>
      <c r="F184"/>
      <c r="G184">
        <v>181</v>
      </c>
      <c r="H184" t="s">
        <v>162</v>
      </c>
    </row>
    <row r="185" spans="1:8" ht="14.4">
      <c r="A185" s="31">
        <f>COUNTIF('BOM Atual ZPCS12'!F:F,B185)+(1-(SUMIF(Invoice!$A:$A,$B185,Invoice!$B:$B)/100000000000))</f>
        <v>1</v>
      </c>
      <c r="B185" t="s">
        <v>541</v>
      </c>
      <c r="C185" t="s">
        <v>542</v>
      </c>
      <c r="D185" t="s">
        <v>192</v>
      </c>
      <c r="E185" t="s">
        <v>51</v>
      </c>
      <c r="F185"/>
      <c r="G185">
        <v>182</v>
      </c>
      <c r="H185" t="s">
        <v>162</v>
      </c>
    </row>
    <row r="186" spans="1:8" ht="14.4">
      <c r="A186" s="31">
        <f>COUNTIF('BOM Atual ZPCS12'!F:F,B186)+(1-(SUMIF(Invoice!$A:$A,$B186,Invoice!$B:$B)/100000000000))</f>
        <v>1</v>
      </c>
      <c r="B186" t="s">
        <v>543</v>
      </c>
      <c r="C186" t="s">
        <v>544</v>
      </c>
      <c r="D186" t="s">
        <v>192</v>
      </c>
      <c r="E186" t="s">
        <v>51</v>
      </c>
      <c r="F186"/>
      <c r="G186">
        <v>183</v>
      </c>
      <c r="H186" t="s">
        <v>162</v>
      </c>
    </row>
    <row r="187" spans="1:8" ht="14.4">
      <c r="A187" s="31">
        <f>COUNTIF('BOM Atual ZPCS12'!F:F,B187)+(1-(SUMIF(Invoice!$A:$A,$B187,Invoice!$B:$B)/100000000000))</f>
        <v>1</v>
      </c>
      <c r="B187" t="s">
        <v>545</v>
      </c>
      <c r="C187" t="s">
        <v>546</v>
      </c>
      <c r="D187" t="s">
        <v>192</v>
      </c>
      <c r="E187" t="s">
        <v>51</v>
      </c>
      <c r="F187"/>
      <c r="G187">
        <v>184</v>
      </c>
      <c r="H187" t="s">
        <v>162</v>
      </c>
    </row>
    <row r="188" spans="1:8" ht="14.4">
      <c r="A188" s="31">
        <f>COUNTIF('BOM Atual ZPCS12'!F:F,B188)+(1-(SUMIF(Invoice!$A:$A,$B188,Invoice!$B:$B)/100000000000))</f>
        <v>1</v>
      </c>
      <c r="B188" t="s">
        <v>547</v>
      </c>
      <c r="C188" t="s">
        <v>548</v>
      </c>
      <c r="D188" t="s">
        <v>192</v>
      </c>
      <c r="E188" t="s">
        <v>51</v>
      </c>
      <c r="F188"/>
      <c r="G188">
        <v>185</v>
      </c>
      <c r="H188" t="s">
        <v>162</v>
      </c>
    </row>
    <row r="189" spans="1:8" ht="14.4">
      <c r="A189" s="31">
        <f>COUNTIF('BOM Atual ZPCS12'!F:F,B189)+(1-(SUMIF(Invoice!$A:$A,$B189,Invoice!$B:$B)/100000000000))</f>
        <v>1</v>
      </c>
      <c r="B189" t="s">
        <v>549</v>
      </c>
      <c r="C189" t="s">
        <v>550</v>
      </c>
      <c r="D189" t="s">
        <v>192</v>
      </c>
      <c r="E189" t="s">
        <v>51</v>
      </c>
      <c r="F189"/>
      <c r="G189">
        <v>186</v>
      </c>
      <c r="H189" t="s">
        <v>162</v>
      </c>
    </row>
    <row r="190" spans="1:8" ht="14.4">
      <c r="A190" s="31">
        <f>COUNTIF('BOM Atual ZPCS12'!F:F,B190)+(1-(SUMIF(Invoice!$A:$A,$B190,Invoice!$B:$B)/100000000000))</f>
        <v>1</v>
      </c>
      <c r="B190" t="s">
        <v>551</v>
      </c>
      <c r="C190" t="s">
        <v>552</v>
      </c>
      <c r="D190" t="s">
        <v>192</v>
      </c>
      <c r="E190" t="s">
        <v>51</v>
      </c>
      <c r="F190"/>
      <c r="G190">
        <v>187</v>
      </c>
      <c r="H190" t="s">
        <v>162</v>
      </c>
    </row>
    <row r="191" spans="1:8" ht="14.4">
      <c r="A191" s="31">
        <f>COUNTIF('BOM Atual ZPCS12'!F:F,B191)+(1-(SUMIF(Invoice!$A:$A,$B191,Invoice!$B:$B)/100000000000))</f>
        <v>1</v>
      </c>
      <c r="B191" t="s">
        <v>553</v>
      </c>
      <c r="C191" t="s">
        <v>554</v>
      </c>
      <c r="D191" t="s">
        <v>192</v>
      </c>
      <c r="E191" t="s">
        <v>51</v>
      </c>
      <c r="F191"/>
      <c r="G191">
        <v>188</v>
      </c>
      <c r="H191" t="s">
        <v>162</v>
      </c>
    </row>
    <row r="192" spans="1:8" ht="14.4">
      <c r="A192" s="31">
        <f>COUNTIF('BOM Atual ZPCS12'!F:F,B192)+(1-(SUMIF(Invoice!$A:$A,$B192,Invoice!$B:$B)/100000000000))</f>
        <v>1</v>
      </c>
      <c r="B192" t="s">
        <v>557</v>
      </c>
      <c r="C192" t="s">
        <v>558</v>
      </c>
      <c r="D192" t="s">
        <v>192</v>
      </c>
      <c r="E192" t="s">
        <v>51</v>
      </c>
      <c r="F192"/>
      <c r="G192">
        <v>189</v>
      </c>
      <c r="H192" t="s">
        <v>162</v>
      </c>
    </row>
    <row r="193" spans="1:8" ht="14.4">
      <c r="A193" s="31">
        <f>COUNTIF('BOM Atual ZPCS12'!F:F,B193)+(1-(SUMIF(Invoice!$A:$A,$B193,Invoice!$B:$B)/100000000000))</f>
        <v>1</v>
      </c>
      <c r="B193" t="s">
        <v>559</v>
      </c>
      <c r="C193" t="s">
        <v>560</v>
      </c>
      <c r="D193" t="s">
        <v>192</v>
      </c>
      <c r="E193" t="s">
        <v>51</v>
      </c>
      <c r="F193"/>
      <c r="G193">
        <v>190</v>
      </c>
      <c r="H193" t="s">
        <v>162</v>
      </c>
    </row>
    <row r="194" spans="1:8" ht="14.4">
      <c r="A194" s="31">
        <f>COUNTIF('BOM Atual ZPCS12'!F:F,B194)+(1-(SUMIF(Invoice!$A:$A,$B194,Invoice!$B:$B)/100000000000))</f>
        <v>1</v>
      </c>
      <c r="B194" t="s">
        <v>563</v>
      </c>
      <c r="C194" t="s">
        <v>564</v>
      </c>
      <c r="D194" t="s">
        <v>192</v>
      </c>
      <c r="E194" t="s">
        <v>51</v>
      </c>
      <c r="F194"/>
      <c r="G194">
        <v>191</v>
      </c>
      <c r="H194" t="s">
        <v>162</v>
      </c>
    </row>
    <row r="195" spans="1:8" ht="14.4">
      <c r="A195" s="31">
        <f>COUNTIF('BOM Atual ZPCS12'!F:F,B195)+(1-(SUMIF(Invoice!$A:$A,$B195,Invoice!$B:$B)/100000000000))</f>
        <v>1</v>
      </c>
      <c r="B195" t="s">
        <v>3506</v>
      </c>
      <c r="C195" t="s">
        <v>3507</v>
      </c>
      <c r="D195" t="s">
        <v>192</v>
      </c>
      <c r="E195" t="s">
        <v>51</v>
      </c>
      <c r="F195"/>
      <c r="G195">
        <v>192</v>
      </c>
      <c r="H195" t="s">
        <v>162</v>
      </c>
    </row>
    <row r="196" spans="1:8" ht="14.4">
      <c r="A196" s="31">
        <f>COUNTIF('BOM Atual ZPCS12'!F:F,B196)+(1-(SUMIF(Invoice!$A:$A,$B196,Invoice!$B:$B)/100000000000))</f>
        <v>1</v>
      </c>
      <c r="B196" t="s">
        <v>565</v>
      </c>
      <c r="C196" t="s">
        <v>566</v>
      </c>
      <c r="D196" t="s">
        <v>192</v>
      </c>
      <c r="E196" t="s">
        <v>51</v>
      </c>
      <c r="F196"/>
      <c r="G196">
        <v>193</v>
      </c>
      <c r="H196" t="s">
        <v>162</v>
      </c>
    </row>
    <row r="197" spans="1:8" ht="14.4">
      <c r="A197" s="31">
        <f>COUNTIF('BOM Atual ZPCS12'!F:F,B197)+(1-(SUMIF(Invoice!$A:$A,$B197,Invoice!$B:$B)/100000000000))</f>
        <v>1</v>
      </c>
      <c r="B197" t="s">
        <v>567</v>
      </c>
      <c r="C197" t="s">
        <v>568</v>
      </c>
      <c r="D197" t="s">
        <v>192</v>
      </c>
      <c r="E197" t="s">
        <v>51</v>
      </c>
      <c r="F197"/>
      <c r="G197">
        <v>194</v>
      </c>
      <c r="H197" t="s">
        <v>162</v>
      </c>
    </row>
    <row r="198" spans="1:8" ht="14.4">
      <c r="A198" s="31">
        <f>COUNTIF('BOM Atual ZPCS12'!F:F,B198)+(1-(SUMIF(Invoice!$A:$A,$B198,Invoice!$B:$B)/100000000000))</f>
        <v>1</v>
      </c>
      <c r="B198" t="s">
        <v>569</v>
      </c>
      <c r="C198" t="s">
        <v>570</v>
      </c>
      <c r="D198" t="s">
        <v>192</v>
      </c>
      <c r="E198" t="s">
        <v>51</v>
      </c>
      <c r="F198"/>
      <c r="G198">
        <v>195</v>
      </c>
      <c r="H198" t="s">
        <v>162</v>
      </c>
    </row>
    <row r="199" spans="1:8" ht="14.4">
      <c r="A199" s="31">
        <f>COUNTIF('BOM Atual ZPCS12'!F:F,B199)+(1-(SUMIF(Invoice!$A:$A,$B199,Invoice!$B:$B)/100000000000))</f>
        <v>1</v>
      </c>
      <c r="B199" t="s">
        <v>571</v>
      </c>
      <c r="C199" t="s">
        <v>572</v>
      </c>
      <c r="D199" t="s">
        <v>192</v>
      </c>
      <c r="E199" t="s">
        <v>51</v>
      </c>
      <c r="F199"/>
      <c r="G199">
        <v>196</v>
      </c>
      <c r="H199" t="s">
        <v>162</v>
      </c>
    </row>
    <row r="200" spans="1:8" ht="14.4">
      <c r="A200" s="31">
        <f>COUNTIF('BOM Atual ZPCS12'!F:F,B200)+(1-(SUMIF(Invoice!$A:$A,$B200,Invoice!$B:$B)/100000000000))</f>
        <v>1</v>
      </c>
      <c r="B200" t="s">
        <v>573</v>
      </c>
      <c r="C200" t="s">
        <v>574</v>
      </c>
      <c r="D200" t="s">
        <v>192</v>
      </c>
      <c r="E200" t="s">
        <v>51</v>
      </c>
      <c r="F200"/>
      <c r="G200">
        <v>197</v>
      </c>
      <c r="H200" t="s">
        <v>162</v>
      </c>
    </row>
    <row r="201" spans="1:8" ht="14.4">
      <c r="A201" s="31">
        <f>COUNTIF('BOM Atual ZPCS12'!F:F,B201)+(1-(SUMIF(Invoice!$A:$A,$B201,Invoice!$B:$B)/100000000000))</f>
        <v>1</v>
      </c>
      <c r="B201" t="s">
        <v>575</v>
      </c>
      <c r="C201" t="s">
        <v>576</v>
      </c>
      <c r="D201" t="s">
        <v>192</v>
      </c>
      <c r="E201" t="s">
        <v>51</v>
      </c>
      <c r="F201"/>
      <c r="G201">
        <v>198</v>
      </c>
      <c r="H201" t="s">
        <v>162</v>
      </c>
    </row>
    <row r="202" spans="1:8" ht="14.4">
      <c r="A202" s="31">
        <f>COUNTIF('BOM Atual ZPCS12'!F:F,B202)+(1-(SUMIF(Invoice!$A:$A,$B202,Invoice!$B:$B)/100000000000))</f>
        <v>1</v>
      </c>
      <c r="B202" t="s">
        <v>577</v>
      </c>
      <c r="C202" t="s">
        <v>578</v>
      </c>
      <c r="D202" t="s">
        <v>192</v>
      </c>
      <c r="E202" t="s">
        <v>51</v>
      </c>
      <c r="F202"/>
      <c r="G202">
        <v>199</v>
      </c>
      <c r="H202" t="s">
        <v>162</v>
      </c>
    </row>
    <row r="203" spans="1:8" ht="14.4">
      <c r="A203" s="31">
        <f>COUNTIF('BOM Atual ZPCS12'!F:F,B203)+(1-(SUMIF(Invoice!$A:$A,$B203,Invoice!$B:$B)/100000000000))</f>
        <v>1</v>
      </c>
      <c r="B203" t="s">
        <v>579</v>
      </c>
      <c r="C203" t="s">
        <v>580</v>
      </c>
      <c r="D203" t="s">
        <v>192</v>
      </c>
      <c r="E203" t="s">
        <v>51</v>
      </c>
      <c r="F203"/>
      <c r="G203">
        <v>200</v>
      </c>
      <c r="H203" t="s">
        <v>162</v>
      </c>
    </row>
    <row r="204" spans="1:8" ht="14.4">
      <c r="A204" s="31">
        <f>COUNTIF('BOM Atual ZPCS12'!F:F,B204)+(1-(SUMIF(Invoice!$A:$A,$B204,Invoice!$B:$B)/100000000000))</f>
        <v>1</v>
      </c>
      <c r="B204" t="s">
        <v>581</v>
      </c>
      <c r="C204" t="s">
        <v>582</v>
      </c>
      <c r="D204" t="s">
        <v>192</v>
      </c>
      <c r="E204" t="s">
        <v>51</v>
      </c>
      <c r="F204"/>
      <c r="G204">
        <v>201</v>
      </c>
      <c r="H204" t="s">
        <v>162</v>
      </c>
    </row>
    <row r="205" spans="1:8" ht="14.4">
      <c r="A205" s="31">
        <f>COUNTIF('BOM Atual ZPCS12'!F:F,B205)+(1-(SUMIF(Invoice!$A:$A,$B205,Invoice!$B:$B)/100000000000))</f>
        <v>1</v>
      </c>
      <c r="B205" t="s">
        <v>80</v>
      </c>
      <c r="C205" t="s">
        <v>81</v>
      </c>
      <c r="D205" t="s">
        <v>192</v>
      </c>
      <c r="E205" t="s">
        <v>51</v>
      </c>
      <c r="F205"/>
      <c r="G205">
        <v>202</v>
      </c>
      <c r="H205" t="s">
        <v>162</v>
      </c>
    </row>
    <row r="206" spans="1:8" ht="14.4">
      <c r="A206" s="31">
        <f>COUNTIF('BOM Atual ZPCS12'!F:F,B206)+(1-(SUMIF(Invoice!$A:$A,$B206,Invoice!$B:$B)/100000000000))</f>
        <v>1</v>
      </c>
      <c r="B206" t="s">
        <v>583</v>
      </c>
      <c r="C206" t="s">
        <v>584</v>
      </c>
      <c r="D206" t="s">
        <v>192</v>
      </c>
      <c r="E206" t="s">
        <v>51</v>
      </c>
      <c r="F206"/>
      <c r="G206">
        <v>203</v>
      </c>
      <c r="H206" t="s">
        <v>162</v>
      </c>
    </row>
    <row r="207" spans="1:8" ht="14.4">
      <c r="A207" s="31">
        <f>COUNTIF('BOM Atual ZPCS12'!F:F,B207)+(1-(SUMIF(Invoice!$A:$A,$B207,Invoice!$B:$B)/100000000000))</f>
        <v>1</v>
      </c>
      <c r="B207" t="s">
        <v>585</v>
      </c>
      <c r="C207" t="s">
        <v>586</v>
      </c>
      <c r="D207" t="s">
        <v>192</v>
      </c>
      <c r="E207" t="s">
        <v>51</v>
      </c>
      <c r="F207"/>
      <c r="G207">
        <v>204</v>
      </c>
      <c r="H207" t="s">
        <v>162</v>
      </c>
    </row>
    <row r="208" spans="1:8" ht="14.4">
      <c r="A208" s="31">
        <f>COUNTIF('BOM Atual ZPCS12'!F:F,B208)+(1-(SUMIF(Invoice!$A:$A,$B208,Invoice!$B:$B)/100000000000))</f>
        <v>1</v>
      </c>
      <c r="B208" t="s">
        <v>587</v>
      </c>
      <c r="C208" t="s">
        <v>588</v>
      </c>
      <c r="D208" t="s">
        <v>192</v>
      </c>
      <c r="E208" t="s">
        <v>51</v>
      </c>
      <c r="F208"/>
      <c r="G208">
        <v>205</v>
      </c>
      <c r="H208" t="s">
        <v>162</v>
      </c>
    </row>
    <row r="209" spans="1:8" ht="14.4">
      <c r="A209" s="31">
        <f>COUNTIF('BOM Atual ZPCS12'!F:F,B209)+(1-(SUMIF(Invoice!$A:$A,$B209,Invoice!$B:$B)/100000000000))</f>
        <v>1</v>
      </c>
      <c r="B209" t="s">
        <v>589</v>
      </c>
      <c r="C209" t="s">
        <v>590</v>
      </c>
      <c r="D209" t="s">
        <v>192</v>
      </c>
      <c r="E209" t="s">
        <v>51</v>
      </c>
      <c r="F209"/>
      <c r="G209">
        <v>206</v>
      </c>
      <c r="H209" t="s">
        <v>162</v>
      </c>
    </row>
    <row r="210" spans="1:8" ht="14.4">
      <c r="A210" s="31">
        <f>COUNTIF('BOM Atual ZPCS12'!F:F,B210)+(1-(SUMIF(Invoice!$A:$A,$B210,Invoice!$B:$B)/100000000000))</f>
        <v>1</v>
      </c>
      <c r="B210" t="s">
        <v>591</v>
      </c>
      <c r="C210" t="s">
        <v>592</v>
      </c>
      <c r="D210" t="s">
        <v>192</v>
      </c>
      <c r="E210" t="s">
        <v>51</v>
      </c>
      <c r="F210"/>
      <c r="G210">
        <v>207</v>
      </c>
      <c r="H210" t="s">
        <v>162</v>
      </c>
    </row>
    <row r="211" spans="1:8" ht="14.4">
      <c r="A211" s="31">
        <f>COUNTIF('BOM Atual ZPCS12'!F:F,B211)+(1-(SUMIF(Invoice!$A:$A,$B211,Invoice!$B:$B)/100000000000))</f>
        <v>1</v>
      </c>
      <c r="B211" t="s">
        <v>593</v>
      </c>
      <c r="C211" t="s">
        <v>594</v>
      </c>
      <c r="D211" t="s">
        <v>192</v>
      </c>
      <c r="E211" t="s">
        <v>51</v>
      </c>
      <c r="F211"/>
      <c r="G211">
        <v>208</v>
      </c>
      <c r="H211" t="s">
        <v>162</v>
      </c>
    </row>
    <row r="212" spans="1:8" ht="14.4">
      <c r="A212" s="31">
        <f>COUNTIF('BOM Atual ZPCS12'!F:F,B212)+(1-(SUMIF(Invoice!$A:$A,$B212,Invoice!$B:$B)/100000000000))</f>
        <v>1</v>
      </c>
      <c r="B212" t="s">
        <v>595</v>
      </c>
      <c r="C212" t="s">
        <v>596</v>
      </c>
      <c r="D212" t="s">
        <v>192</v>
      </c>
      <c r="E212" t="s">
        <v>51</v>
      </c>
      <c r="F212"/>
      <c r="G212">
        <v>209</v>
      </c>
      <c r="H212" t="s">
        <v>162</v>
      </c>
    </row>
    <row r="213" spans="1:8" ht="14.4">
      <c r="A213" s="31">
        <f>COUNTIF('BOM Atual ZPCS12'!F:F,B213)+(1-(SUMIF(Invoice!$A:$A,$B213,Invoice!$B:$B)/100000000000))</f>
        <v>1</v>
      </c>
      <c r="B213" t="s">
        <v>597</v>
      </c>
      <c r="C213" t="s">
        <v>598</v>
      </c>
      <c r="D213" t="s">
        <v>192</v>
      </c>
      <c r="E213" t="s">
        <v>51</v>
      </c>
      <c r="F213"/>
      <c r="G213">
        <v>210</v>
      </c>
      <c r="H213" t="s">
        <v>162</v>
      </c>
    </row>
    <row r="214" spans="1:8" ht="14.4">
      <c r="A214" s="31">
        <f>COUNTIF('BOM Atual ZPCS12'!F:F,B214)+(1-(SUMIF(Invoice!$A:$A,$B214,Invoice!$B:$B)/100000000000))</f>
        <v>1</v>
      </c>
      <c r="B214" t="s">
        <v>599</v>
      </c>
      <c r="C214" t="s">
        <v>600</v>
      </c>
      <c r="D214" t="s">
        <v>192</v>
      </c>
      <c r="E214" t="s">
        <v>51</v>
      </c>
      <c r="F214"/>
      <c r="G214">
        <v>211</v>
      </c>
      <c r="H214" t="s">
        <v>162</v>
      </c>
    </row>
    <row r="215" spans="1:8" ht="14.4">
      <c r="A215" s="31">
        <f>COUNTIF('BOM Atual ZPCS12'!F:F,B215)+(1-(SUMIF(Invoice!$A:$A,$B215,Invoice!$B:$B)/100000000000))</f>
        <v>1</v>
      </c>
      <c r="B215" t="s">
        <v>601</v>
      </c>
      <c r="C215" t="s">
        <v>602</v>
      </c>
      <c r="D215" t="s">
        <v>192</v>
      </c>
      <c r="E215" t="s">
        <v>51</v>
      </c>
      <c r="F215"/>
      <c r="G215">
        <v>212</v>
      </c>
      <c r="H215" t="s">
        <v>162</v>
      </c>
    </row>
    <row r="216" spans="1:8" ht="14.4">
      <c r="A216" s="31">
        <f>COUNTIF('BOM Atual ZPCS12'!F:F,B216)+(1-(SUMIF(Invoice!$A:$A,$B216,Invoice!$B:$B)/100000000000))</f>
        <v>1</v>
      </c>
      <c r="B216" t="s">
        <v>603</v>
      </c>
      <c r="C216" t="s">
        <v>604</v>
      </c>
      <c r="D216" t="s">
        <v>192</v>
      </c>
      <c r="E216" t="s">
        <v>51</v>
      </c>
      <c r="F216"/>
      <c r="G216">
        <v>213</v>
      </c>
      <c r="H216" t="s">
        <v>162</v>
      </c>
    </row>
    <row r="217" spans="1:8" ht="14.4">
      <c r="A217" s="31">
        <f>COUNTIF('BOM Atual ZPCS12'!F:F,B217)+(1-(SUMIF(Invoice!$A:$A,$B217,Invoice!$B:$B)/100000000000))</f>
        <v>1</v>
      </c>
      <c r="B217" t="s">
        <v>605</v>
      </c>
      <c r="C217" t="s">
        <v>606</v>
      </c>
      <c r="D217" t="s">
        <v>192</v>
      </c>
      <c r="E217" t="s">
        <v>51</v>
      </c>
      <c r="F217"/>
      <c r="G217">
        <v>214</v>
      </c>
      <c r="H217" t="s">
        <v>162</v>
      </c>
    </row>
    <row r="218" spans="1:8" ht="14.4">
      <c r="A218" s="31">
        <f>COUNTIF('BOM Atual ZPCS12'!F:F,B218)+(1-(SUMIF(Invoice!$A:$A,$B218,Invoice!$B:$B)/100000000000))</f>
        <v>1</v>
      </c>
      <c r="B218" t="s">
        <v>607</v>
      </c>
      <c r="C218" t="s">
        <v>608</v>
      </c>
      <c r="D218" t="s">
        <v>192</v>
      </c>
      <c r="E218" t="s">
        <v>51</v>
      </c>
      <c r="F218"/>
      <c r="G218">
        <v>215</v>
      </c>
      <c r="H218" t="s">
        <v>162</v>
      </c>
    </row>
    <row r="219" spans="1:8" ht="14.4">
      <c r="A219" s="31">
        <f>COUNTIF('BOM Atual ZPCS12'!F:F,B219)+(1-(SUMIF(Invoice!$A:$A,$B219,Invoice!$B:$B)/100000000000))</f>
        <v>1</v>
      </c>
      <c r="B219" t="s">
        <v>609</v>
      </c>
      <c r="C219" t="s">
        <v>610</v>
      </c>
      <c r="D219" t="s">
        <v>192</v>
      </c>
      <c r="E219" t="s">
        <v>51</v>
      </c>
      <c r="F219"/>
      <c r="G219">
        <v>216</v>
      </c>
      <c r="H219" t="s">
        <v>162</v>
      </c>
    </row>
    <row r="220" spans="1:8" ht="14.4">
      <c r="A220" s="31">
        <f>COUNTIF('BOM Atual ZPCS12'!F:F,B220)+(1-(SUMIF(Invoice!$A:$A,$B220,Invoice!$B:$B)/100000000000))</f>
        <v>1</v>
      </c>
      <c r="B220" t="s">
        <v>611</v>
      </c>
      <c r="C220" t="s">
        <v>612</v>
      </c>
      <c r="D220" t="s">
        <v>192</v>
      </c>
      <c r="E220" t="s">
        <v>51</v>
      </c>
      <c r="F220"/>
      <c r="G220">
        <v>217</v>
      </c>
      <c r="H220" t="s">
        <v>162</v>
      </c>
    </row>
    <row r="221" spans="1:8" ht="14.4">
      <c r="A221" s="31">
        <f>COUNTIF('BOM Atual ZPCS12'!F:F,B221)+(1-(SUMIF(Invoice!$A:$A,$B221,Invoice!$B:$B)/100000000000))</f>
        <v>1</v>
      </c>
      <c r="B221" t="s">
        <v>613</v>
      </c>
      <c r="C221" t="s">
        <v>614</v>
      </c>
      <c r="D221" t="s">
        <v>192</v>
      </c>
      <c r="E221" t="s">
        <v>51</v>
      </c>
      <c r="F221"/>
      <c r="G221">
        <v>218</v>
      </c>
      <c r="H221" t="s">
        <v>162</v>
      </c>
    </row>
    <row r="222" spans="1:8" ht="14.4">
      <c r="A222" s="31">
        <f>COUNTIF('BOM Atual ZPCS12'!F:F,B222)+(1-(SUMIF(Invoice!$A:$A,$B222,Invoice!$B:$B)/100000000000))</f>
        <v>1</v>
      </c>
      <c r="B222" t="s">
        <v>615</v>
      </c>
      <c r="C222" t="s">
        <v>616</v>
      </c>
      <c r="D222" t="s">
        <v>192</v>
      </c>
      <c r="E222" t="s">
        <v>51</v>
      </c>
      <c r="F222"/>
      <c r="G222">
        <v>219</v>
      </c>
      <c r="H222" t="s">
        <v>162</v>
      </c>
    </row>
    <row r="223" spans="1:8" ht="14.4">
      <c r="A223" s="31">
        <f>COUNTIF('BOM Atual ZPCS12'!F:F,B223)+(1-(SUMIF(Invoice!$A:$A,$B223,Invoice!$B:$B)/100000000000))</f>
        <v>1</v>
      </c>
      <c r="B223" t="s">
        <v>617</v>
      </c>
      <c r="C223" t="s">
        <v>618</v>
      </c>
      <c r="D223" t="s">
        <v>192</v>
      </c>
      <c r="E223" t="s">
        <v>51</v>
      </c>
      <c r="F223"/>
      <c r="G223">
        <v>220</v>
      </c>
      <c r="H223" t="s">
        <v>162</v>
      </c>
    </row>
    <row r="224" spans="1:8" ht="14.4">
      <c r="A224" s="31">
        <f>COUNTIF('BOM Atual ZPCS12'!F:F,B224)+(1-(SUMIF(Invoice!$A:$A,$B224,Invoice!$B:$B)/100000000000))</f>
        <v>1</v>
      </c>
      <c r="B224" t="s">
        <v>619</v>
      </c>
      <c r="C224" t="s">
        <v>620</v>
      </c>
      <c r="D224" t="s">
        <v>192</v>
      </c>
      <c r="E224" t="s">
        <v>51</v>
      </c>
      <c r="F224"/>
      <c r="G224">
        <v>221</v>
      </c>
      <c r="H224" t="s">
        <v>162</v>
      </c>
    </row>
    <row r="225" spans="1:8" ht="14.4">
      <c r="A225" s="31">
        <f>COUNTIF('BOM Atual ZPCS12'!F:F,B225)+(1-(SUMIF(Invoice!$A:$A,$B225,Invoice!$B:$B)/100000000000))</f>
        <v>1</v>
      </c>
      <c r="B225" t="s">
        <v>621</v>
      </c>
      <c r="C225" t="s">
        <v>622</v>
      </c>
      <c r="D225" t="s">
        <v>192</v>
      </c>
      <c r="E225" t="s">
        <v>51</v>
      </c>
      <c r="F225"/>
      <c r="G225">
        <v>222</v>
      </c>
      <c r="H225" t="s">
        <v>162</v>
      </c>
    </row>
    <row r="226" spans="1:8" ht="14.4">
      <c r="A226" s="31">
        <f>COUNTIF('BOM Atual ZPCS12'!F:F,B226)+(1-(SUMIF(Invoice!$A:$A,$B226,Invoice!$B:$B)/100000000000))</f>
        <v>1</v>
      </c>
      <c r="B226" t="s">
        <v>623</v>
      </c>
      <c r="C226" t="s">
        <v>624</v>
      </c>
      <c r="D226" t="s">
        <v>192</v>
      </c>
      <c r="E226" t="s">
        <v>51</v>
      </c>
      <c r="F226"/>
      <c r="G226">
        <v>223</v>
      </c>
      <c r="H226" t="s">
        <v>162</v>
      </c>
    </row>
    <row r="227" spans="1:8" ht="14.4">
      <c r="A227" s="31">
        <f>COUNTIF('BOM Atual ZPCS12'!F:F,B227)+(1-(SUMIF(Invoice!$A:$A,$B227,Invoice!$B:$B)/100000000000))</f>
        <v>1</v>
      </c>
      <c r="B227" t="s">
        <v>625</v>
      </c>
      <c r="C227" t="s">
        <v>626</v>
      </c>
      <c r="D227" t="s">
        <v>192</v>
      </c>
      <c r="E227" t="s">
        <v>51</v>
      </c>
      <c r="F227"/>
      <c r="G227">
        <v>224</v>
      </c>
      <c r="H227" t="s">
        <v>162</v>
      </c>
    </row>
    <row r="228" spans="1:8" ht="14.4">
      <c r="A228" s="31">
        <f>COUNTIF('BOM Atual ZPCS12'!F:F,B228)+(1-(SUMIF(Invoice!$A:$A,$B228,Invoice!$B:$B)/100000000000))</f>
        <v>1</v>
      </c>
      <c r="B228" t="s">
        <v>627</v>
      </c>
      <c r="C228" t="s">
        <v>628</v>
      </c>
      <c r="D228" t="s">
        <v>192</v>
      </c>
      <c r="E228" t="s">
        <v>51</v>
      </c>
      <c r="F228"/>
      <c r="G228">
        <v>225</v>
      </c>
      <c r="H228" t="s">
        <v>162</v>
      </c>
    </row>
    <row r="229" spans="1:8" ht="14.4">
      <c r="A229" s="31">
        <f>COUNTIF('BOM Atual ZPCS12'!F:F,B229)+(1-(SUMIF(Invoice!$A:$A,$B229,Invoice!$B:$B)/100000000000))</f>
        <v>1</v>
      </c>
      <c r="B229" t="s">
        <v>629</v>
      </c>
      <c r="C229" t="s">
        <v>630</v>
      </c>
      <c r="D229" t="s">
        <v>192</v>
      </c>
      <c r="E229" t="s">
        <v>51</v>
      </c>
      <c r="F229"/>
      <c r="G229">
        <v>226</v>
      </c>
      <c r="H229" t="s">
        <v>162</v>
      </c>
    </row>
    <row r="230" spans="1:8" ht="14.4">
      <c r="A230" s="31">
        <f>COUNTIF('BOM Atual ZPCS12'!F:F,B230)+(1-(SUMIF(Invoice!$A:$A,$B230,Invoice!$B:$B)/100000000000))</f>
        <v>1</v>
      </c>
      <c r="B230" t="s">
        <v>631</v>
      </c>
      <c r="C230" t="s">
        <v>632</v>
      </c>
      <c r="D230" t="s">
        <v>192</v>
      </c>
      <c r="E230" t="s">
        <v>51</v>
      </c>
      <c r="F230"/>
      <c r="G230">
        <v>227</v>
      </c>
      <c r="H230" t="s">
        <v>162</v>
      </c>
    </row>
    <row r="231" spans="1:8" ht="14.4">
      <c r="A231" s="31">
        <f>COUNTIF('BOM Atual ZPCS12'!F:F,B231)+(1-(SUMIF(Invoice!$A:$A,$B231,Invoice!$B:$B)/100000000000))</f>
        <v>1</v>
      </c>
      <c r="B231" t="s">
        <v>633</v>
      </c>
      <c r="C231" t="s">
        <v>634</v>
      </c>
      <c r="D231" t="s">
        <v>192</v>
      </c>
      <c r="E231" t="s">
        <v>51</v>
      </c>
      <c r="F231"/>
      <c r="G231">
        <v>228</v>
      </c>
      <c r="H231" t="s">
        <v>162</v>
      </c>
    </row>
    <row r="232" spans="1:8" ht="14.4">
      <c r="A232" s="31">
        <f>COUNTIF('BOM Atual ZPCS12'!F:F,B232)+(1-(SUMIF(Invoice!$A:$A,$B232,Invoice!$B:$B)/100000000000))</f>
        <v>1</v>
      </c>
      <c r="B232" t="s">
        <v>635</v>
      </c>
      <c r="C232" t="s">
        <v>636</v>
      </c>
      <c r="D232" t="s">
        <v>192</v>
      </c>
      <c r="E232" t="s">
        <v>51</v>
      </c>
      <c r="F232"/>
      <c r="G232">
        <v>229</v>
      </c>
      <c r="H232" t="s">
        <v>162</v>
      </c>
    </row>
    <row r="233" spans="1:8" ht="14.4">
      <c r="A233" s="31">
        <f>COUNTIF('BOM Atual ZPCS12'!F:F,B233)+(1-(SUMIF(Invoice!$A:$A,$B233,Invoice!$B:$B)/100000000000))</f>
        <v>1</v>
      </c>
      <c r="B233" t="s">
        <v>637</v>
      </c>
      <c r="C233" t="s">
        <v>638</v>
      </c>
      <c r="D233" t="s">
        <v>192</v>
      </c>
      <c r="E233" t="s">
        <v>51</v>
      </c>
      <c r="F233"/>
      <c r="G233">
        <v>230</v>
      </c>
      <c r="H233" t="s">
        <v>162</v>
      </c>
    </row>
    <row r="234" spans="1:8" ht="14.4">
      <c r="A234" s="31">
        <f>COUNTIF('BOM Atual ZPCS12'!F:F,B234)+(1-(SUMIF(Invoice!$A:$A,$B234,Invoice!$B:$B)/100000000000))</f>
        <v>1</v>
      </c>
      <c r="B234" t="s">
        <v>639</v>
      </c>
      <c r="C234" t="s">
        <v>640</v>
      </c>
      <c r="D234" t="s">
        <v>192</v>
      </c>
      <c r="E234" t="s">
        <v>51</v>
      </c>
      <c r="F234"/>
      <c r="G234">
        <v>231</v>
      </c>
      <c r="H234" t="s">
        <v>162</v>
      </c>
    </row>
    <row r="235" spans="1:8" ht="14.4">
      <c r="A235" s="31">
        <f>COUNTIF('BOM Atual ZPCS12'!F:F,B235)+(1-(SUMIF(Invoice!$A:$A,$B235,Invoice!$B:$B)/100000000000))</f>
        <v>1</v>
      </c>
      <c r="B235" t="s">
        <v>641</v>
      </c>
      <c r="C235" t="s">
        <v>642</v>
      </c>
      <c r="D235" t="s">
        <v>192</v>
      </c>
      <c r="E235" t="s">
        <v>51</v>
      </c>
      <c r="F235"/>
      <c r="G235">
        <v>232</v>
      </c>
      <c r="H235" t="s">
        <v>162</v>
      </c>
    </row>
    <row r="236" spans="1:8" ht="14.4">
      <c r="A236" s="31">
        <f>COUNTIF('BOM Atual ZPCS12'!F:F,B236)+(1-(SUMIF(Invoice!$A:$A,$B236,Invoice!$B:$B)/100000000000))</f>
        <v>1</v>
      </c>
      <c r="B236" t="s">
        <v>643</v>
      </c>
      <c r="C236" t="s">
        <v>644</v>
      </c>
      <c r="D236" t="s">
        <v>192</v>
      </c>
      <c r="E236" t="s">
        <v>51</v>
      </c>
      <c r="F236"/>
      <c r="G236">
        <v>233</v>
      </c>
      <c r="H236" t="s">
        <v>162</v>
      </c>
    </row>
    <row r="237" spans="1:8" ht="14.4">
      <c r="A237" s="31">
        <f>COUNTIF('BOM Atual ZPCS12'!F:F,B237)+(1-(SUMIF(Invoice!$A:$A,$B237,Invoice!$B:$B)/100000000000))</f>
        <v>1</v>
      </c>
      <c r="B237" t="s">
        <v>645</v>
      </c>
      <c r="C237" t="s">
        <v>646</v>
      </c>
      <c r="D237" t="s">
        <v>192</v>
      </c>
      <c r="E237" t="s">
        <v>51</v>
      </c>
      <c r="F237"/>
      <c r="G237">
        <v>234</v>
      </c>
      <c r="H237" t="s">
        <v>162</v>
      </c>
    </row>
    <row r="238" spans="1:8" ht="14.4">
      <c r="A238" s="31">
        <f>COUNTIF('BOM Atual ZPCS12'!F:F,B238)+(1-(SUMIF(Invoice!$A:$A,$B238,Invoice!$B:$B)/100000000000))</f>
        <v>1</v>
      </c>
      <c r="B238" t="s">
        <v>647</v>
      </c>
      <c r="C238" t="s">
        <v>648</v>
      </c>
      <c r="D238" t="s">
        <v>192</v>
      </c>
      <c r="E238" t="s">
        <v>51</v>
      </c>
      <c r="F238"/>
      <c r="G238">
        <v>235</v>
      </c>
      <c r="H238" t="s">
        <v>162</v>
      </c>
    </row>
    <row r="239" spans="1:8" ht="14.4">
      <c r="A239" s="31">
        <f>COUNTIF('BOM Atual ZPCS12'!F:F,B239)+(1-(SUMIF(Invoice!$A:$A,$B239,Invoice!$B:$B)/100000000000))</f>
        <v>1</v>
      </c>
      <c r="B239" t="s">
        <v>649</v>
      </c>
      <c r="C239" t="s">
        <v>650</v>
      </c>
      <c r="D239" t="s">
        <v>192</v>
      </c>
      <c r="E239" t="s">
        <v>51</v>
      </c>
      <c r="F239"/>
      <c r="G239">
        <v>236</v>
      </c>
      <c r="H239" t="s">
        <v>162</v>
      </c>
    </row>
    <row r="240" spans="1:8" ht="14.4">
      <c r="A240" s="31">
        <f>COUNTIF('BOM Atual ZPCS12'!F:F,B240)+(1-(SUMIF(Invoice!$A:$A,$B240,Invoice!$B:$B)/100000000000))</f>
        <v>1</v>
      </c>
      <c r="B240" t="s">
        <v>651</v>
      </c>
      <c r="C240" t="s">
        <v>652</v>
      </c>
      <c r="D240" t="s">
        <v>192</v>
      </c>
      <c r="E240" t="s">
        <v>51</v>
      </c>
      <c r="F240"/>
      <c r="G240">
        <v>237</v>
      </c>
      <c r="H240" t="s">
        <v>162</v>
      </c>
    </row>
    <row r="241" spans="1:8" ht="14.4">
      <c r="A241" s="31">
        <f>COUNTIF('BOM Atual ZPCS12'!F:F,B241)+(1-(SUMIF(Invoice!$A:$A,$B241,Invoice!$B:$B)/100000000000))</f>
        <v>1</v>
      </c>
      <c r="B241" t="s">
        <v>653</v>
      </c>
      <c r="C241" t="s">
        <v>654</v>
      </c>
      <c r="D241" t="s">
        <v>192</v>
      </c>
      <c r="E241" t="s">
        <v>51</v>
      </c>
      <c r="F241"/>
      <c r="G241">
        <v>238</v>
      </c>
      <c r="H241" t="s">
        <v>162</v>
      </c>
    </row>
    <row r="242" spans="1:8" ht="14.4">
      <c r="A242" s="31">
        <f>COUNTIF('BOM Atual ZPCS12'!F:F,B242)+(1-(SUMIF(Invoice!$A:$A,$B242,Invoice!$B:$B)/100000000000))</f>
        <v>1</v>
      </c>
      <c r="B242" t="s">
        <v>655</v>
      </c>
      <c r="C242" t="s">
        <v>656</v>
      </c>
      <c r="D242" t="s">
        <v>192</v>
      </c>
      <c r="E242" t="s">
        <v>51</v>
      </c>
      <c r="F242"/>
      <c r="G242">
        <v>239</v>
      </c>
      <c r="H242" t="s">
        <v>162</v>
      </c>
    </row>
    <row r="243" spans="1:8" ht="14.4">
      <c r="A243" s="31">
        <f>COUNTIF('BOM Atual ZPCS12'!F:F,B243)+(1-(SUMIF(Invoice!$A:$A,$B243,Invoice!$B:$B)/100000000000))</f>
        <v>1</v>
      </c>
      <c r="B243" t="s">
        <v>657</v>
      </c>
      <c r="C243" t="s">
        <v>658</v>
      </c>
      <c r="D243" t="s">
        <v>192</v>
      </c>
      <c r="E243" t="s">
        <v>51</v>
      </c>
      <c r="F243"/>
      <c r="G243">
        <v>240</v>
      </c>
      <c r="H243" t="s">
        <v>162</v>
      </c>
    </row>
    <row r="244" spans="1:8" ht="14.4">
      <c r="A244" s="31">
        <f>COUNTIF('BOM Atual ZPCS12'!F:F,B244)+(1-(SUMIF(Invoice!$A:$A,$B244,Invoice!$B:$B)/100000000000))</f>
        <v>1</v>
      </c>
      <c r="B244" t="s">
        <v>659</v>
      </c>
      <c r="C244" t="s">
        <v>660</v>
      </c>
      <c r="D244" t="s">
        <v>192</v>
      </c>
      <c r="E244" t="s">
        <v>51</v>
      </c>
      <c r="F244"/>
      <c r="G244">
        <v>241</v>
      </c>
      <c r="H244" t="s">
        <v>162</v>
      </c>
    </row>
    <row r="245" spans="1:8" ht="14.4">
      <c r="A245" s="31">
        <f>COUNTIF('BOM Atual ZPCS12'!F:F,B245)+(1-(SUMIF(Invoice!$A:$A,$B245,Invoice!$B:$B)/100000000000))</f>
        <v>1</v>
      </c>
      <c r="B245" t="s">
        <v>661</v>
      </c>
      <c r="C245" t="s">
        <v>662</v>
      </c>
      <c r="D245" t="s">
        <v>192</v>
      </c>
      <c r="E245" t="s">
        <v>51</v>
      </c>
      <c r="F245"/>
      <c r="G245">
        <v>242</v>
      </c>
      <c r="H245" t="s">
        <v>162</v>
      </c>
    </row>
    <row r="246" spans="1:8" ht="14.4">
      <c r="A246" s="31">
        <f>COUNTIF('BOM Atual ZPCS12'!F:F,B246)+(1-(SUMIF(Invoice!$A:$A,$B246,Invoice!$B:$B)/100000000000))</f>
        <v>1</v>
      </c>
      <c r="B246" t="s">
        <v>663</v>
      </c>
      <c r="C246" t="s">
        <v>664</v>
      </c>
      <c r="D246" t="s">
        <v>192</v>
      </c>
      <c r="E246" t="s">
        <v>51</v>
      </c>
      <c r="F246"/>
      <c r="G246">
        <v>243</v>
      </c>
      <c r="H246" t="s">
        <v>162</v>
      </c>
    </row>
    <row r="247" spans="1:8" ht="14.4">
      <c r="A247" s="31">
        <f>COUNTIF('BOM Atual ZPCS12'!F:F,B247)+(1-(SUMIF(Invoice!$A:$A,$B247,Invoice!$B:$B)/100000000000))</f>
        <v>1</v>
      </c>
      <c r="B247" t="s">
        <v>665</v>
      </c>
      <c r="C247" t="s">
        <v>666</v>
      </c>
      <c r="D247" t="s">
        <v>192</v>
      </c>
      <c r="E247" t="s">
        <v>51</v>
      </c>
      <c r="F247"/>
      <c r="G247">
        <v>244</v>
      </c>
      <c r="H247" t="s">
        <v>162</v>
      </c>
    </row>
    <row r="248" spans="1:8" ht="14.4">
      <c r="A248" s="31">
        <f>COUNTIF('BOM Atual ZPCS12'!F:F,B248)+(1-(SUMIF(Invoice!$A:$A,$B248,Invoice!$B:$B)/100000000000))</f>
        <v>1</v>
      </c>
      <c r="B248" t="s">
        <v>667</v>
      </c>
      <c r="C248" t="s">
        <v>668</v>
      </c>
      <c r="D248" t="s">
        <v>192</v>
      </c>
      <c r="E248" t="s">
        <v>51</v>
      </c>
      <c r="F248"/>
      <c r="G248">
        <v>245</v>
      </c>
      <c r="H248" t="s">
        <v>162</v>
      </c>
    </row>
    <row r="249" spans="1:8" ht="14.4">
      <c r="A249" s="31">
        <f>COUNTIF('BOM Atual ZPCS12'!F:F,B249)+(1-(SUMIF(Invoice!$A:$A,$B249,Invoice!$B:$B)/100000000000))</f>
        <v>1</v>
      </c>
      <c r="B249" t="s">
        <v>669</v>
      </c>
      <c r="C249" t="s">
        <v>670</v>
      </c>
      <c r="D249" t="s">
        <v>192</v>
      </c>
      <c r="E249" t="s">
        <v>51</v>
      </c>
      <c r="F249"/>
      <c r="G249">
        <v>246</v>
      </c>
      <c r="H249" t="s">
        <v>162</v>
      </c>
    </row>
    <row r="250" spans="1:8" ht="14.4">
      <c r="A250" s="31">
        <f>COUNTIF('BOM Atual ZPCS12'!F:F,B250)+(1-(SUMIF(Invoice!$A:$A,$B250,Invoice!$B:$B)/100000000000))</f>
        <v>1</v>
      </c>
      <c r="B250" t="s">
        <v>671</v>
      </c>
      <c r="C250" t="s">
        <v>672</v>
      </c>
      <c r="D250" t="s">
        <v>192</v>
      </c>
      <c r="E250" t="s">
        <v>51</v>
      </c>
      <c r="F250"/>
      <c r="G250">
        <v>247</v>
      </c>
      <c r="H250" t="s">
        <v>162</v>
      </c>
    </row>
    <row r="251" spans="1:8" ht="14.4">
      <c r="A251" s="31">
        <f>COUNTIF('BOM Atual ZPCS12'!F:F,B251)+(1-(SUMIF(Invoice!$A:$A,$B251,Invoice!$B:$B)/100000000000))</f>
        <v>1</v>
      </c>
      <c r="B251" t="s">
        <v>673</v>
      </c>
      <c r="C251" t="s">
        <v>674</v>
      </c>
      <c r="D251" t="s">
        <v>192</v>
      </c>
      <c r="E251" t="s">
        <v>51</v>
      </c>
      <c r="F251"/>
      <c r="G251">
        <v>248</v>
      </c>
      <c r="H251" t="s">
        <v>162</v>
      </c>
    </row>
    <row r="252" spans="1:8" ht="14.4">
      <c r="A252" s="31">
        <f>COUNTIF('BOM Atual ZPCS12'!F:F,B252)+(1-(SUMIF(Invoice!$A:$A,$B252,Invoice!$B:$B)/100000000000))</f>
        <v>1</v>
      </c>
      <c r="B252" t="s">
        <v>675</v>
      </c>
      <c r="C252" t="s">
        <v>676</v>
      </c>
      <c r="D252" t="s">
        <v>192</v>
      </c>
      <c r="E252" t="s">
        <v>51</v>
      </c>
      <c r="F252"/>
      <c r="G252">
        <v>249</v>
      </c>
      <c r="H252" t="s">
        <v>162</v>
      </c>
    </row>
    <row r="253" spans="1:8" ht="14.4">
      <c r="A253" s="31">
        <f>COUNTIF('BOM Atual ZPCS12'!F:F,B253)+(1-(SUMIF(Invoice!$A:$A,$B253,Invoice!$B:$B)/100000000000))</f>
        <v>1</v>
      </c>
      <c r="B253" t="s">
        <v>677</v>
      </c>
      <c r="C253" t="s">
        <v>678</v>
      </c>
      <c r="D253" t="s">
        <v>192</v>
      </c>
      <c r="E253" t="s">
        <v>51</v>
      </c>
      <c r="F253"/>
      <c r="G253">
        <v>250</v>
      </c>
      <c r="H253" t="s">
        <v>162</v>
      </c>
    </row>
    <row r="254" spans="1:8" ht="14.4">
      <c r="A254" s="31">
        <f>COUNTIF('BOM Atual ZPCS12'!F:F,B254)+(1-(SUMIF(Invoice!$A:$A,$B254,Invoice!$B:$B)/100000000000))</f>
        <v>1</v>
      </c>
      <c r="B254" t="s">
        <v>679</v>
      </c>
      <c r="C254" t="s">
        <v>680</v>
      </c>
      <c r="D254" t="s">
        <v>192</v>
      </c>
      <c r="E254" t="s">
        <v>51</v>
      </c>
      <c r="F254"/>
      <c r="G254">
        <v>251</v>
      </c>
      <c r="H254" t="s">
        <v>162</v>
      </c>
    </row>
    <row r="255" spans="1:8" ht="14.4">
      <c r="A255" s="31">
        <f>COUNTIF('BOM Atual ZPCS12'!F:F,B255)+(1-(SUMIF(Invoice!$A:$A,$B255,Invoice!$B:$B)/100000000000))</f>
        <v>1</v>
      </c>
      <c r="B255" t="s">
        <v>681</v>
      </c>
      <c r="C255" t="s">
        <v>682</v>
      </c>
      <c r="D255" t="s">
        <v>192</v>
      </c>
      <c r="E255" t="s">
        <v>51</v>
      </c>
      <c r="F255"/>
      <c r="G255">
        <v>252</v>
      </c>
      <c r="H255" t="s">
        <v>162</v>
      </c>
    </row>
    <row r="256" spans="1:8" ht="14.4">
      <c r="A256" s="31">
        <f>COUNTIF('BOM Atual ZPCS12'!F:F,B256)+(1-(SUMIF(Invoice!$A:$A,$B256,Invoice!$B:$B)/100000000000))</f>
        <v>1</v>
      </c>
      <c r="B256" t="s">
        <v>683</v>
      </c>
      <c r="C256" t="s">
        <v>684</v>
      </c>
      <c r="D256" t="s">
        <v>192</v>
      </c>
      <c r="E256" t="s">
        <v>51</v>
      </c>
      <c r="F256"/>
      <c r="G256">
        <v>253</v>
      </c>
      <c r="H256" t="s">
        <v>162</v>
      </c>
    </row>
    <row r="257" spans="1:8" ht="14.4">
      <c r="A257" s="31">
        <f>COUNTIF('BOM Atual ZPCS12'!F:F,B257)+(1-(SUMIF(Invoice!$A:$A,$B257,Invoice!$B:$B)/100000000000))</f>
        <v>1</v>
      </c>
      <c r="B257" t="s">
        <v>685</v>
      </c>
      <c r="C257" t="s">
        <v>686</v>
      </c>
      <c r="D257" t="s">
        <v>192</v>
      </c>
      <c r="E257" t="s">
        <v>51</v>
      </c>
      <c r="F257"/>
      <c r="G257">
        <v>254</v>
      </c>
      <c r="H257" t="s">
        <v>162</v>
      </c>
    </row>
    <row r="258" spans="1:8" ht="14.4">
      <c r="A258" s="31">
        <f>COUNTIF('BOM Atual ZPCS12'!F:F,B258)+(1-(SUMIF(Invoice!$A:$A,$B258,Invoice!$B:$B)/100000000000))</f>
        <v>1</v>
      </c>
      <c r="B258" t="s">
        <v>687</v>
      </c>
      <c r="C258" t="s">
        <v>688</v>
      </c>
      <c r="D258" t="s">
        <v>192</v>
      </c>
      <c r="E258" t="s">
        <v>51</v>
      </c>
      <c r="F258"/>
      <c r="G258">
        <v>255</v>
      </c>
      <c r="H258" t="s">
        <v>162</v>
      </c>
    </row>
    <row r="259" spans="1:8" ht="14.4">
      <c r="A259" s="31">
        <f>COUNTIF('BOM Atual ZPCS12'!F:F,B259)+(1-(SUMIF(Invoice!$A:$A,$B259,Invoice!$B:$B)/100000000000))</f>
        <v>1</v>
      </c>
      <c r="B259" t="s">
        <v>689</v>
      </c>
      <c r="C259" t="s">
        <v>690</v>
      </c>
      <c r="D259" t="s">
        <v>192</v>
      </c>
      <c r="E259" t="s">
        <v>51</v>
      </c>
      <c r="F259"/>
      <c r="G259">
        <v>256</v>
      </c>
      <c r="H259" t="s">
        <v>162</v>
      </c>
    </row>
    <row r="260" spans="1:8" ht="14.4">
      <c r="A260" s="31">
        <f>COUNTIF('BOM Atual ZPCS12'!F:F,B260)+(1-(SUMIF(Invoice!$A:$A,$B260,Invoice!$B:$B)/100000000000))</f>
        <v>1</v>
      </c>
      <c r="B260" t="s">
        <v>691</v>
      </c>
      <c r="C260" t="s">
        <v>692</v>
      </c>
      <c r="D260" t="s">
        <v>192</v>
      </c>
      <c r="E260" t="s">
        <v>51</v>
      </c>
      <c r="F260"/>
      <c r="G260">
        <v>257</v>
      </c>
      <c r="H260" t="s">
        <v>162</v>
      </c>
    </row>
    <row r="261" spans="1:8" ht="14.4">
      <c r="A261" s="31">
        <f>COUNTIF('BOM Atual ZPCS12'!F:F,B261)+(1-(SUMIF(Invoice!$A:$A,$B261,Invoice!$B:$B)/100000000000))</f>
        <v>1</v>
      </c>
      <c r="B261" t="s">
        <v>693</v>
      </c>
      <c r="C261" t="s">
        <v>694</v>
      </c>
      <c r="D261" t="s">
        <v>192</v>
      </c>
      <c r="E261" t="s">
        <v>51</v>
      </c>
      <c r="F261"/>
      <c r="G261">
        <v>258</v>
      </c>
      <c r="H261" t="s">
        <v>162</v>
      </c>
    </row>
    <row r="262" spans="1:8" ht="14.4">
      <c r="A262" s="31">
        <f>COUNTIF('BOM Atual ZPCS12'!F:F,B262)+(1-(SUMIF(Invoice!$A:$A,$B262,Invoice!$B:$B)/100000000000))</f>
        <v>1</v>
      </c>
      <c r="B262" t="s">
        <v>695</v>
      </c>
      <c r="C262" t="s">
        <v>696</v>
      </c>
      <c r="D262" t="s">
        <v>192</v>
      </c>
      <c r="E262" t="s">
        <v>51</v>
      </c>
      <c r="F262"/>
      <c r="G262">
        <v>259</v>
      </c>
      <c r="H262" t="s">
        <v>162</v>
      </c>
    </row>
    <row r="263" spans="1:8" ht="14.4">
      <c r="A263" s="31">
        <f>COUNTIF('BOM Atual ZPCS12'!F:F,B263)+(1-(SUMIF(Invoice!$A:$A,$B263,Invoice!$B:$B)/100000000000))</f>
        <v>1</v>
      </c>
      <c r="B263" t="s">
        <v>697</v>
      </c>
      <c r="C263" t="s">
        <v>698</v>
      </c>
      <c r="D263" t="s">
        <v>192</v>
      </c>
      <c r="E263" t="s">
        <v>51</v>
      </c>
      <c r="F263"/>
      <c r="G263">
        <v>260</v>
      </c>
      <c r="H263" t="s">
        <v>162</v>
      </c>
    </row>
    <row r="264" spans="1:8" ht="14.4">
      <c r="A264" s="31">
        <f>COUNTIF('BOM Atual ZPCS12'!F:F,B264)+(1-(SUMIF(Invoice!$A:$A,$B264,Invoice!$B:$B)/100000000000))</f>
        <v>1</v>
      </c>
      <c r="B264" t="s">
        <v>699</v>
      </c>
      <c r="C264" t="s">
        <v>700</v>
      </c>
      <c r="D264" t="s">
        <v>192</v>
      </c>
      <c r="E264" t="s">
        <v>51</v>
      </c>
      <c r="F264"/>
      <c r="G264">
        <v>261</v>
      </c>
      <c r="H264" t="s">
        <v>162</v>
      </c>
    </row>
    <row r="265" spans="1:8" ht="14.4">
      <c r="A265" s="31">
        <f>COUNTIF('BOM Atual ZPCS12'!F:F,B265)+(1-(SUMIF(Invoice!$A:$A,$B265,Invoice!$B:$B)/100000000000))</f>
        <v>1</v>
      </c>
      <c r="B265" t="s">
        <v>701</v>
      </c>
      <c r="C265" t="s">
        <v>702</v>
      </c>
      <c r="D265" t="s">
        <v>192</v>
      </c>
      <c r="E265" t="s">
        <v>51</v>
      </c>
      <c r="F265"/>
      <c r="G265">
        <v>262</v>
      </c>
      <c r="H265" t="s">
        <v>162</v>
      </c>
    </row>
    <row r="266" spans="1:8" ht="14.4">
      <c r="A266" s="31">
        <f>COUNTIF('BOM Atual ZPCS12'!F:F,B266)+(1-(SUMIF(Invoice!$A:$A,$B266,Invoice!$B:$B)/100000000000))</f>
        <v>1</v>
      </c>
      <c r="B266" t="s">
        <v>703</v>
      </c>
      <c r="C266" t="s">
        <v>704</v>
      </c>
      <c r="D266" t="s">
        <v>192</v>
      </c>
      <c r="E266" t="s">
        <v>51</v>
      </c>
      <c r="F266"/>
      <c r="G266">
        <v>263</v>
      </c>
      <c r="H266" t="s">
        <v>162</v>
      </c>
    </row>
    <row r="267" spans="1:8" ht="14.4">
      <c r="A267" s="31">
        <f>COUNTIF('BOM Atual ZPCS12'!F:F,B267)+(1-(SUMIF(Invoice!$A:$A,$B267,Invoice!$B:$B)/100000000000))</f>
        <v>1</v>
      </c>
      <c r="B267" t="s">
        <v>705</v>
      </c>
      <c r="C267" t="s">
        <v>706</v>
      </c>
      <c r="D267" t="s">
        <v>192</v>
      </c>
      <c r="E267" t="s">
        <v>51</v>
      </c>
      <c r="F267"/>
      <c r="G267">
        <v>264</v>
      </c>
      <c r="H267" t="s">
        <v>162</v>
      </c>
    </row>
    <row r="268" spans="1:8" ht="14.4">
      <c r="A268" s="31">
        <f>COUNTIF('BOM Atual ZPCS12'!F:F,B268)+(1-(SUMIF(Invoice!$A:$A,$B268,Invoice!$B:$B)/100000000000))</f>
        <v>1</v>
      </c>
      <c r="B268" t="s">
        <v>707</v>
      </c>
      <c r="C268" t="s">
        <v>708</v>
      </c>
      <c r="D268" t="s">
        <v>192</v>
      </c>
      <c r="E268" t="s">
        <v>51</v>
      </c>
      <c r="F268"/>
      <c r="G268">
        <v>265</v>
      </c>
      <c r="H268" t="s">
        <v>162</v>
      </c>
    </row>
    <row r="269" spans="1:8" ht="14.4">
      <c r="A269" s="31">
        <f>COUNTIF('BOM Atual ZPCS12'!F:F,B269)+(1-(SUMIF(Invoice!$A:$A,$B269,Invoice!$B:$B)/100000000000))</f>
        <v>1</v>
      </c>
      <c r="B269" t="s">
        <v>709</v>
      </c>
      <c r="C269" t="s">
        <v>710</v>
      </c>
      <c r="D269" t="s">
        <v>192</v>
      </c>
      <c r="E269" t="s">
        <v>51</v>
      </c>
      <c r="F269"/>
      <c r="G269">
        <v>266</v>
      </c>
      <c r="H269" t="s">
        <v>162</v>
      </c>
    </row>
    <row r="270" spans="1:8" ht="14.4">
      <c r="A270" s="31">
        <f>COUNTIF('BOM Atual ZPCS12'!F:F,B270)+(1-(SUMIF(Invoice!$A:$A,$B270,Invoice!$B:$B)/100000000000))</f>
        <v>1</v>
      </c>
      <c r="B270" t="s">
        <v>711</v>
      </c>
      <c r="C270" t="s">
        <v>712</v>
      </c>
      <c r="D270" t="s">
        <v>192</v>
      </c>
      <c r="E270" t="s">
        <v>51</v>
      </c>
      <c r="F270"/>
      <c r="G270">
        <v>267</v>
      </c>
      <c r="H270" t="s">
        <v>162</v>
      </c>
    </row>
    <row r="271" spans="1:8" ht="14.4">
      <c r="A271" s="31">
        <f>COUNTIF('BOM Atual ZPCS12'!F:F,B271)+(1-(SUMIF(Invoice!$A:$A,$B271,Invoice!$B:$B)/100000000000))</f>
        <v>1</v>
      </c>
      <c r="B271" t="s">
        <v>713</v>
      </c>
      <c r="C271" t="s">
        <v>714</v>
      </c>
      <c r="D271" t="s">
        <v>192</v>
      </c>
      <c r="E271" t="s">
        <v>51</v>
      </c>
      <c r="F271"/>
      <c r="G271">
        <v>268</v>
      </c>
      <c r="H271" t="s">
        <v>162</v>
      </c>
    </row>
    <row r="272" spans="1:8" ht="14.4">
      <c r="A272" s="31">
        <f>COUNTIF('BOM Atual ZPCS12'!F:F,B272)+(1-(SUMIF(Invoice!$A:$A,$B272,Invoice!$B:$B)/100000000000))</f>
        <v>1</v>
      </c>
      <c r="B272" t="s">
        <v>715</v>
      </c>
      <c r="C272" t="s">
        <v>716</v>
      </c>
      <c r="D272" t="s">
        <v>192</v>
      </c>
      <c r="E272" t="s">
        <v>51</v>
      </c>
      <c r="F272"/>
      <c r="G272">
        <v>269</v>
      </c>
      <c r="H272" t="s">
        <v>162</v>
      </c>
    </row>
    <row r="273" spans="1:8" ht="14.4">
      <c r="A273" s="31">
        <f>COUNTIF('BOM Atual ZPCS12'!F:F,B273)+(1-(SUMIF(Invoice!$A:$A,$B273,Invoice!$B:$B)/100000000000))</f>
        <v>1</v>
      </c>
      <c r="B273" t="s">
        <v>717</v>
      </c>
      <c r="C273" t="s">
        <v>718</v>
      </c>
      <c r="D273" t="s">
        <v>192</v>
      </c>
      <c r="E273" t="s">
        <v>51</v>
      </c>
      <c r="F273"/>
      <c r="G273">
        <v>270</v>
      </c>
      <c r="H273" t="s">
        <v>162</v>
      </c>
    </row>
    <row r="274" spans="1:8" ht="14.4">
      <c r="A274" s="31">
        <f>COUNTIF('BOM Atual ZPCS12'!F:F,B274)+(1-(SUMIF(Invoice!$A:$A,$B274,Invoice!$B:$B)/100000000000))</f>
        <v>1</v>
      </c>
      <c r="B274" t="s">
        <v>719</v>
      </c>
      <c r="C274" t="s">
        <v>720</v>
      </c>
      <c r="D274" t="s">
        <v>192</v>
      </c>
      <c r="E274" t="s">
        <v>51</v>
      </c>
      <c r="F274"/>
      <c r="G274">
        <v>271</v>
      </c>
      <c r="H274" t="s">
        <v>162</v>
      </c>
    </row>
    <row r="275" spans="1:8" ht="14.4">
      <c r="A275" s="31">
        <f>COUNTIF('BOM Atual ZPCS12'!F:F,B275)+(1-(SUMIF(Invoice!$A:$A,$B275,Invoice!$B:$B)/100000000000))</f>
        <v>1</v>
      </c>
      <c r="B275" t="s">
        <v>721</v>
      </c>
      <c r="C275" t="s">
        <v>722</v>
      </c>
      <c r="D275" t="s">
        <v>192</v>
      </c>
      <c r="E275" t="s">
        <v>51</v>
      </c>
      <c r="F275"/>
      <c r="G275">
        <v>272</v>
      </c>
      <c r="H275" t="s">
        <v>162</v>
      </c>
    </row>
    <row r="276" spans="1:8" ht="14.4">
      <c r="A276" s="31">
        <f>COUNTIF('BOM Atual ZPCS12'!F:F,B276)+(1-(SUMIF(Invoice!$A:$A,$B276,Invoice!$B:$B)/100000000000))</f>
        <v>1</v>
      </c>
      <c r="B276" t="s">
        <v>723</v>
      </c>
      <c r="C276" t="s">
        <v>724</v>
      </c>
      <c r="D276" t="s">
        <v>192</v>
      </c>
      <c r="E276" t="s">
        <v>51</v>
      </c>
      <c r="F276"/>
      <c r="G276">
        <v>273</v>
      </c>
      <c r="H276" t="s">
        <v>162</v>
      </c>
    </row>
    <row r="277" spans="1:8" ht="14.4">
      <c r="A277" s="31">
        <f>COUNTIF('BOM Atual ZPCS12'!F:F,B277)+(1-(SUMIF(Invoice!$A:$A,$B277,Invoice!$B:$B)/100000000000))</f>
        <v>1</v>
      </c>
      <c r="B277" t="s">
        <v>725</v>
      </c>
      <c r="C277" t="s">
        <v>726</v>
      </c>
      <c r="D277" t="s">
        <v>192</v>
      </c>
      <c r="E277" t="s">
        <v>51</v>
      </c>
      <c r="F277"/>
      <c r="G277">
        <v>274</v>
      </c>
      <c r="H277" t="s">
        <v>162</v>
      </c>
    </row>
    <row r="278" spans="1:8" ht="14.4">
      <c r="A278" s="31">
        <f>COUNTIF('BOM Atual ZPCS12'!F:F,B278)+(1-(SUMIF(Invoice!$A:$A,$B278,Invoice!$B:$B)/100000000000))</f>
        <v>1</v>
      </c>
      <c r="B278" t="s">
        <v>727</v>
      </c>
      <c r="C278" t="s">
        <v>728</v>
      </c>
      <c r="D278" t="s">
        <v>192</v>
      </c>
      <c r="E278" t="s">
        <v>51</v>
      </c>
      <c r="F278"/>
      <c r="G278">
        <v>275</v>
      </c>
      <c r="H278" t="s">
        <v>162</v>
      </c>
    </row>
    <row r="279" spans="1:8" ht="14.4">
      <c r="A279" s="31">
        <f>COUNTIF('BOM Atual ZPCS12'!F:F,B279)+(1-(SUMIF(Invoice!$A:$A,$B279,Invoice!$B:$B)/100000000000))</f>
        <v>1</v>
      </c>
      <c r="B279" t="s">
        <v>729</v>
      </c>
      <c r="C279" t="s">
        <v>730</v>
      </c>
      <c r="D279" t="s">
        <v>192</v>
      </c>
      <c r="E279" t="s">
        <v>51</v>
      </c>
      <c r="F279"/>
      <c r="G279">
        <v>276</v>
      </c>
      <c r="H279" t="s">
        <v>162</v>
      </c>
    </row>
    <row r="280" spans="1:8" ht="14.4">
      <c r="A280" s="31">
        <f>COUNTIF('BOM Atual ZPCS12'!F:F,B280)+(1-(SUMIF(Invoice!$A:$A,$B280,Invoice!$B:$B)/100000000000))</f>
        <v>1</v>
      </c>
      <c r="B280" t="s">
        <v>731</v>
      </c>
      <c r="C280" t="s">
        <v>732</v>
      </c>
      <c r="D280" t="s">
        <v>192</v>
      </c>
      <c r="E280" t="s">
        <v>51</v>
      </c>
      <c r="F280"/>
      <c r="G280">
        <v>277</v>
      </c>
      <c r="H280" t="s">
        <v>162</v>
      </c>
    </row>
    <row r="281" spans="1:8" ht="14.4">
      <c r="A281" s="31">
        <f>COUNTIF('BOM Atual ZPCS12'!F:F,B281)+(1-(SUMIF(Invoice!$A:$A,$B281,Invoice!$B:$B)/100000000000))</f>
        <v>1</v>
      </c>
      <c r="B281" t="s">
        <v>733</v>
      </c>
      <c r="C281" t="s">
        <v>734</v>
      </c>
      <c r="D281" t="s">
        <v>192</v>
      </c>
      <c r="E281" t="s">
        <v>51</v>
      </c>
      <c r="F281"/>
      <c r="G281">
        <v>278</v>
      </c>
      <c r="H281" t="s">
        <v>162</v>
      </c>
    </row>
    <row r="282" spans="1:8" ht="14.4">
      <c r="A282" s="31">
        <f>COUNTIF('BOM Atual ZPCS12'!F:F,B282)+(1-(SUMIF(Invoice!$A:$A,$B282,Invoice!$B:$B)/100000000000))</f>
        <v>1</v>
      </c>
      <c r="B282" t="s">
        <v>735</v>
      </c>
      <c r="C282" t="s">
        <v>736</v>
      </c>
      <c r="D282" t="s">
        <v>192</v>
      </c>
      <c r="E282" t="s">
        <v>51</v>
      </c>
      <c r="F282"/>
      <c r="G282">
        <v>279</v>
      </c>
      <c r="H282" t="s">
        <v>162</v>
      </c>
    </row>
    <row r="283" spans="1:8" ht="14.4">
      <c r="A283" s="31">
        <f>COUNTIF('BOM Atual ZPCS12'!F:F,B283)+(1-(SUMIF(Invoice!$A:$A,$B283,Invoice!$B:$B)/100000000000))</f>
        <v>1</v>
      </c>
      <c r="B283" t="s">
        <v>737</v>
      </c>
      <c r="C283" t="s">
        <v>738</v>
      </c>
      <c r="D283" t="s">
        <v>192</v>
      </c>
      <c r="E283" t="s">
        <v>51</v>
      </c>
      <c r="F283"/>
      <c r="G283">
        <v>280</v>
      </c>
      <c r="H283" t="s">
        <v>162</v>
      </c>
    </row>
    <row r="284" spans="1:8" ht="14.4">
      <c r="A284" s="31">
        <f>COUNTIF('BOM Atual ZPCS12'!F:F,B284)+(1-(SUMIF(Invoice!$A:$A,$B284,Invoice!$B:$B)/100000000000))</f>
        <v>1</v>
      </c>
      <c r="B284" t="s">
        <v>739</v>
      </c>
      <c r="C284" t="s">
        <v>740</v>
      </c>
      <c r="D284" t="s">
        <v>192</v>
      </c>
      <c r="E284" t="s">
        <v>51</v>
      </c>
      <c r="F284"/>
      <c r="G284">
        <v>281</v>
      </c>
      <c r="H284" t="s">
        <v>162</v>
      </c>
    </row>
    <row r="285" spans="1:8" ht="14.4">
      <c r="A285" s="31">
        <f>COUNTIF('BOM Atual ZPCS12'!F:F,B285)+(1-(SUMIF(Invoice!$A:$A,$B285,Invoice!$B:$B)/100000000000))</f>
        <v>1</v>
      </c>
      <c r="B285" t="s">
        <v>741</v>
      </c>
      <c r="C285" t="s">
        <v>742</v>
      </c>
      <c r="D285" t="s">
        <v>192</v>
      </c>
      <c r="E285" t="s">
        <v>51</v>
      </c>
      <c r="F285"/>
      <c r="G285">
        <v>282</v>
      </c>
      <c r="H285" t="s">
        <v>162</v>
      </c>
    </row>
    <row r="286" spans="1:8" ht="14.4">
      <c r="A286" s="31">
        <f>COUNTIF('BOM Atual ZPCS12'!F:F,B286)+(1-(SUMIF(Invoice!$A:$A,$B286,Invoice!$B:$B)/100000000000))</f>
        <v>1</v>
      </c>
      <c r="B286" t="s">
        <v>743</v>
      </c>
      <c r="C286" t="s">
        <v>744</v>
      </c>
      <c r="D286" t="s">
        <v>192</v>
      </c>
      <c r="E286" t="s">
        <v>51</v>
      </c>
      <c r="F286"/>
      <c r="G286">
        <v>283</v>
      </c>
      <c r="H286" t="s">
        <v>162</v>
      </c>
    </row>
    <row r="287" spans="1:8" ht="14.4">
      <c r="A287" s="31">
        <f>COUNTIF('BOM Atual ZPCS12'!F:F,B287)+(1-(SUMIF(Invoice!$A:$A,$B287,Invoice!$B:$B)/100000000000))</f>
        <v>1</v>
      </c>
      <c r="B287" t="s">
        <v>745</v>
      </c>
      <c r="C287" t="s">
        <v>746</v>
      </c>
      <c r="D287" t="s">
        <v>192</v>
      </c>
      <c r="E287" t="s">
        <v>51</v>
      </c>
      <c r="F287"/>
      <c r="G287">
        <v>284</v>
      </c>
      <c r="H287" t="s">
        <v>162</v>
      </c>
    </row>
    <row r="288" spans="1:8" ht="14.4">
      <c r="A288" s="31">
        <f>COUNTIF('BOM Atual ZPCS12'!F:F,B288)+(1-(SUMIF(Invoice!$A:$A,$B288,Invoice!$B:$B)/100000000000))</f>
        <v>1</v>
      </c>
      <c r="B288" t="s">
        <v>747</v>
      </c>
      <c r="C288" t="s">
        <v>748</v>
      </c>
      <c r="D288" t="s">
        <v>192</v>
      </c>
      <c r="E288" t="s">
        <v>51</v>
      </c>
      <c r="F288"/>
      <c r="G288">
        <v>285</v>
      </c>
      <c r="H288" t="s">
        <v>162</v>
      </c>
    </row>
    <row r="289" spans="1:8" ht="14.4">
      <c r="A289" s="31">
        <f>COUNTIF('BOM Atual ZPCS12'!F:F,B289)+(1-(SUMIF(Invoice!$A:$A,$B289,Invoice!$B:$B)/100000000000))</f>
        <v>1</v>
      </c>
      <c r="B289" t="s">
        <v>749</v>
      </c>
      <c r="C289" t="s">
        <v>750</v>
      </c>
      <c r="D289" t="s">
        <v>192</v>
      </c>
      <c r="E289" t="s">
        <v>51</v>
      </c>
      <c r="F289"/>
      <c r="G289">
        <v>286</v>
      </c>
      <c r="H289" t="s">
        <v>162</v>
      </c>
    </row>
    <row r="290" spans="1:8" ht="14.4">
      <c r="A290" s="31">
        <f>COUNTIF('BOM Atual ZPCS12'!F:F,B290)+(1-(SUMIF(Invoice!$A:$A,$B290,Invoice!$B:$B)/100000000000))</f>
        <v>1</v>
      </c>
      <c r="B290" t="s">
        <v>753</v>
      </c>
      <c r="C290" t="s">
        <v>754</v>
      </c>
      <c r="D290" t="s">
        <v>192</v>
      </c>
      <c r="E290" t="s">
        <v>51</v>
      </c>
      <c r="F290"/>
      <c r="G290">
        <v>287</v>
      </c>
      <c r="H290" t="s">
        <v>162</v>
      </c>
    </row>
    <row r="291" spans="1:8" ht="14.4">
      <c r="A291" s="31">
        <f>COUNTIF('BOM Atual ZPCS12'!F:F,B291)+(1-(SUMIF(Invoice!$A:$A,$B291,Invoice!$B:$B)/100000000000))</f>
        <v>1</v>
      </c>
      <c r="B291" t="s">
        <v>755</v>
      </c>
      <c r="C291" t="s">
        <v>756</v>
      </c>
      <c r="D291" t="s">
        <v>192</v>
      </c>
      <c r="E291" t="s">
        <v>51</v>
      </c>
      <c r="F291"/>
      <c r="G291">
        <v>288</v>
      </c>
      <c r="H291" t="s">
        <v>162</v>
      </c>
    </row>
    <row r="292" spans="1:8" ht="14.4">
      <c r="A292" s="31">
        <f>COUNTIF('BOM Atual ZPCS12'!F:F,B292)+(1-(SUMIF(Invoice!$A:$A,$B292,Invoice!$B:$B)/100000000000))</f>
        <v>1</v>
      </c>
      <c r="B292" t="s">
        <v>77</v>
      </c>
      <c r="C292" t="s">
        <v>78</v>
      </c>
      <c r="D292" t="s">
        <v>192</v>
      </c>
      <c r="E292" t="s">
        <v>51</v>
      </c>
      <c r="F292"/>
      <c r="G292">
        <v>289</v>
      </c>
      <c r="H292" t="s">
        <v>162</v>
      </c>
    </row>
    <row r="293" spans="1:8" ht="14.4">
      <c r="A293" s="31">
        <f>COUNTIF('BOM Atual ZPCS12'!F:F,B293)+(1-(SUMIF(Invoice!$A:$A,$B293,Invoice!$B:$B)/100000000000))</f>
        <v>1</v>
      </c>
      <c r="B293" t="s">
        <v>82</v>
      </c>
      <c r="C293" t="s">
        <v>83</v>
      </c>
      <c r="D293" t="s">
        <v>192</v>
      </c>
      <c r="E293" t="s">
        <v>51</v>
      </c>
      <c r="F293"/>
      <c r="G293">
        <v>290</v>
      </c>
      <c r="H293" t="s">
        <v>162</v>
      </c>
    </row>
    <row r="294" spans="1:8" ht="14.4">
      <c r="A294" s="31">
        <f>COUNTIF('BOM Atual ZPCS12'!F:F,B294)+(1-(SUMIF(Invoice!$A:$A,$B294,Invoice!$B:$B)/100000000000))</f>
        <v>1</v>
      </c>
      <c r="B294" t="s">
        <v>757</v>
      </c>
      <c r="C294" t="s">
        <v>758</v>
      </c>
      <c r="D294" t="s">
        <v>192</v>
      </c>
      <c r="E294" t="s">
        <v>51</v>
      </c>
      <c r="F294"/>
      <c r="G294">
        <v>291</v>
      </c>
      <c r="H294" t="s">
        <v>162</v>
      </c>
    </row>
    <row r="295" spans="1:8" ht="14.4">
      <c r="A295" s="31">
        <f>COUNTIF('BOM Atual ZPCS12'!F:F,B295)+(1-(SUMIF(Invoice!$A:$A,$B295,Invoice!$B:$B)/100000000000))</f>
        <v>1</v>
      </c>
      <c r="B295" t="s">
        <v>759</v>
      </c>
      <c r="C295" t="s">
        <v>760</v>
      </c>
      <c r="D295" t="s">
        <v>192</v>
      </c>
      <c r="E295" t="s">
        <v>51</v>
      </c>
      <c r="F295"/>
      <c r="G295">
        <v>292</v>
      </c>
      <c r="H295" t="s">
        <v>162</v>
      </c>
    </row>
    <row r="296" spans="1:8" ht="14.4">
      <c r="A296" s="31">
        <f>COUNTIF('BOM Atual ZPCS12'!F:F,B296)+(1-(SUMIF(Invoice!$A:$A,$B296,Invoice!$B:$B)/100000000000))</f>
        <v>1</v>
      </c>
      <c r="B296" t="s">
        <v>761</v>
      </c>
      <c r="C296" t="s">
        <v>762</v>
      </c>
      <c r="D296" t="s">
        <v>192</v>
      </c>
      <c r="E296" t="s">
        <v>51</v>
      </c>
      <c r="F296"/>
      <c r="G296">
        <v>293</v>
      </c>
      <c r="H296" t="s">
        <v>162</v>
      </c>
    </row>
    <row r="297" spans="1:8" ht="14.4">
      <c r="A297" s="31">
        <f>COUNTIF('BOM Atual ZPCS12'!F:F,B297)+(1-(SUMIF(Invoice!$A:$A,$B297,Invoice!$B:$B)/100000000000))</f>
        <v>1</v>
      </c>
      <c r="B297" t="s">
        <v>3555</v>
      </c>
      <c r="C297" t="s">
        <v>3556</v>
      </c>
      <c r="D297" t="s">
        <v>192</v>
      </c>
      <c r="E297" t="s">
        <v>51</v>
      </c>
      <c r="F297"/>
      <c r="G297">
        <v>294</v>
      </c>
      <c r="H297" t="s">
        <v>162</v>
      </c>
    </row>
    <row r="298" spans="1:8" ht="14.4">
      <c r="A298" s="31">
        <f>COUNTIF('BOM Atual ZPCS12'!F:F,B298)+(1-(SUMIF(Invoice!$A:$A,$B298,Invoice!$B:$B)/100000000000))</f>
        <v>1</v>
      </c>
      <c r="B298" t="s">
        <v>763</v>
      </c>
      <c r="C298" t="s">
        <v>764</v>
      </c>
      <c r="D298" t="s">
        <v>192</v>
      </c>
      <c r="E298" t="s">
        <v>51</v>
      </c>
      <c r="F298"/>
      <c r="G298">
        <v>295</v>
      </c>
      <c r="H298" t="s">
        <v>162</v>
      </c>
    </row>
    <row r="299" spans="1:8" ht="14.4">
      <c r="A299" s="31">
        <f>COUNTIF('BOM Atual ZPCS12'!F:F,B299)+(1-(SUMIF(Invoice!$A:$A,$B299,Invoice!$B:$B)/100000000000))</f>
        <v>1</v>
      </c>
      <c r="B299" t="s">
        <v>765</v>
      </c>
      <c r="C299" t="s">
        <v>766</v>
      </c>
      <c r="D299" t="s">
        <v>192</v>
      </c>
      <c r="E299" t="s">
        <v>51</v>
      </c>
      <c r="F299"/>
      <c r="G299">
        <v>296</v>
      </c>
      <c r="H299" t="s">
        <v>162</v>
      </c>
    </row>
    <row r="300" spans="1:8" ht="14.4">
      <c r="A300" s="31">
        <f>COUNTIF('BOM Atual ZPCS12'!F:F,B300)+(1-(SUMIF(Invoice!$A:$A,$B300,Invoice!$B:$B)/100000000000))</f>
        <v>1</v>
      </c>
      <c r="B300" t="s">
        <v>769</v>
      </c>
      <c r="C300" t="s">
        <v>770</v>
      </c>
      <c r="D300" t="s">
        <v>192</v>
      </c>
      <c r="E300" t="s">
        <v>51</v>
      </c>
      <c r="F300"/>
      <c r="G300">
        <v>297</v>
      </c>
      <c r="H300" t="s">
        <v>162</v>
      </c>
    </row>
    <row r="301" spans="1:8" ht="14.4">
      <c r="A301" s="31">
        <f>COUNTIF('BOM Atual ZPCS12'!F:F,B301)+(1-(SUMIF(Invoice!$A:$A,$B301,Invoice!$B:$B)/100000000000))</f>
        <v>1</v>
      </c>
      <c r="B301" t="s">
        <v>773</v>
      </c>
      <c r="C301" t="s">
        <v>774</v>
      </c>
      <c r="D301" t="s">
        <v>192</v>
      </c>
      <c r="E301" t="s">
        <v>51</v>
      </c>
      <c r="F301"/>
      <c r="G301">
        <v>298</v>
      </c>
      <c r="H301" t="s">
        <v>162</v>
      </c>
    </row>
    <row r="302" spans="1:8" ht="14.4">
      <c r="A302" s="31">
        <f>COUNTIF('BOM Atual ZPCS12'!F:F,B302)+(1-(SUMIF(Invoice!$A:$A,$B302,Invoice!$B:$B)/100000000000))</f>
        <v>1</v>
      </c>
      <c r="B302" t="s">
        <v>775</v>
      </c>
      <c r="C302" t="s">
        <v>776</v>
      </c>
      <c r="D302" t="s">
        <v>192</v>
      </c>
      <c r="E302" t="s">
        <v>51</v>
      </c>
      <c r="F302"/>
      <c r="G302">
        <v>299</v>
      </c>
      <c r="H302" t="s">
        <v>162</v>
      </c>
    </row>
    <row r="303" spans="1:8" ht="14.4">
      <c r="A303" s="31">
        <f>COUNTIF('BOM Atual ZPCS12'!F:F,B303)+(1-(SUMIF(Invoice!$A:$A,$B303,Invoice!$B:$B)/100000000000))</f>
        <v>1</v>
      </c>
      <c r="B303" t="s">
        <v>777</v>
      </c>
      <c r="C303" t="s">
        <v>778</v>
      </c>
      <c r="D303" t="s">
        <v>192</v>
      </c>
      <c r="E303" t="s">
        <v>51</v>
      </c>
      <c r="F303"/>
      <c r="G303">
        <v>300</v>
      </c>
      <c r="H303" t="s">
        <v>162</v>
      </c>
    </row>
    <row r="304" spans="1:8" ht="14.4">
      <c r="A304" s="31">
        <f>COUNTIF('BOM Atual ZPCS12'!F:F,B304)+(1-(SUMIF(Invoice!$A:$A,$B304,Invoice!$B:$B)/100000000000))</f>
        <v>1</v>
      </c>
      <c r="B304" t="s">
        <v>779</v>
      </c>
      <c r="C304" t="s">
        <v>780</v>
      </c>
      <c r="D304" t="s">
        <v>192</v>
      </c>
      <c r="E304" t="s">
        <v>51</v>
      </c>
      <c r="F304"/>
      <c r="G304">
        <v>301</v>
      </c>
      <c r="H304" t="s">
        <v>162</v>
      </c>
    </row>
    <row r="305" spans="1:8" ht="14.4">
      <c r="A305" s="31">
        <f>COUNTIF('BOM Atual ZPCS12'!F:F,B305)+(1-(SUMIF(Invoice!$A:$A,$B305,Invoice!$B:$B)/100000000000))</f>
        <v>1</v>
      </c>
      <c r="B305" t="s">
        <v>3508</v>
      </c>
      <c r="C305" t="s">
        <v>3509</v>
      </c>
      <c r="D305" t="s">
        <v>192</v>
      </c>
      <c r="E305" t="s">
        <v>51</v>
      </c>
      <c r="F305"/>
      <c r="G305">
        <v>302</v>
      </c>
      <c r="H305" t="s">
        <v>162</v>
      </c>
    </row>
    <row r="306" spans="1:8" ht="14.4">
      <c r="A306" s="31">
        <f>COUNTIF('BOM Atual ZPCS12'!F:F,B306)+(1-(SUMIF(Invoice!$A:$A,$B306,Invoice!$B:$B)/100000000000))</f>
        <v>1</v>
      </c>
      <c r="B306" t="s">
        <v>781</v>
      </c>
      <c r="C306" t="s">
        <v>782</v>
      </c>
      <c r="D306" t="s">
        <v>192</v>
      </c>
      <c r="E306" t="s">
        <v>51</v>
      </c>
      <c r="F306"/>
      <c r="G306">
        <v>303</v>
      </c>
      <c r="H306" t="s">
        <v>162</v>
      </c>
    </row>
    <row r="307" spans="1:8" ht="14.4">
      <c r="A307" s="31">
        <f>COUNTIF('BOM Atual ZPCS12'!F:F,B307)+(1-(SUMIF(Invoice!$A:$A,$B307,Invoice!$B:$B)/100000000000))</f>
        <v>1</v>
      </c>
      <c r="B307" t="s">
        <v>785</v>
      </c>
      <c r="C307" t="s">
        <v>786</v>
      </c>
      <c r="D307" t="s">
        <v>192</v>
      </c>
      <c r="E307" t="s">
        <v>51</v>
      </c>
      <c r="F307"/>
      <c r="G307">
        <v>304</v>
      </c>
      <c r="H307" t="s">
        <v>162</v>
      </c>
    </row>
    <row r="308" spans="1:8" ht="14.4">
      <c r="A308" s="31">
        <f>COUNTIF('BOM Atual ZPCS12'!F:F,B308)+(1-(SUMIF(Invoice!$A:$A,$B308,Invoice!$B:$B)/100000000000))</f>
        <v>1</v>
      </c>
      <c r="B308" t="s">
        <v>787</v>
      </c>
      <c r="C308" t="s">
        <v>788</v>
      </c>
      <c r="D308" t="s">
        <v>192</v>
      </c>
      <c r="E308" t="s">
        <v>51</v>
      </c>
      <c r="F308"/>
      <c r="G308">
        <v>305</v>
      </c>
      <c r="H308" t="s">
        <v>162</v>
      </c>
    </row>
    <row r="309" spans="1:8" ht="14.4">
      <c r="A309" s="31">
        <f>COUNTIF('BOM Atual ZPCS12'!F:F,B309)+(1-(SUMIF(Invoice!$A:$A,$B309,Invoice!$B:$B)/100000000000))</f>
        <v>1</v>
      </c>
      <c r="B309" t="s">
        <v>789</v>
      </c>
      <c r="C309" t="s">
        <v>790</v>
      </c>
      <c r="D309" t="s">
        <v>192</v>
      </c>
      <c r="E309" t="s">
        <v>51</v>
      </c>
      <c r="F309"/>
      <c r="G309">
        <v>306</v>
      </c>
      <c r="H309" t="s">
        <v>162</v>
      </c>
    </row>
    <row r="310" spans="1:8" ht="14.4">
      <c r="A310" s="31">
        <f>COUNTIF('BOM Atual ZPCS12'!F:F,B310)+(1-(SUMIF(Invoice!$A:$A,$B310,Invoice!$B:$B)/100000000000))</f>
        <v>1</v>
      </c>
      <c r="B310" t="s">
        <v>791</v>
      </c>
      <c r="C310" t="s">
        <v>792</v>
      </c>
      <c r="D310" t="s">
        <v>192</v>
      </c>
      <c r="E310" t="s">
        <v>51</v>
      </c>
      <c r="F310"/>
      <c r="G310">
        <v>307</v>
      </c>
      <c r="H310" t="s">
        <v>162</v>
      </c>
    </row>
    <row r="311" spans="1:8" ht="14.4">
      <c r="A311" s="31">
        <f>COUNTIF('BOM Atual ZPCS12'!F:F,B311)+(1-(SUMIF(Invoice!$A:$A,$B311,Invoice!$B:$B)/100000000000))</f>
        <v>1</v>
      </c>
      <c r="B311" t="s">
        <v>793</v>
      </c>
      <c r="C311" t="s">
        <v>794</v>
      </c>
      <c r="D311" t="s">
        <v>192</v>
      </c>
      <c r="E311" t="s">
        <v>51</v>
      </c>
      <c r="F311"/>
      <c r="G311">
        <v>308</v>
      </c>
      <c r="H311" t="s">
        <v>162</v>
      </c>
    </row>
    <row r="312" spans="1:8" ht="14.4">
      <c r="A312" s="31">
        <f>COUNTIF('BOM Atual ZPCS12'!F:F,B312)+(1-(SUMIF(Invoice!$A:$A,$B312,Invoice!$B:$B)/100000000000))</f>
        <v>1</v>
      </c>
      <c r="B312" t="s">
        <v>795</v>
      </c>
      <c r="C312" t="s">
        <v>796</v>
      </c>
      <c r="D312" t="s">
        <v>192</v>
      </c>
      <c r="E312" t="s">
        <v>51</v>
      </c>
      <c r="F312"/>
      <c r="G312">
        <v>309</v>
      </c>
      <c r="H312" t="s">
        <v>162</v>
      </c>
    </row>
    <row r="313" spans="1:8" ht="14.4">
      <c r="A313" s="31">
        <f>COUNTIF('BOM Atual ZPCS12'!F:F,B313)+(1-(SUMIF(Invoice!$A:$A,$B313,Invoice!$B:$B)/100000000000))</f>
        <v>1</v>
      </c>
      <c r="B313" t="s">
        <v>797</v>
      </c>
      <c r="C313" t="s">
        <v>798</v>
      </c>
      <c r="D313" t="s">
        <v>192</v>
      </c>
      <c r="E313" t="s">
        <v>51</v>
      </c>
      <c r="F313"/>
      <c r="G313">
        <v>310</v>
      </c>
      <c r="H313" t="s">
        <v>162</v>
      </c>
    </row>
    <row r="314" spans="1:8" ht="14.4">
      <c r="A314" s="31">
        <f>COUNTIF('BOM Atual ZPCS12'!F:F,B314)+(1-(SUMIF(Invoice!$A:$A,$B314,Invoice!$B:$B)/100000000000))</f>
        <v>1</v>
      </c>
      <c r="B314" t="s">
        <v>799</v>
      </c>
      <c r="C314" t="s">
        <v>800</v>
      </c>
      <c r="D314" t="s">
        <v>192</v>
      </c>
      <c r="E314" t="s">
        <v>51</v>
      </c>
      <c r="F314"/>
      <c r="G314">
        <v>311</v>
      </c>
      <c r="H314" t="s">
        <v>162</v>
      </c>
    </row>
    <row r="315" spans="1:8" ht="14.4">
      <c r="A315" s="31">
        <f>COUNTIF('BOM Atual ZPCS12'!F:F,B315)+(1-(SUMIF(Invoice!$A:$A,$B315,Invoice!$B:$B)/100000000000))</f>
        <v>1</v>
      </c>
      <c r="B315" t="s">
        <v>801</v>
      </c>
      <c r="C315" t="s">
        <v>802</v>
      </c>
      <c r="D315" t="s">
        <v>192</v>
      </c>
      <c r="E315" t="s">
        <v>51</v>
      </c>
      <c r="F315"/>
      <c r="G315">
        <v>312</v>
      </c>
      <c r="H315" t="s">
        <v>162</v>
      </c>
    </row>
    <row r="316" spans="1:8" ht="14.4">
      <c r="A316" s="31">
        <f>COUNTIF('BOM Atual ZPCS12'!F:F,B316)+(1-(SUMIF(Invoice!$A:$A,$B316,Invoice!$B:$B)/100000000000))</f>
        <v>1</v>
      </c>
      <c r="B316" t="s">
        <v>803</v>
      </c>
      <c r="C316" t="s">
        <v>804</v>
      </c>
      <c r="D316" t="s">
        <v>192</v>
      </c>
      <c r="E316" t="s">
        <v>51</v>
      </c>
      <c r="F316"/>
      <c r="G316">
        <v>313</v>
      </c>
      <c r="H316" t="s">
        <v>162</v>
      </c>
    </row>
    <row r="317" spans="1:8" ht="14.4">
      <c r="A317" s="31">
        <f>COUNTIF('BOM Atual ZPCS12'!F:F,B317)+(1-(SUMIF(Invoice!$A:$A,$B317,Invoice!$B:$B)/100000000000))</f>
        <v>1</v>
      </c>
      <c r="B317" t="s">
        <v>805</v>
      </c>
      <c r="C317" t="s">
        <v>806</v>
      </c>
      <c r="D317" t="s">
        <v>192</v>
      </c>
      <c r="E317" t="s">
        <v>51</v>
      </c>
      <c r="F317"/>
      <c r="G317">
        <v>314</v>
      </c>
      <c r="H317" t="s">
        <v>162</v>
      </c>
    </row>
    <row r="318" spans="1:8" ht="14.4">
      <c r="A318" s="31">
        <f>COUNTIF('BOM Atual ZPCS12'!F:F,B318)+(1-(SUMIF(Invoice!$A:$A,$B318,Invoice!$B:$B)/100000000000))</f>
        <v>1</v>
      </c>
      <c r="B318" t="s">
        <v>807</v>
      </c>
      <c r="C318" t="s">
        <v>808</v>
      </c>
      <c r="D318" t="s">
        <v>192</v>
      </c>
      <c r="E318" t="s">
        <v>51</v>
      </c>
      <c r="F318"/>
      <c r="G318">
        <v>315</v>
      </c>
      <c r="H318" t="s">
        <v>162</v>
      </c>
    </row>
    <row r="319" spans="1:8" ht="14.4">
      <c r="A319" s="31">
        <f>COUNTIF('BOM Atual ZPCS12'!F:F,B319)+(1-(SUMIF(Invoice!$A:$A,$B319,Invoice!$B:$B)/100000000000))</f>
        <v>1</v>
      </c>
      <c r="B319" t="s">
        <v>809</v>
      </c>
      <c r="C319" t="s">
        <v>810</v>
      </c>
      <c r="D319" t="s">
        <v>192</v>
      </c>
      <c r="E319" t="s">
        <v>51</v>
      </c>
      <c r="F319"/>
      <c r="G319">
        <v>316</v>
      </c>
      <c r="H319" t="s">
        <v>162</v>
      </c>
    </row>
    <row r="320" spans="1:8" ht="14.4">
      <c r="A320" s="31">
        <f>COUNTIF('BOM Atual ZPCS12'!F:F,B320)+(1-(SUMIF(Invoice!$A:$A,$B320,Invoice!$B:$B)/100000000000))</f>
        <v>1</v>
      </c>
      <c r="B320" t="s">
        <v>811</v>
      </c>
      <c r="C320" t="s">
        <v>812</v>
      </c>
      <c r="D320" t="s">
        <v>192</v>
      </c>
      <c r="E320" t="s">
        <v>51</v>
      </c>
      <c r="F320"/>
      <c r="G320">
        <v>317</v>
      </c>
      <c r="H320" t="s">
        <v>162</v>
      </c>
    </row>
    <row r="321" spans="1:8" ht="14.4">
      <c r="A321" s="31">
        <f>COUNTIF('BOM Atual ZPCS12'!F:F,B321)+(1-(SUMIF(Invoice!$A:$A,$B321,Invoice!$B:$B)/100000000000))</f>
        <v>1</v>
      </c>
      <c r="B321" t="s">
        <v>813</v>
      </c>
      <c r="C321" t="s">
        <v>810</v>
      </c>
      <c r="D321" t="s">
        <v>192</v>
      </c>
      <c r="E321" t="s">
        <v>51</v>
      </c>
      <c r="F321"/>
      <c r="G321">
        <v>318</v>
      </c>
      <c r="H321" t="s">
        <v>162</v>
      </c>
    </row>
    <row r="322" spans="1:8" ht="14.4">
      <c r="A322" s="31">
        <f>COUNTIF('BOM Atual ZPCS12'!F:F,B322)+(1-(SUMIF(Invoice!$A:$A,$B322,Invoice!$B:$B)/100000000000))</f>
        <v>1</v>
      </c>
      <c r="B322" t="s">
        <v>814</v>
      </c>
      <c r="C322" t="s">
        <v>815</v>
      </c>
      <c r="D322" t="s">
        <v>192</v>
      </c>
      <c r="E322" t="s">
        <v>51</v>
      </c>
      <c r="F322"/>
      <c r="G322">
        <v>319</v>
      </c>
      <c r="H322" t="s">
        <v>162</v>
      </c>
    </row>
    <row r="323" spans="1:8" ht="14.4">
      <c r="A323" s="31">
        <f>COUNTIF('BOM Atual ZPCS12'!F:F,B323)+(1-(SUMIF(Invoice!$A:$A,$B323,Invoice!$B:$B)/100000000000))</f>
        <v>1</v>
      </c>
      <c r="B323" t="s">
        <v>816</v>
      </c>
      <c r="C323" t="s">
        <v>817</v>
      </c>
      <c r="D323" t="s">
        <v>192</v>
      </c>
      <c r="E323" t="s">
        <v>51</v>
      </c>
      <c r="F323"/>
      <c r="G323">
        <v>320</v>
      </c>
      <c r="H323" t="s">
        <v>162</v>
      </c>
    </row>
    <row r="324" spans="1:8" ht="14.4">
      <c r="A324" s="31">
        <f>COUNTIF('BOM Atual ZPCS12'!F:F,B324)+(1-(SUMIF(Invoice!$A:$A,$B324,Invoice!$B:$B)/100000000000))</f>
        <v>1</v>
      </c>
      <c r="B324" t="s">
        <v>818</v>
      </c>
      <c r="C324" t="s">
        <v>819</v>
      </c>
      <c r="D324" t="s">
        <v>192</v>
      </c>
      <c r="E324" t="s">
        <v>51</v>
      </c>
      <c r="F324"/>
      <c r="G324">
        <v>321</v>
      </c>
      <c r="H324" t="s">
        <v>162</v>
      </c>
    </row>
    <row r="325" spans="1:8" ht="14.4">
      <c r="A325" s="31">
        <f>COUNTIF('BOM Atual ZPCS12'!F:F,B325)+(1-(SUMIF(Invoice!$A:$A,$B325,Invoice!$B:$B)/100000000000))</f>
        <v>1</v>
      </c>
      <c r="B325" t="s">
        <v>820</v>
      </c>
      <c r="C325" t="s">
        <v>821</v>
      </c>
      <c r="D325" t="s">
        <v>192</v>
      </c>
      <c r="E325" t="s">
        <v>51</v>
      </c>
      <c r="F325"/>
      <c r="G325">
        <v>322</v>
      </c>
      <c r="H325" t="s">
        <v>162</v>
      </c>
    </row>
    <row r="326" spans="1:8" ht="14.4">
      <c r="A326" s="31">
        <f>COUNTIF('BOM Atual ZPCS12'!F:F,B326)+(1-(SUMIF(Invoice!$A:$A,$B326,Invoice!$B:$B)/100000000000))</f>
        <v>1</v>
      </c>
      <c r="B326" t="s">
        <v>822</v>
      </c>
      <c r="C326" t="s">
        <v>823</v>
      </c>
      <c r="D326" t="s">
        <v>192</v>
      </c>
      <c r="E326" t="s">
        <v>51</v>
      </c>
      <c r="F326"/>
      <c r="G326">
        <v>323</v>
      </c>
      <c r="H326" t="s">
        <v>162</v>
      </c>
    </row>
    <row r="327" spans="1:8" ht="14.4">
      <c r="A327" s="31">
        <f>COUNTIF('BOM Atual ZPCS12'!F:F,B327)+(1-(SUMIF(Invoice!$A:$A,$B327,Invoice!$B:$B)/100000000000))</f>
        <v>1</v>
      </c>
      <c r="B327" t="s">
        <v>824</v>
      </c>
      <c r="C327" t="s">
        <v>825</v>
      </c>
      <c r="D327" t="s">
        <v>192</v>
      </c>
      <c r="E327" t="s">
        <v>51</v>
      </c>
      <c r="F327"/>
      <c r="G327">
        <v>324</v>
      </c>
      <c r="H327" t="s">
        <v>162</v>
      </c>
    </row>
    <row r="328" spans="1:8" ht="14.4">
      <c r="A328" s="31">
        <f>COUNTIF('BOM Atual ZPCS12'!F:F,B328)+(1-(SUMIF(Invoice!$A:$A,$B328,Invoice!$B:$B)/100000000000))</f>
        <v>1</v>
      </c>
      <c r="B328" t="s">
        <v>826</v>
      </c>
      <c r="C328" t="s">
        <v>827</v>
      </c>
      <c r="D328" t="s">
        <v>192</v>
      </c>
      <c r="E328" t="s">
        <v>51</v>
      </c>
      <c r="F328"/>
      <c r="G328">
        <v>325</v>
      </c>
      <c r="H328" t="s">
        <v>162</v>
      </c>
    </row>
    <row r="329" spans="1:8" ht="14.4">
      <c r="A329" s="31">
        <f>COUNTIF('BOM Atual ZPCS12'!F:F,B329)+(1-(SUMIF(Invoice!$A:$A,$B329,Invoice!$B:$B)/100000000000))</f>
        <v>1</v>
      </c>
      <c r="B329" t="s">
        <v>828</v>
      </c>
      <c r="C329" t="s">
        <v>829</v>
      </c>
      <c r="D329" t="s">
        <v>192</v>
      </c>
      <c r="E329" t="s">
        <v>51</v>
      </c>
      <c r="F329"/>
      <c r="G329">
        <v>326</v>
      </c>
      <c r="H329" t="s">
        <v>162</v>
      </c>
    </row>
    <row r="330" spans="1:8" ht="14.4">
      <c r="A330" s="31">
        <f>COUNTIF('BOM Atual ZPCS12'!F:F,B330)+(1-(SUMIF(Invoice!$A:$A,$B330,Invoice!$B:$B)/100000000000))</f>
        <v>1</v>
      </c>
      <c r="B330" t="s">
        <v>830</v>
      </c>
      <c r="C330" t="s">
        <v>831</v>
      </c>
      <c r="D330" t="s">
        <v>192</v>
      </c>
      <c r="E330" t="s">
        <v>51</v>
      </c>
      <c r="F330"/>
      <c r="G330">
        <v>327</v>
      </c>
      <c r="H330" t="s">
        <v>162</v>
      </c>
    </row>
    <row r="331" spans="1:8" ht="14.4">
      <c r="A331" s="31">
        <f>COUNTIF('BOM Atual ZPCS12'!F:F,B331)+(1-(SUMIF(Invoice!$A:$A,$B331,Invoice!$B:$B)/100000000000))</f>
        <v>1</v>
      </c>
      <c r="B331" t="s">
        <v>832</v>
      </c>
      <c r="C331" t="s">
        <v>833</v>
      </c>
      <c r="D331" t="s">
        <v>192</v>
      </c>
      <c r="E331" t="s">
        <v>51</v>
      </c>
      <c r="F331"/>
      <c r="G331">
        <v>328</v>
      </c>
      <c r="H331" t="s">
        <v>162</v>
      </c>
    </row>
    <row r="332" spans="1:8" ht="14.4">
      <c r="A332" s="31">
        <f>COUNTIF('BOM Atual ZPCS12'!F:F,B332)+(1-(SUMIF(Invoice!$A:$A,$B332,Invoice!$B:$B)/100000000000))</f>
        <v>1</v>
      </c>
      <c r="B332" t="s">
        <v>834</v>
      </c>
      <c r="C332" t="s">
        <v>835</v>
      </c>
      <c r="D332" t="s">
        <v>192</v>
      </c>
      <c r="E332" t="s">
        <v>51</v>
      </c>
      <c r="F332"/>
      <c r="G332">
        <v>329</v>
      </c>
      <c r="H332" t="s">
        <v>162</v>
      </c>
    </row>
    <row r="333" spans="1:8" ht="14.4">
      <c r="A333" s="31">
        <f>COUNTIF('BOM Atual ZPCS12'!F:F,B333)+(1-(SUMIF(Invoice!$A:$A,$B333,Invoice!$B:$B)/100000000000))</f>
        <v>1</v>
      </c>
      <c r="B333" t="s">
        <v>836</v>
      </c>
      <c r="C333" t="s">
        <v>837</v>
      </c>
      <c r="D333" t="s">
        <v>192</v>
      </c>
      <c r="E333" t="s">
        <v>51</v>
      </c>
      <c r="F333"/>
      <c r="G333">
        <v>330</v>
      </c>
      <c r="H333" t="s">
        <v>162</v>
      </c>
    </row>
    <row r="334" spans="1:8" ht="14.4">
      <c r="A334" s="31">
        <f>COUNTIF('BOM Atual ZPCS12'!F:F,B334)+(1-(SUMIF(Invoice!$A:$A,$B334,Invoice!$B:$B)/100000000000))</f>
        <v>1</v>
      </c>
      <c r="B334" t="s">
        <v>838</v>
      </c>
      <c r="C334" t="s">
        <v>839</v>
      </c>
      <c r="D334" t="s">
        <v>192</v>
      </c>
      <c r="E334" t="s">
        <v>51</v>
      </c>
      <c r="F334"/>
      <c r="G334">
        <v>331</v>
      </c>
      <c r="H334" t="s">
        <v>162</v>
      </c>
    </row>
    <row r="335" spans="1:8" ht="14.4">
      <c r="A335" s="31">
        <f>COUNTIF('BOM Atual ZPCS12'!F:F,B335)+(1-(SUMIF(Invoice!$A:$A,$B335,Invoice!$B:$B)/100000000000))</f>
        <v>1</v>
      </c>
      <c r="B335" t="s">
        <v>840</v>
      </c>
      <c r="C335" t="s">
        <v>841</v>
      </c>
      <c r="D335" t="s">
        <v>192</v>
      </c>
      <c r="E335" t="s">
        <v>51</v>
      </c>
      <c r="F335"/>
      <c r="G335">
        <v>332</v>
      </c>
      <c r="H335" t="s">
        <v>162</v>
      </c>
    </row>
    <row r="336" spans="1:8" ht="14.4">
      <c r="A336" s="31">
        <f>COUNTIF('BOM Atual ZPCS12'!F:F,B336)+(1-(SUMIF(Invoice!$A:$A,$B336,Invoice!$B:$B)/100000000000))</f>
        <v>1</v>
      </c>
      <c r="B336" t="s">
        <v>842</v>
      </c>
      <c r="C336" t="s">
        <v>843</v>
      </c>
      <c r="D336" t="s">
        <v>192</v>
      </c>
      <c r="E336" t="s">
        <v>51</v>
      </c>
      <c r="F336"/>
      <c r="G336">
        <v>333</v>
      </c>
      <c r="H336" t="s">
        <v>162</v>
      </c>
    </row>
    <row r="337" spans="1:8" ht="14.4">
      <c r="A337" s="31">
        <f>COUNTIF('BOM Atual ZPCS12'!F:F,B337)+(1-(SUMIF(Invoice!$A:$A,$B337,Invoice!$B:$B)/100000000000))</f>
        <v>1</v>
      </c>
      <c r="B337" t="s">
        <v>844</v>
      </c>
      <c r="C337" t="s">
        <v>845</v>
      </c>
      <c r="D337" t="s">
        <v>192</v>
      </c>
      <c r="E337" t="s">
        <v>51</v>
      </c>
      <c r="F337"/>
      <c r="G337">
        <v>334</v>
      </c>
      <c r="H337" t="s">
        <v>162</v>
      </c>
    </row>
    <row r="338" spans="1:8" ht="14.4">
      <c r="A338" s="31">
        <f>COUNTIF('BOM Atual ZPCS12'!F:F,B338)+(1-(SUMIF(Invoice!$A:$A,$B338,Invoice!$B:$B)/100000000000))</f>
        <v>1</v>
      </c>
      <c r="B338" t="s">
        <v>846</v>
      </c>
      <c r="C338" t="s">
        <v>847</v>
      </c>
      <c r="D338" t="s">
        <v>192</v>
      </c>
      <c r="E338" t="s">
        <v>51</v>
      </c>
      <c r="F338"/>
      <c r="G338">
        <v>335</v>
      </c>
      <c r="H338" t="s">
        <v>162</v>
      </c>
    </row>
    <row r="339" spans="1:8" ht="14.4">
      <c r="A339" s="31">
        <f>COUNTIF('BOM Atual ZPCS12'!F:F,B339)+(1-(SUMIF(Invoice!$A:$A,$B339,Invoice!$B:$B)/100000000000))</f>
        <v>1</v>
      </c>
      <c r="B339" t="s">
        <v>848</v>
      </c>
      <c r="C339" t="s">
        <v>849</v>
      </c>
      <c r="D339" t="s">
        <v>192</v>
      </c>
      <c r="E339" t="s">
        <v>51</v>
      </c>
      <c r="F339"/>
      <c r="G339">
        <v>336</v>
      </c>
      <c r="H339" t="s">
        <v>162</v>
      </c>
    </row>
    <row r="340" spans="1:8" ht="14.4">
      <c r="A340" s="31">
        <f>COUNTIF('BOM Atual ZPCS12'!F:F,B340)+(1-(SUMIF(Invoice!$A:$A,$B340,Invoice!$B:$B)/100000000000))</f>
        <v>1</v>
      </c>
      <c r="B340" t="s">
        <v>850</v>
      </c>
      <c r="C340" t="s">
        <v>851</v>
      </c>
      <c r="D340" t="s">
        <v>192</v>
      </c>
      <c r="E340" t="s">
        <v>51</v>
      </c>
      <c r="F340"/>
      <c r="G340">
        <v>337</v>
      </c>
      <c r="H340" t="s">
        <v>162</v>
      </c>
    </row>
    <row r="341" spans="1:8" ht="14.4">
      <c r="A341" s="31">
        <f>COUNTIF('BOM Atual ZPCS12'!F:F,B341)+(1-(SUMIF(Invoice!$A:$A,$B341,Invoice!$B:$B)/100000000000))</f>
        <v>1</v>
      </c>
      <c r="B341" t="s">
        <v>74</v>
      </c>
      <c r="C341" t="s">
        <v>75</v>
      </c>
      <c r="D341" t="s">
        <v>192</v>
      </c>
      <c r="E341" t="s">
        <v>51</v>
      </c>
      <c r="F341"/>
      <c r="G341">
        <v>338</v>
      </c>
      <c r="H341" t="s">
        <v>162</v>
      </c>
    </row>
    <row r="342" spans="1:8" ht="14.4">
      <c r="A342" s="31">
        <f>COUNTIF('BOM Atual ZPCS12'!F:F,B342)+(1-(SUMIF(Invoice!$A:$A,$B342,Invoice!$B:$B)/100000000000))</f>
        <v>2.9999999859999997</v>
      </c>
      <c r="B342" t="s">
        <v>854</v>
      </c>
      <c r="C342" t="s">
        <v>855</v>
      </c>
      <c r="D342" t="s">
        <v>192</v>
      </c>
      <c r="E342" t="s">
        <v>51</v>
      </c>
      <c r="F342"/>
      <c r="G342">
        <v>339</v>
      </c>
      <c r="H342" t="s">
        <v>162</v>
      </c>
    </row>
    <row r="343" spans="1:8" ht="14.4">
      <c r="A343" s="31">
        <f>COUNTIF('BOM Atual ZPCS12'!F:F,B343)+(1-(SUMIF(Invoice!$A:$A,$B343,Invoice!$B:$B)/100000000000))</f>
        <v>1</v>
      </c>
      <c r="B343" t="s">
        <v>856</v>
      </c>
      <c r="C343" t="s">
        <v>857</v>
      </c>
      <c r="D343" t="s">
        <v>192</v>
      </c>
      <c r="E343" t="s">
        <v>51</v>
      </c>
      <c r="F343"/>
      <c r="G343">
        <v>340</v>
      </c>
      <c r="H343" t="s">
        <v>162</v>
      </c>
    </row>
    <row r="344" spans="1:8" ht="14.4">
      <c r="A344" s="31">
        <f>COUNTIF('BOM Atual ZPCS12'!F:F,B344)+(1-(SUMIF(Invoice!$A:$A,$B344,Invoice!$B:$B)/100000000000))</f>
        <v>1</v>
      </c>
      <c r="B344" t="s">
        <v>858</v>
      </c>
      <c r="C344" t="s">
        <v>859</v>
      </c>
      <c r="D344" t="s">
        <v>192</v>
      </c>
      <c r="E344" t="s">
        <v>51</v>
      </c>
      <c r="F344"/>
      <c r="G344">
        <v>341</v>
      </c>
      <c r="H344" t="s">
        <v>162</v>
      </c>
    </row>
    <row r="345" spans="1:8" ht="14.4">
      <c r="A345" s="31">
        <f>COUNTIF('BOM Atual ZPCS12'!F:F,B345)+(1-(SUMIF(Invoice!$A:$A,$B345,Invoice!$B:$B)/100000000000))</f>
        <v>1</v>
      </c>
      <c r="B345" t="s">
        <v>860</v>
      </c>
      <c r="C345" t="s">
        <v>861</v>
      </c>
      <c r="D345" t="s">
        <v>192</v>
      </c>
      <c r="E345" t="s">
        <v>51</v>
      </c>
      <c r="F345"/>
      <c r="G345">
        <v>342</v>
      </c>
      <c r="H345" t="s">
        <v>162</v>
      </c>
    </row>
    <row r="346" spans="1:8" ht="14.4">
      <c r="A346" s="31">
        <f>COUNTIF('BOM Atual ZPCS12'!F:F,B346)+(1-(SUMIF(Invoice!$A:$A,$B346,Invoice!$B:$B)/100000000000))</f>
        <v>1</v>
      </c>
      <c r="B346" t="s">
        <v>862</v>
      </c>
      <c r="C346" t="s">
        <v>863</v>
      </c>
      <c r="D346" t="s">
        <v>192</v>
      </c>
      <c r="E346" t="s">
        <v>51</v>
      </c>
      <c r="F346"/>
      <c r="G346">
        <v>343</v>
      </c>
      <c r="H346" t="s">
        <v>162</v>
      </c>
    </row>
    <row r="347" spans="1:8" ht="14.4">
      <c r="A347" s="31">
        <f>COUNTIF('BOM Atual ZPCS12'!F:F,B347)+(1-(SUMIF(Invoice!$A:$A,$B347,Invoice!$B:$B)/100000000000))</f>
        <v>1</v>
      </c>
      <c r="B347" t="s">
        <v>864</v>
      </c>
      <c r="C347" t="s">
        <v>865</v>
      </c>
      <c r="D347" t="s">
        <v>192</v>
      </c>
      <c r="E347" t="s">
        <v>51</v>
      </c>
      <c r="F347"/>
      <c r="G347">
        <v>344</v>
      </c>
      <c r="H347" t="s">
        <v>162</v>
      </c>
    </row>
    <row r="348" spans="1:8" ht="14.4">
      <c r="A348" s="31">
        <f>COUNTIF('BOM Atual ZPCS12'!F:F,B348)+(1-(SUMIF(Invoice!$A:$A,$B348,Invoice!$B:$B)/100000000000))</f>
        <v>1</v>
      </c>
      <c r="B348" t="s">
        <v>866</v>
      </c>
      <c r="C348" t="s">
        <v>867</v>
      </c>
      <c r="D348" t="s">
        <v>192</v>
      </c>
      <c r="E348" t="s">
        <v>51</v>
      </c>
      <c r="F348"/>
      <c r="G348">
        <v>345</v>
      </c>
      <c r="H348" t="s">
        <v>162</v>
      </c>
    </row>
    <row r="349" spans="1:8" ht="14.4">
      <c r="A349" s="31">
        <f>COUNTIF('BOM Atual ZPCS12'!F:F,B349)+(1-(SUMIF(Invoice!$A:$A,$B349,Invoice!$B:$B)/100000000000))</f>
        <v>1</v>
      </c>
      <c r="B349" t="s">
        <v>868</v>
      </c>
      <c r="C349" t="s">
        <v>869</v>
      </c>
      <c r="D349" t="s">
        <v>192</v>
      </c>
      <c r="E349" t="s">
        <v>51</v>
      </c>
      <c r="F349"/>
      <c r="G349">
        <v>346</v>
      </c>
      <c r="H349" t="s">
        <v>162</v>
      </c>
    </row>
    <row r="350" spans="1:8" ht="14.4">
      <c r="A350" s="31">
        <f>COUNTIF('BOM Atual ZPCS12'!F:F,B350)+(1-(SUMIF(Invoice!$A:$A,$B350,Invoice!$B:$B)/100000000000))</f>
        <v>1</v>
      </c>
      <c r="B350" t="s">
        <v>870</v>
      </c>
      <c r="C350" t="s">
        <v>871</v>
      </c>
      <c r="D350" t="s">
        <v>192</v>
      </c>
      <c r="E350" t="s">
        <v>51</v>
      </c>
      <c r="F350"/>
      <c r="G350">
        <v>347</v>
      </c>
      <c r="H350" t="s">
        <v>162</v>
      </c>
    </row>
    <row r="351" spans="1:8" ht="14.4">
      <c r="A351" s="31">
        <f>COUNTIF('BOM Atual ZPCS12'!F:F,B351)+(1-(SUMIF(Invoice!$A:$A,$B351,Invoice!$B:$B)/100000000000))</f>
        <v>1</v>
      </c>
      <c r="B351" t="s">
        <v>872</v>
      </c>
      <c r="C351" t="s">
        <v>873</v>
      </c>
      <c r="D351" t="s">
        <v>192</v>
      </c>
      <c r="E351" t="s">
        <v>51</v>
      </c>
      <c r="F351"/>
      <c r="G351">
        <v>348</v>
      </c>
      <c r="H351" t="s">
        <v>162</v>
      </c>
    </row>
    <row r="352" spans="1:8" ht="14.4">
      <c r="A352" s="31">
        <f>COUNTIF('BOM Atual ZPCS12'!F:F,B352)+(1-(SUMIF(Invoice!$A:$A,$B352,Invoice!$B:$B)/100000000000))</f>
        <v>1</v>
      </c>
      <c r="B352" t="s">
        <v>874</v>
      </c>
      <c r="C352" t="s">
        <v>875</v>
      </c>
      <c r="D352" t="s">
        <v>192</v>
      </c>
      <c r="E352" t="s">
        <v>51</v>
      </c>
      <c r="F352"/>
      <c r="G352">
        <v>349</v>
      </c>
      <c r="H352" t="s">
        <v>162</v>
      </c>
    </row>
    <row r="353" spans="1:8" ht="14.4">
      <c r="A353" s="31">
        <f>COUNTIF('BOM Atual ZPCS12'!F:F,B353)+(1-(SUMIF(Invoice!$A:$A,$B353,Invoice!$B:$B)/100000000000))</f>
        <v>1</v>
      </c>
      <c r="B353" t="s">
        <v>876</v>
      </c>
      <c r="C353" t="s">
        <v>877</v>
      </c>
      <c r="D353" t="s">
        <v>192</v>
      </c>
      <c r="E353" t="s">
        <v>51</v>
      </c>
      <c r="F353"/>
      <c r="G353">
        <v>350</v>
      </c>
      <c r="H353" t="s">
        <v>162</v>
      </c>
    </row>
    <row r="354" spans="1:8" ht="14.4">
      <c r="A354" s="31">
        <f>COUNTIF('BOM Atual ZPCS12'!F:F,B354)+(1-(SUMIF(Invoice!$A:$A,$B354,Invoice!$B:$B)/100000000000))</f>
        <v>1</v>
      </c>
      <c r="B354" t="s">
        <v>878</v>
      </c>
      <c r="C354" t="s">
        <v>879</v>
      </c>
      <c r="D354" t="s">
        <v>192</v>
      </c>
      <c r="E354" t="s">
        <v>51</v>
      </c>
      <c r="F354"/>
      <c r="G354">
        <v>351</v>
      </c>
      <c r="H354" t="s">
        <v>162</v>
      </c>
    </row>
    <row r="355" spans="1:8" ht="14.4">
      <c r="A355" s="31">
        <f>COUNTIF('BOM Atual ZPCS12'!F:F,B355)+(1-(SUMIF(Invoice!$A:$A,$B355,Invoice!$B:$B)/100000000000))</f>
        <v>1</v>
      </c>
      <c r="B355" t="s">
        <v>880</v>
      </c>
      <c r="C355" t="s">
        <v>881</v>
      </c>
      <c r="D355" t="s">
        <v>192</v>
      </c>
      <c r="E355" t="s">
        <v>51</v>
      </c>
      <c r="F355"/>
      <c r="G355">
        <v>352</v>
      </c>
      <c r="H355" t="s">
        <v>162</v>
      </c>
    </row>
    <row r="356" spans="1:8" ht="14.4">
      <c r="A356" s="31">
        <f>COUNTIF('BOM Atual ZPCS12'!F:F,B356)+(1-(SUMIF(Invoice!$A:$A,$B356,Invoice!$B:$B)/100000000000))</f>
        <v>1</v>
      </c>
      <c r="B356" t="s">
        <v>882</v>
      </c>
      <c r="C356" t="s">
        <v>883</v>
      </c>
      <c r="D356" t="s">
        <v>192</v>
      </c>
      <c r="E356" t="s">
        <v>51</v>
      </c>
      <c r="F356"/>
      <c r="G356">
        <v>353</v>
      </c>
      <c r="H356" t="s">
        <v>162</v>
      </c>
    </row>
    <row r="357" spans="1:8" ht="14.4">
      <c r="A357" s="31">
        <f>COUNTIF('BOM Atual ZPCS12'!F:F,B357)+(1-(SUMIF(Invoice!$A:$A,$B357,Invoice!$B:$B)/100000000000))</f>
        <v>1</v>
      </c>
      <c r="B357" t="s">
        <v>884</v>
      </c>
      <c r="C357" t="s">
        <v>885</v>
      </c>
      <c r="D357" t="s">
        <v>192</v>
      </c>
      <c r="E357" t="s">
        <v>51</v>
      </c>
      <c r="F357"/>
      <c r="G357">
        <v>354</v>
      </c>
      <c r="H357" t="s">
        <v>162</v>
      </c>
    </row>
    <row r="358" spans="1:8" ht="14.4">
      <c r="A358" s="31">
        <f>COUNTIF('BOM Atual ZPCS12'!F:F,B358)+(1-(SUMIF(Invoice!$A:$A,$B358,Invoice!$B:$B)/100000000000))</f>
        <v>1</v>
      </c>
      <c r="B358" t="s">
        <v>886</v>
      </c>
      <c r="C358" t="s">
        <v>887</v>
      </c>
      <c r="D358" t="s">
        <v>192</v>
      </c>
      <c r="E358" t="s">
        <v>51</v>
      </c>
      <c r="F358"/>
      <c r="G358">
        <v>355</v>
      </c>
      <c r="H358" t="s">
        <v>162</v>
      </c>
    </row>
    <row r="359" spans="1:8" ht="14.4">
      <c r="A359" s="31">
        <f>COUNTIF('BOM Atual ZPCS12'!F:F,B359)+(1-(SUMIF(Invoice!$A:$A,$B359,Invoice!$B:$B)/100000000000))</f>
        <v>1</v>
      </c>
      <c r="B359" t="s">
        <v>888</v>
      </c>
      <c r="C359" t="s">
        <v>889</v>
      </c>
      <c r="D359" t="s">
        <v>192</v>
      </c>
      <c r="E359" t="s">
        <v>51</v>
      </c>
      <c r="F359"/>
      <c r="G359">
        <v>356</v>
      </c>
      <c r="H359" t="s">
        <v>162</v>
      </c>
    </row>
    <row r="360" spans="1:8" ht="14.4">
      <c r="A360" s="31">
        <f>COUNTIF('BOM Atual ZPCS12'!F:F,B360)+(1-(SUMIF(Invoice!$A:$A,$B360,Invoice!$B:$B)/100000000000))</f>
        <v>1</v>
      </c>
      <c r="B360" t="s">
        <v>890</v>
      </c>
      <c r="C360" t="s">
        <v>891</v>
      </c>
      <c r="D360" t="s">
        <v>192</v>
      </c>
      <c r="E360" t="s">
        <v>51</v>
      </c>
      <c r="F360"/>
      <c r="G360">
        <v>357</v>
      </c>
      <c r="H360" t="s">
        <v>162</v>
      </c>
    </row>
    <row r="361" spans="1:8" ht="14.4">
      <c r="A361" s="31">
        <f>COUNTIF('BOM Atual ZPCS12'!F:F,B361)+(1-(SUMIF(Invoice!$A:$A,$B361,Invoice!$B:$B)/100000000000))</f>
        <v>1</v>
      </c>
      <c r="B361" t="s">
        <v>892</v>
      </c>
      <c r="C361" t="s">
        <v>893</v>
      </c>
      <c r="D361" t="s">
        <v>192</v>
      </c>
      <c r="E361" t="s">
        <v>51</v>
      </c>
      <c r="F361"/>
      <c r="G361">
        <v>358</v>
      </c>
      <c r="H361" t="s">
        <v>162</v>
      </c>
    </row>
    <row r="362" spans="1:8" ht="14.4">
      <c r="A362" s="31">
        <f>COUNTIF('BOM Atual ZPCS12'!F:F,B362)+(1-(SUMIF(Invoice!$A:$A,$B362,Invoice!$B:$B)/100000000000))</f>
        <v>1</v>
      </c>
      <c r="B362" t="s">
        <v>894</v>
      </c>
      <c r="C362" t="s">
        <v>895</v>
      </c>
      <c r="D362" t="s">
        <v>192</v>
      </c>
      <c r="E362" t="s">
        <v>51</v>
      </c>
      <c r="F362"/>
      <c r="G362">
        <v>359</v>
      </c>
      <c r="H362" t="s">
        <v>162</v>
      </c>
    </row>
    <row r="363" spans="1:8" ht="14.4">
      <c r="A363" s="31">
        <f>COUNTIF('BOM Atual ZPCS12'!F:F,B363)+(1-(SUMIF(Invoice!$A:$A,$B363,Invoice!$B:$B)/100000000000))</f>
        <v>1</v>
      </c>
      <c r="B363" t="s">
        <v>896</v>
      </c>
      <c r="C363" t="s">
        <v>897</v>
      </c>
      <c r="D363" t="s">
        <v>192</v>
      </c>
      <c r="E363" t="s">
        <v>51</v>
      </c>
      <c r="F363"/>
      <c r="G363">
        <v>360</v>
      </c>
      <c r="H363" t="s">
        <v>162</v>
      </c>
    </row>
    <row r="364" spans="1:8" ht="14.4">
      <c r="A364" s="31">
        <f>COUNTIF('BOM Atual ZPCS12'!F:F,B364)+(1-(SUMIF(Invoice!$A:$A,$B364,Invoice!$B:$B)/100000000000))</f>
        <v>1</v>
      </c>
      <c r="B364" t="s">
        <v>898</v>
      </c>
      <c r="C364" t="s">
        <v>899</v>
      </c>
      <c r="D364" t="s">
        <v>192</v>
      </c>
      <c r="E364" t="s">
        <v>51</v>
      </c>
      <c r="F364"/>
      <c r="G364">
        <v>361</v>
      </c>
      <c r="H364" t="s">
        <v>162</v>
      </c>
    </row>
    <row r="365" spans="1:8" ht="14.4">
      <c r="A365" s="31">
        <f>COUNTIF('BOM Atual ZPCS12'!F:F,B365)+(1-(SUMIF(Invoice!$A:$A,$B365,Invoice!$B:$B)/100000000000))</f>
        <v>1</v>
      </c>
      <c r="B365" t="s">
        <v>52</v>
      </c>
      <c r="C365" t="s">
        <v>84</v>
      </c>
      <c r="D365" t="s">
        <v>192</v>
      </c>
      <c r="E365" t="s">
        <v>51</v>
      </c>
      <c r="F365"/>
      <c r="G365">
        <v>362</v>
      </c>
      <c r="H365" t="s">
        <v>162</v>
      </c>
    </row>
    <row r="366" spans="1:8" ht="14.4">
      <c r="A366" s="31">
        <f>COUNTIF('BOM Atual ZPCS12'!F:F,B366)+(1-(SUMIF(Invoice!$A:$A,$B366,Invoice!$B:$B)/100000000000))</f>
        <v>1</v>
      </c>
      <c r="B366" t="s">
        <v>900</v>
      </c>
      <c r="C366" t="s">
        <v>901</v>
      </c>
      <c r="D366" t="s">
        <v>192</v>
      </c>
      <c r="E366" t="s">
        <v>51</v>
      </c>
      <c r="F366"/>
      <c r="G366">
        <v>363</v>
      </c>
      <c r="H366" t="s">
        <v>162</v>
      </c>
    </row>
    <row r="367" spans="1:8" ht="14.4">
      <c r="A367" s="31">
        <f>COUNTIF('BOM Atual ZPCS12'!F:F,B367)+(1-(SUMIF(Invoice!$A:$A,$B367,Invoice!$B:$B)/100000000000))</f>
        <v>1</v>
      </c>
      <c r="B367" t="s">
        <v>902</v>
      </c>
      <c r="C367" t="s">
        <v>903</v>
      </c>
      <c r="D367" t="s">
        <v>192</v>
      </c>
      <c r="E367" t="s">
        <v>51</v>
      </c>
      <c r="F367"/>
      <c r="G367">
        <v>364</v>
      </c>
      <c r="H367" t="s">
        <v>162</v>
      </c>
    </row>
    <row r="368" spans="1:8" ht="14.4">
      <c r="A368" s="31">
        <f>COUNTIF('BOM Atual ZPCS12'!F:F,B368)+(1-(SUMIF(Invoice!$A:$A,$B368,Invoice!$B:$B)/100000000000))</f>
        <v>1</v>
      </c>
      <c r="B368" t="s">
        <v>53</v>
      </c>
      <c r="C368" t="s">
        <v>112</v>
      </c>
      <c r="D368" t="s">
        <v>192</v>
      </c>
      <c r="E368" t="s">
        <v>51</v>
      </c>
      <c r="F368"/>
      <c r="G368">
        <v>365</v>
      </c>
      <c r="H368" t="s">
        <v>162</v>
      </c>
    </row>
    <row r="369" spans="1:8" ht="14.4">
      <c r="A369" s="31">
        <f>COUNTIF('BOM Atual ZPCS12'!F:F,B369)+(1-(SUMIF(Invoice!$A:$A,$B369,Invoice!$B:$B)/100000000000))</f>
        <v>1</v>
      </c>
      <c r="B369" t="s">
        <v>904</v>
      </c>
      <c r="C369" t="s">
        <v>905</v>
      </c>
      <c r="D369" t="s">
        <v>192</v>
      </c>
      <c r="E369" t="s">
        <v>51</v>
      </c>
      <c r="F369"/>
      <c r="G369">
        <v>366</v>
      </c>
      <c r="H369" t="s">
        <v>162</v>
      </c>
    </row>
    <row r="370" spans="1:8" ht="14.4">
      <c r="A370" s="31">
        <f>COUNTIF('BOM Atual ZPCS12'!F:F,B370)+(1-(SUMIF(Invoice!$A:$A,$B370,Invoice!$B:$B)/100000000000))</f>
        <v>1</v>
      </c>
      <c r="B370" t="s">
        <v>906</v>
      </c>
      <c r="C370" t="s">
        <v>907</v>
      </c>
      <c r="D370" t="s">
        <v>192</v>
      </c>
      <c r="E370" t="s">
        <v>51</v>
      </c>
      <c r="F370"/>
      <c r="G370">
        <v>367</v>
      </c>
      <c r="H370" t="s">
        <v>162</v>
      </c>
    </row>
    <row r="371" spans="1:8" ht="14.4">
      <c r="A371" s="31">
        <f>COUNTIF('BOM Atual ZPCS12'!F:F,B371)+(1-(SUMIF(Invoice!$A:$A,$B371,Invoice!$B:$B)/100000000000))</f>
        <v>1</v>
      </c>
      <c r="B371" t="s">
        <v>908</v>
      </c>
      <c r="C371" t="s">
        <v>909</v>
      </c>
      <c r="D371" t="s">
        <v>192</v>
      </c>
      <c r="E371" t="s">
        <v>51</v>
      </c>
      <c r="F371"/>
      <c r="G371">
        <v>368</v>
      </c>
      <c r="H371" t="s">
        <v>162</v>
      </c>
    </row>
    <row r="372" spans="1:8" ht="14.4">
      <c r="A372" s="31">
        <f>COUNTIF('BOM Atual ZPCS12'!F:F,B372)+(1-(SUMIF(Invoice!$A:$A,$B372,Invoice!$B:$B)/100000000000))</f>
        <v>1</v>
      </c>
      <c r="B372" t="s">
        <v>910</v>
      </c>
      <c r="C372" t="s">
        <v>911</v>
      </c>
      <c r="D372" t="s">
        <v>192</v>
      </c>
      <c r="E372" t="s">
        <v>51</v>
      </c>
      <c r="F372"/>
      <c r="G372">
        <v>369</v>
      </c>
      <c r="H372" t="s">
        <v>162</v>
      </c>
    </row>
    <row r="373" spans="1:8" ht="14.4">
      <c r="A373" s="31">
        <f>COUNTIF('BOM Atual ZPCS12'!F:F,B373)+(1-(SUMIF(Invoice!$A:$A,$B373,Invoice!$B:$B)/100000000000))</f>
        <v>1</v>
      </c>
      <c r="B373" t="s">
        <v>912</v>
      </c>
      <c r="C373" t="s">
        <v>913</v>
      </c>
      <c r="D373" t="s">
        <v>192</v>
      </c>
      <c r="E373" t="s">
        <v>51</v>
      </c>
      <c r="F373"/>
      <c r="G373">
        <v>370</v>
      </c>
      <c r="H373" t="s">
        <v>162</v>
      </c>
    </row>
    <row r="374" spans="1:8" ht="14.4">
      <c r="A374" s="31">
        <f>COUNTIF('BOM Atual ZPCS12'!F:F,B374)+(1-(SUMIF(Invoice!$A:$A,$B374,Invoice!$B:$B)/100000000000))</f>
        <v>1</v>
      </c>
      <c r="B374" t="s">
        <v>916</v>
      </c>
      <c r="C374" t="s">
        <v>917</v>
      </c>
      <c r="D374" t="s">
        <v>192</v>
      </c>
      <c r="E374" t="s">
        <v>51</v>
      </c>
      <c r="F374"/>
      <c r="G374">
        <v>371</v>
      </c>
      <c r="H374" t="s">
        <v>162</v>
      </c>
    </row>
    <row r="375" spans="1:8" ht="14.4">
      <c r="A375" s="31">
        <f>COUNTIF('BOM Atual ZPCS12'!F:F,B375)+(1-(SUMIF(Invoice!$A:$A,$B375,Invoice!$B:$B)/100000000000))</f>
        <v>1</v>
      </c>
      <c r="B375" t="s">
        <v>920</v>
      </c>
      <c r="C375" t="s">
        <v>921</v>
      </c>
      <c r="D375" t="s">
        <v>192</v>
      </c>
      <c r="E375" t="s">
        <v>51</v>
      </c>
      <c r="F375"/>
      <c r="G375">
        <v>372</v>
      </c>
      <c r="H375" t="s">
        <v>162</v>
      </c>
    </row>
    <row r="376" spans="1:8" ht="14.4">
      <c r="A376" s="31">
        <f>COUNTIF('BOM Atual ZPCS12'!F:F,B376)+(1-(SUMIF(Invoice!$A:$A,$B376,Invoice!$B:$B)/100000000000))</f>
        <v>1</v>
      </c>
      <c r="B376" t="s">
        <v>922</v>
      </c>
      <c r="C376" t="s">
        <v>923</v>
      </c>
      <c r="D376" t="s">
        <v>192</v>
      </c>
      <c r="E376" t="s">
        <v>51</v>
      </c>
      <c r="F376"/>
      <c r="G376">
        <v>373</v>
      </c>
      <c r="H376" t="s">
        <v>162</v>
      </c>
    </row>
    <row r="377" spans="1:8" ht="14.4">
      <c r="A377" s="31">
        <f>COUNTIF('BOM Atual ZPCS12'!F:F,B377)+(1-(SUMIF(Invoice!$A:$A,$B377,Invoice!$B:$B)/100000000000))</f>
        <v>1</v>
      </c>
      <c r="B377" t="s">
        <v>924</v>
      </c>
      <c r="C377" t="s">
        <v>925</v>
      </c>
      <c r="D377" t="s">
        <v>192</v>
      </c>
      <c r="E377" t="s">
        <v>51</v>
      </c>
      <c r="F377"/>
      <c r="G377">
        <v>374</v>
      </c>
      <c r="H377" t="s">
        <v>162</v>
      </c>
    </row>
    <row r="378" spans="1:8" ht="14.4">
      <c r="A378" s="31">
        <f>COUNTIF('BOM Atual ZPCS12'!F:F,B378)+(1-(SUMIF(Invoice!$A:$A,$B378,Invoice!$B:$B)/100000000000))</f>
        <v>1</v>
      </c>
      <c r="B378" t="s">
        <v>926</v>
      </c>
      <c r="C378" t="s">
        <v>927</v>
      </c>
      <c r="D378" t="s">
        <v>192</v>
      </c>
      <c r="E378" t="s">
        <v>51</v>
      </c>
      <c r="F378"/>
      <c r="G378">
        <v>375</v>
      </c>
      <c r="H378" t="s">
        <v>162</v>
      </c>
    </row>
    <row r="379" spans="1:8" ht="14.4">
      <c r="A379" s="31">
        <f>COUNTIF('BOM Atual ZPCS12'!F:F,B379)+(1-(SUMIF(Invoice!$A:$A,$B379,Invoice!$B:$B)/100000000000))</f>
        <v>1</v>
      </c>
      <c r="B379" t="s">
        <v>928</v>
      </c>
      <c r="C379" t="s">
        <v>929</v>
      </c>
      <c r="D379" t="s">
        <v>192</v>
      </c>
      <c r="E379" t="s">
        <v>54</v>
      </c>
      <c r="F379"/>
      <c r="G379">
        <v>376</v>
      </c>
      <c r="H379" t="s">
        <v>162</v>
      </c>
    </row>
    <row r="380" spans="1:8" ht="14.4">
      <c r="A380" s="31">
        <f>COUNTIF('BOM Atual ZPCS12'!F:F,B380)+(1-(SUMIF(Invoice!$A:$A,$B380,Invoice!$B:$B)/100000000000))</f>
        <v>1</v>
      </c>
      <c r="B380" t="s">
        <v>930</v>
      </c>
      <c r="C380" t="s">
        <v>931</v>
      </c>
      <c r="D380" t="s">
        <v>192</v>
      </c>
      <c r="E380" t="s">
        <v>54</v>
      </c>
      <c r="F380"/>
      <c r="G380">
        <v>377</v>
      </c>
      <c r="H380" t="s">
        <v>162</v>
      </c>
    </row>
    <row r="381" spans="1:8" ht="14.4">
      <c r="A381" s="31">
        <f>COUNTIF('BOM Atual ZPCS12'!F:F,B381)+(1-(SUMIF(Invoice!$A:$A,$B381,Invoice!$B:$B)/100000000000))</f>
        <v>1</v>
      </c>
      <c r="B381" t="s">
        <v>85</v>
      </c>
      <c r="C381" t="s">
        <v>86</v>
      </c>
      <c r="D381" t="s">
        <v>192</v>
      </c>
      <c r="E381" t="s">
        <v>54</v>
      </c>
      <c r="F381"/>
      <c r="G381">
        <v>378</v>
      </c>
      <c r="H381" t="s">
        <v>162</v>
      </c>
    </row>
    <row r="382" spans="1:8" ht="14.4">
      <c r="A382" s="31">
        <f>COUNTIF('BOM Atual ZPCS12'!F:F,B382)+(1-(SUMIF(Invoice!$A:$A,$B382,Invoice!$B:$B)/100000000000))</f>
        <v>1</v>
      </c>
      <c r="B382" t="s">
        <v>87</v>
      </c>
      <c r="C382" t="s">
        <v>88</v>
      </c>
      <c r="D382" t="s">
        <v>192</v>
      </c>
      <c r="E382" t="s">
        <v>54</v>
      </c>
      <c r="F382"/>
      <c r="G382">
        <v>379</v>
      </c>
      <c r="H382" t="s">
        <v>162</v>
      </c>
    </row>
    <row r="383" spans="1:8" ht="14.4">
      <c r="A383" s="31">
        <f>COUNTIF('BOM Atual ZPCS12'!F:F,B383)+(1-(SUMIF(Invoice!$A:$A,$B383,Invoice!$B:$B)/100000000000))</f>
        <v>1</v>
      </c>
      <c r="B383" t="s">
        <v>932</v>
      </c>
      <c r="C383" t="s">
        <v>933</v>
      </c>
      <c r="D383" t="s">
        <v>192</v>
      </c>
      <c r="E383" t="s">
        <v>54</v>
      </c>
      <c r="F383"/>
      <c r="G383">
        <v>380</v>
      </c>
      <c r="H383" t="s">
        <v>162</v>
      </c>
    </row>
    <row r="384" spans="1:8" ht="14.4">
      <c r="A384" s="31">
        <f>COUNTIF('BOM Atual ZPCS12'!F:F,B384)+(1-(SUMIF(Invoice!$A:$A,$B384,Invoice!$B:$B)/100000000000))</f>
        <v>1</v>
      </c>
      <c r="B384" t="s">
        <v>934</v>
      </c>
      <c r="C384" t="s">
        <v>935</v>
      </c>
      <c r="D384" t="s">
        <v>192</v>
      </c>
      <c r="E384" t="s">
        <v>54</v>
      </c>
      <c r="F384"/>
      <c r="G384">
        <v>381</v>
      </c>
      <c r="H384" t="s">
        <v>162</v>
      </c>
    </row>
    <row r="385" spans="1:8" ht="14.4">
      <c r="A385" s="31">
        <f>COUNTIF('BOM Atual ZPCS12'!F:F,B385)+(1-(SUMIF(Invoice!$A:$A,$B385,Invoice!$B:$B)/100000000000))</f>
        <v>1</v>
      </c>
      <c r="B385" t="s">
        <v>936</v>
      </c>
      <c r="C385" t="s">
        <v>937</v>
      </c>
      <c r="D385" t="s">
        <v>192</v>
      </c>
      <c r="E385" t="s">
        <v>54</v>
      </c>
      <c r="F385"/>
      <c r="G385">
        <v>382</v>
      </c>
      <c r="H385" t="s">
        <v>162</v>
      </c>
    </row>
    <row r="386" spans="1:8" ht="14.4">
      <c r="A386" s="31">
        <f>COUNTIF('BOM Atual ZPCS12'!F:F,B386)+(1-(SUMIF(Invoice!$A:$A,$B386,Invoice!$B:$B)/100000000000))</f>
        <v>1</v>
      </c>
      <c r="B386" t="s">
        <v>938</v>
      </c>
      <c r="C386" t="s">
        <v>939</v>
      </c>
      <c r="D386" t="s">
        <v>192</v>
      </c>
      <c r="E386" t="s">
        <v>54</v>
      </c>
      <c r="F386"/>
      <c r="G386">
        <v>383</v>
      </c>
      <c r="H386" t="s">
        <v>162</v>
      </c>
    </row>
    <row r="387" spans="1:8" ht="14.4">
      <c r="A387" s="31">
        <f>COUNTIF('BOM Atual ZPCS12'!F:F,B387)+(1-(SUMIF(Invoice!$A:$A,$B387,Invoice!$B:$B)/100000000000))</f>
        <v>1</v>
      </c>
      <c r="B387" t="s">
        <v>940</v>
      </c>
      <c r="C387" t="s">
        <v>941</v>
      </c>
      <c r="D387" t="s">
        <v>192</v>
      </c>
      <c r="E387" t="s">
        <v>54</v>
      </c>
      <c r="F387"/>
      <c r="G387">
        <v>384</v>
      </c>
      <c r="H387" t="s">
        <v>162</v>
      </c>
    </row>
    <row r="388" spans="1:8" ht="14.4">
      <c r="A388" s="31">
        <f>COUNTIF('BOM Atual ZPCS12'!F:F,B388)+(1-(SUMIF(Invoice!$A:$A,$B388,Invoice!$B:$B)/100000000000))</f>
        <v>1</v>
      </c>
      <c r="B388" t="s">
        <v>942</v>
      </c>
      <c r="C388" t="s">
        <v>943</v>
      </c>
      <c r="D388" t="s">
        <v>192</v>
      </c>
      <c r="E388" t="s">
        <v>54</v>
      </c>
      <c r="F388"/>
      <c r="G388">
        <v>385</v>
      </c>
      <c r="H388" t="s">
        <v>162</v>
      </c>
    </row>
    <row r="389" spans="1:8" ht="14.4">
      <c r="A389" s="31">
        <f>COUNTIF('BOM Atual ZPCS12'!F:F,B389)+(1-(SUMIF(Invoice!$A:$A,$B389,Invoice!$B:$B)/100000000000))</f>
        <v>1</v>
      </c>
      <c r="B389" t="s">
        <v>944</v>
      </c>
      <c r="C389" t="s">
        <v>945</v>
      </c>
      <c r="D389" t="s">
        <v>192</v>
      </c>
      <c r="E389" t="s">
        <v>54</v>
      </c>
      <c r="F389"/>
      <c r="G389">
        <v>386</v>
      </c>
      <c r="H389" t="s">
        <v>162</v>
      </c>
    </row>
    <row r="390" spans="1:8" ht="14.4">
      <c r="A390" s="31">
        <f>COUNTIF('BOM Atual ZPCS12'!F:F,B390)+(1-(SUMIF(Invoice!$A:$A,$B390,Invoice!$B:$B)/100000000000))</f>
        <v>1</v>
      </c>
      <c r="B390" t="s">
        <v>946</v>
      </c>
      <c r="C390" t="s">
        <v>947</v>
      </c>
      <c r="D390" t="s">
        <v>192</v>
      </c>
      <c r="E390" t="s">
        <v>54</v>
      </c>
      <c r="F390"/>
      <c r="G390">
        <v>387</v>
      </c>
      <c r="H390" t="s">
        <v>162</v>
      </c>
    </row>
    <row r="391" spans="1:8" ht="14.4">
      <c r="A391" s="31">
        <f>COUNTIF('BOM Atual ZPCS12'!F:F,B391)+(1-(SUMIF(Invoice!$A:$A,$B391,Invoice!$B:$B)/100000000000))</f>
        <v>1</v>
      </c>
      <c r="B391" t="s">
        <v>948</v>
      </c>
      <c r="C391" t="s">
        <v>949</v>
      </c>
      <c r="D391" t="s">
        <v>192</v>
      </c>
      <c r="E391" t="s">
        <v>54</v>
      </c>
      <c r="F391"/>
      <c r="G391">
        <v>388</v>
      </c>
      <c r="H391" t="s">
        <v>162</v>
      </c>
    </row>
    <row r="392" spans="1:8" ht="14.4">
      <c r="A392" s="31">
        <f>COUNTIF('BOM Atual ZPCS12'!F:F,B392)+(1-(SUMIF(Invoice!$A:$A,$B392,Invoice!$B:$B)/100000000000))</f>
        <v>1</v>
      </c>
      <c r="B392" t="s">
        <v>950</v>
      </c>
      <c r="C392" t="s">
        <v>951</v>
      </c>
      <c r="D392" t="s">
        <v>192</v>
      </c>
      <c r="E392" t="s">
        <v>54</v>
      </c>
      <c r="F392"/>
      <c r="G392">
        <v>389</v>
      </c>
      <c r="H392" t="s">
        <v>162</v>
      </c>
    </row>
    <row r="393" spans="1:8" ht="14.4">
      <c r="A393" s="31">
        <f>COUNTIF('BOM Atual ZPCS12'!F:F,B393)+(1-(SUMIF(Invoice!$A:$A,$B393,Invoice!$B:$B)/100000000000))</f>
        <v>1</v>
      </c>
      <c r="B393" t="s">
        <v>952</v>
      </c>
      <c r="C393" t="s">
        <v>951</v>
      </c>
      <c r="D393" t="s">
        <v>192</v>
      </c>
      <c r="E393" t="s">
        <v>54</v>
      </c>
      <c r="F393"/>
      <c r="G393">
        <v>390</v>
      </c>
      <c r="H393" t="s">
        <v>162</v>
      </c>
    </row>
    <row r="394" spans="1:8" ht="14.4">
      <c r="A394" s="31">
        <f>COUNTIF('BOM Atual ZPCS12'!F:F,B394)+(1-(SUMIF(Invoice!$A:$A,$B394,Invoice!$B:$B)/100000000000))</f>
        <v>1</v>
      </c>
      <c r="B394" t="s">
        <v>953</v>
      </c>
      <c r="C394" t="s">
        <v>954</v>
      </c>
      <c r="D394" t="s">
        <v>192</v>
      </c>
      <c r="E394" t="s">
        <v>54</v>
      </c>
      <c r="F394"/>
      <c r="G394">
        <v>391</v>
      </c>
      <c r="H394" t="s">
        <v>162</v>
      </c>
    </row>
    <row r="395" spans="1:8" ht="14.4">
      <c r="A395" s="31">
        <f>COUNTIF('BOM Atual ZPCS12'!F:F,B395)+(1-(SUMIF(Invoice!$A:$A,$B395,Invoice!$B:$B)/100000000000))</f>
        <v>1</v>
      </c>
      <c r="B395" t="s">
        <v>955</v>
      </c>
      <c r="C395" t="s">
        <v>956</v>
      </c>
      <c r="D395" t="s">
        <v>192</v>
      </c>
      <c r="E395" t="s">
        <v>54</v>
      </c>
      <c r="F395"/>
      <c r="G395">
        <v>392</v>
      </c>
      <c r="H395" t="s">
        <v>162</v>
      </c>
    </row>
    <row r="396" spans="1:8" ht="14.4">
      <c r="A396" s="31">
        <f>COUNTIF('BOM Atual ZPCS12'!F:F,B396)+(1-(SUMIF(Invoice!$A:$A,$B396,Invoice!$B:$B)/100000000000))</f>
        <v>1</v>
      </c>
      <c r="B396" t="s">
        <v>957</v>
      </c>
      <c r="C396" t="s">
        <v>958</v>
      </c>
      <c r="D396" t="s">
        <v>192</v>
      </c>
      <c r="E396" t="s">
        <v>54</v>
      </c>
      <c r="F396"/>
      <c r="G396">
        <v>393</v>
      </c>
      <c r="H396" t="s">
        <v>162</v>
      </c>
    </row>
    <row r="397" spans="1:8" ht="14.4">
      <c r="A397" s="31">
        <f>COUNTIF('BOM Atual ZPCS12'!F:F,B397)+(1-(SUMIF(Invoice!$A:$A,$B397,Invoice!$B:$B)/100000000000))</f>
        <v>1</v>
      </c>
      <c r="B397" t="s">
        <v>959</v>
      </c>
      <c r="C397" t="s">
        <v>960</v>
      </c>
      <c r="D397" t="s">
        <v>192</v>
      </c>
      <c r="E397" t="s">
        <v>54</v>
      </c>
      <c r="F397"/>
      <c r="G397">
        <v>394</v>
      </c>
      <c r="H397" t="s">
        <v>162</v>
      </c>
    </row>
    <row r="398" spans="1:8" ht="14.4">
      <c r="A398" s="31">
        <f>COUNTIF('BOM Atual ZPCS12'!F:F,B398)+(1-(SUMIF(Invoice!$A:$A,$B398,Invoice!$B:$B)/100000000000))</f>
        <v>1</v>
      </c>
      <c r="B398" t="s">
        <v>961</v>
      </c>
      <c r="C398" t="s">
        <v>962</v>
      </c>
      <c r="D398" t="s">
        <v>192</v>
      </c>
      <c r="E398" t="s">
        <v>54</v>
      </c>
      <c r="F398"/>
      <c r="G398">
        <v>395</v>
      </c>
      <c r="H398" t="s">
        <v>162</v>
      </c>
    </row>
    <row r="399" spans="1:8" ht="14.4">
      <c r="A399" s="31">
        <f>COUNTIF('BOM Atual ZPCS12'!F:F,B399)+(1-(SUMIF(Invoice!$A:$A,$B399,Invoice!$B:$B)/100000000000))</f>
        <v>1</v>
      </c>
      <c r="B399" t="s">
        <v>963</v>
      </c>
      <c r="C399" t="s">
        <v>964</v>
      </c>
      <c r="D399" t="s">
        <v>192</v>
      </c>
      <c r="E399" t="s">
        <v>54</v>
      </c>
      <c r="F399"/>
      <c r="G399">
        <v>396</v>
      </c>
      <c r="H399" t="s">
        <v>162</v>
      </c>
    </row>
    <row r="400" spans="1:8" ht="14.4">
      <c r="A400" s="31">
        <f>COUNTIF('BOM Atual ZPCS12'!F:F,B400)+(1-(SUMIF(Invoice!$A:$A,$B400,Invoice!$B:$B)/100000000000))</f>
        <v>1</v>
      </c>
      <c r="B400" t="s">
        <v>965</v>
      </c>
      <c r="C400" t="s">
        <v>966</v>
      </c>
      <c r="D400" t="s">
        <v>192</v>
      </c>
      <c r="E400" t="s">
        <v>54</v>
      </c>
      <c r="F400"/>
      <c r="G400">
        <v>397</v>
      </c>
      <c r="H400" t="s">
        <v>162</v>
      </c>
    </row>
    <row r="401" spans="1:8" ht="14.4">
      <c r="A401" s="31">
        <f>COUNTIF('BOM Atual ZPCS12'!F:F,B401)+(1-(SUMIF(Invoice!$A:$A,$B401,Invoice!$B:$B)/100000000000))</f>
        <v>1</v>
      </c>
      <c r="B401" t="s">
        <v>967</v>
      </c>
      <c r="C401" t="s">
        <v>968</v>
      </c>
      <c r="D401" t="s">
        <v>192</v>
      </c>
      <c r="E401" t="s">
        <v>54</v>
      </c>
      <c r="F401"/>
      <c r="G401">
        <v>398</v>
      </c>
      <c r="H401" t="s">
        <v>162</v>
      </c>
    </row>
    <row r="402" spans="1:8" ht="14.4">
      <c r="A402" s="31">
        <f>COUNTIF('BOM Atual ZPCS12'!F:F,B402)+(1-(SUMIF(Invoice!$A:$A,$B402,Invoice!$B:$B)/100000000000))</f>
        <v>1</v>
      </c>
      <c r="B402" t="s">
        <v>969</v>
      </c>
      <c r="C402" t="s">
        <v>970</v>
      </c>
      <c r="D402" t="s">
        <v>192</v>
      </c>
      <c r="E402" t="s">
        <v>54</v>
      </c>
      <c r="F402"/>
      <c r="G402">
        <v>399</v>
      </c>
      <c r="H402" t="s">
        <v>162</v>
      </c>
    </row>
    <row r="403" spans="1:8" ht="14.4">
      <c r="A403" s="31">
        <f>COUNTIF('BOM Atual ZPCS12'!F:F,B403)+(1-(SUMIF(Invoice!$A:$A,$B403,Invoice!$B:$B)/100000000000))</f>
        <v>1</v>
      </c>
      <c r="B403" t="s">
        <v>971</v>
      </c>
      <c r="C403" t="s">
        <v>972</v>
      </c>
      <c r="D403" t="s">
        <v>192</v>
      </c>
      <c r="E403" t="s">
        <v>54</v>
      </c>
      <c r="F403"/>
      <c r="G403">
        <v>400</v>
      </c>
      <c r="H403" t="s">
        <v>162</v>
      </c>
    </row>
    <row r="404" spans="1:8" ht="14.4">
      <c r="A404" s="31">
        <f>COUNTIF('BOM Atual ZPCS12'!F:F,B404)+(1-(SUMIF(Invoice!$A:$A,$B404,Invoice!$B:$B)/100000000000))</f>
        <v>1</v>
      </c>
      <c r="B404" t="s">
        <v>973</v>
      </c>
      <c r="C404" t="s">
        <v>974</v>
      </c>
      <c r="D404" t="s">
        <v>192</v>
      </c>
      <c r="E404" t="s">
        <v>54</v>
      </c>
      <c r="F404"/>
      <c r="G404">
        <v>401</v>
      </c>
      <c r="H404" t="s">
        <v>162</v>
      </c>
    </row>
    <row r="405" spans="1:8" ht="14.4">
      <c r="A405" s="31">
        <f>COUNTIF('BOM Atual ZPCS12'!F:F,B405)+(1-(SUMIF(Invoice!$A:$A,$B405,Invoice!$B:$B)/100000000000))</f>
        <v>1</v>
      </c>
      <c r="B405" t="s">
        <v>975</v>
      </c>
      <c r="C405" t="s">
        <v>976</v>
      </c>
      <c r="D405" t="s">
        <v>192</v>
      </c>
      <c r="E405" t="s">
        <v>54</v>
      </c>
      <c r="F405"/>
      <c r="G405">
        <v>402</v>
      </c>
      <c r="H405" t="s">
        <v>162</v>
      </c>
    </row>
    <row r="406" spans="1:8" ht="14.4">
      <c r="A406" s="31">
        <f>COUNTIF('BOM Atual ZPCS12'!F:F,B406)+(1-(SUMIF(Invoice!$A:$A,$B406,Invoice!$B:$B)/100000000000))</f>
        <v>1</v>
      </c>
      <c r="B406" t="s">
        <v>977</v>
      </c>
      <c r="C406" t="s">
        <v>978</v>
      </c>
      <c r="D406" t="s">
        <v>192</v>
      </c>
      <c r="E406" t="s">
        <v>54</v>
      </c>
      <c r="F406"/>
      <c r="G406">
        <v>403</v>
      </c>
      <c r="H406" t="s">
        <v>162</v>
      </c>
    </row>
    <row r="407" spans="1:8" ht="14.4">
      <c r="A407" s="31">
        <f>COUNTIF('BOM Atual ZPCS12'!F:F,B407)+(1-(SUMIF(Invoice!$A:$A,$B407,Invoice!$B:$B)/100000000000))</f>
        <v>1</v>
      </c>
      <c r="B407" t="s">
        <v>979</v>
      </c>
      <c r="C407" t="s">
        <v>980</v>
      </c>
      <c r="D407" t="s">
        <v>192</v>
      </c>
      <c r="E407" t="s">
        <v>54</v>
      </c>
      <c r="F407"/>
      <c r="G407">
        <v>404</v>
      </c>
      <c r="H407" t="s">
        <v>162</v>
      </c>
    </row>
    <row r="408" spans="1:8" ht="14.4">
      <c r="A408" s="31">
        <f>COUNTIF('BOM Atual ZPCS12'!F:F,B408)+(1-(SUMIF(Invoice!$A:$A,$B408,Invoice!$B:$B)/100000000000))</f>
        <v>1</v>
      </c>
      <c r="B408" t="s">
        <v>981</v>
      </c>
      <c r="C408" t="s">
        <v>982</v>
      </c>
      <c r="D408" t="s">
        <v>192</v>
      </c>
      <c r="E408" t="s">
        <v>54</v>
      </c>
      <c r="F408"/>
      <c r="G408">
        <v>405</v>
      </c>
      <c r="H408" t="s">
        <v>162</v>
      </c>
    </row>
    <row r="409" spans="1:8" ht="14.4">
      <c r="A409" s="31">
        <f>COUNTIF('BOM Atual ZPCS12'!F:F,B409)+(1-(SUMIF(Invoice!$A:$A,$B409,Invoice!$B:$B)/100000000000))</f>
        <v>1</v>
      </c>
      <c r="B409" t="s">
        <v>983</v>
      </c>
      <c r="C409" t="s">
        <v>984</v>
      </c>
      <c r="D409" t="s">
        <v>192</v>
      </c>
      <c r="E409" t="s">
        <v>54</v>
      </c>
      <c r="F409"/>
      <c r="G409">
        <v>406</v>
      </c>
      <c r="H409" t="s">
        <v>162</v>
      </c>
    </row>
    <row r="410" spans="1:8" ht="14.4">
      <c r="A410" s="31">
        <f>COUNTIF('BOM Atual ZPCS12'!F:F,B410)+(1-(SUMIF(Invoice!$A:$A,$B410,Invoice!$B:$B)/100000000000))</f>
        <v>1</v>
      </c>
      <c r="B410" t="s">
        <v>985</v>
      </c>
      <c r="C410" t="s">
        <v>986</v>
      </c>
      <c r="D410" t="s">
        <v>192</v>
      </c>
      <c r="E410" t="s">
        <v>54</v>
      </c>
      <c r="F410"/>
      <c r="G410">
        <v>407</v>
      </c>
      <c r="H410" t="s">
        <v>162</v>
      </c>
    </row>
    <row r="411" spans="1:8" ht="14.4">
      <c r="A411" s="31">
        <f>COUNTIF('BOM Atual ZPCS12'!F:F,B411)+(1-(SUMIF(Invoice!$A:$A,$B411,Invoice!$B:$B)/100000000000))</f>
        <v>1</v>
      </c>
      <c r="B411" t="s">
        <v>987</v>
      </c>
      <c r="C411" t="s">
        <v>988</v>
      </c>
      <c r="D411" t="s">
        <v>192</v>
      </c>
      <c r="E411" t="s">
        <v>54</v>
      </c>
      <c r="F411"/>
      <c r="G411">
        <v>408</v>
      </c>
      <c r="H411" t="s">
        <v>162</v>
      </c>
    </row>
    <row r="412" spans="1:8" ht="14.4">
      <c r="A412" s="31">
        <f>COUNTIF('BOM Atual ZPCS12'!F:F,B412)+(1-(SUMIF(Invoice!$A:$A,$B412,Invoice!$B:$B)/100000000000))</f>
        <v>1</v>
      </c>
      <c r="B412" t="s">
        <v>989</v>
      </c>
      <c r="C412" t="s">
        <v>990</v>
      </c>
      <c r="D412" t="s">
        <v>192</v>
      </c>
      <c r="E412" t="s">
        <v>54</v>
      </c>
      <c r="F412"/>
      <c r="G412">
        <v>409</v>
      </c>
      <c r="H412" t="s">
        <v>162</v>
      </c>
    </row>
    <row r="413" spans="1:8" ht="14.4">
      <c r="A413" s="31">
        <f>COUNTIF('BOM Atual ZPCS12'!F:F,B413)+(1-(SUMIF(Invoice!$A:$A,$B413,Invoice!$B:$B)/100000000000))</f>
        <v>1</v>
      </c>
      <c r="B413" t="s">
        <v>991</v>
      </c>
      <c r="C413" t="s">
        <v>992</v>
      </c>
      <c r="D413" t="s">
        <v>192</v>
      </c>
      <c r="E413" t="s">
        <v>51</v>
      </c>
      <c r="F413"/>
      <c r="G413">
        <v>410</v>
      </c>
      <c r="H413" t="s">
        <v>162</v>
      </c>
    </row>
    <row r="414" spans="1:8" ht="14.4">
      <c r="A414" s="31">
        <f>COUNTIF('BOM Atual ZPCS12'!F:F,B414)+(1-(SUMIF(Invoice!$A:$A,$B414,Invoice!$B:$B)/100000000000))</f>
        <v>1</v>
      </c>
      <c r="B414" t="s">
        <v>993</v>
      </c>
      <c r="C414" t="s">
        <v>994</v>
      </c>
      <c r="D414" t="s">
        <v>192</v>
      </c>
      <c r="E414" t="s">
        <v>54</v>
      </c>
      <c r="F414"/>
      <c r="G414">
        <v>411</v>
      </c>
      <c r="H414" t="s">
        <v>162</v>
      </c>
    </row>
    <row r="415" spans="1:8" ht="14.4">
      <c r="A415" s="31">
        <f>COUNTIF('BOM Atual ZPCS12'!F:F,B415)+(1-(SUMIF(Invoice!$A:$A,$B415,Invoice!$B:$B)/100000000000))</f>
        <v>1</v>
      </c>
      <c r="B415" t="s">
        <v>995</v>
      </c>
      <c r="C415" t="s">
        <v>996</v>
      </c>
      <c r="D415" t="s">
        <v>192</v>
      </c>
      <c r="E415" t="s">
        <v>54</v>
      </c>
      <c r="F415"/>
      <c r="G415">
        <v>412</v>
      </c>
      <c r="H415" t="s">
        <v>162</v>
      </c>
    </row>
    <row r="416" spans="1:8" ht="14.4">
      <c r="A416" s="31">
        <f>COUNTIF('BOM Atual ZPCS12'!F:F,B416)+(1-(SUMIF(Invoice!$A:$A,$B416,Invoice!$B:$B)/100000000000))</f>
        <v>1</v>
      </c>
      <c r="B416" t="s">
        <v>997</v>
      </c>
      <c r="C416" t="s">
        <v>998</v>
      </c>
      <c r="D416" t="s">
        <v>192</v>
      </c>
      <c r="E416" t="s">
        <v>54</v>
      </c>
      <c r="F416"/>
      <c r="G416">
        <v>413</v>
      </c>
      <c r="H416" t="s">
        <v>162</v>
      </c>
    </row>
    <row r="417" spans="1:8" ht="14.4">
      <c r="A417" s="31">
        <f>COUNTIF('BOM Atual ZPCS12'!F:F,B417)+(1-(SUMIF(Invoice!$A:$A,$B417,Invoice!$B:$B)/100000000000))</f>
        <v>1</v>
      </c>
      <c r="B417" t="s">
        <v>999</v>
      </c>
      <c r="C417" t="s">
        <v>1000</v>
      </c>
      <c r="D417" t="s">
        <v>192</v>
      </c>
      <c r="E417" t="s">
        <v>54</v>
      </c>
      <c r="F417"/>
      <c r="G417">
        <v>414</v>
      </c>
      <c r="H417" t="s">
        <v>162</v>
      </c>
    </row>
    <row r="418" spans="1:8" ht="14.4">
      <c r="A418" s="31">
        <f>COUNTIF('BOM Atual ZPCS12'!F:F,B418)+(1-(SUMIF(Invoice!$A:$A,$B418,Invoice!$B:$B)/100000000000))</f>
        <v>1</v>
      </c>
      <c r="B418" t="s">
        <v>1001</v>
      </c>
      <c r="C418" t="s">
        <v>1002</v>
      </c>
      <c r="D418" t="s">
        <v>192</v>
      </c>
      <c r="E418" t="s">
        <v>54</v>
      </c>
      <c r="F418"/>
      <c r="G418">
        <v>415</v>
      </c>
      <c r="H418" t="s">
        <v>162</v>
      </c>
    </row>
    <row r="419" spans="1:8" ht="14.4">
      <c r="A419" s="31">
        <f>COUNTIF('BOM Atual ZPCS12'!F:F,B419)+(1-(SUMIF(Invoice!$A:$A,$B419,Invoice!$B:$B)/100000000000))</f>
        <v>1</v>
      </c>
      <c r="B419" t="s">
        <v>1003</v>
      </c>
      <c r="C419" t="s">
        <v>1004</v>
      </c>
      <c r="D419" t="s">
        <v>192</v>
      </c>
      <c r="E419" t="s">
        <v>54</v>
      </c>
      <c r="F419"/>
      <c r="G419">
        <v>416</v>
      </c>
      <c r="H419" t="s">
        <v>162</v>
      </c>
    </row>
    <row r="420" spans="1:8" ht="14.4">
      <c r="A420" s="31">
        <f>COUNTIF('BOM Atual ZPCS12'!F:F,B420)+(1-(SUMIF(Invoice!$A:$A,$B420,Invoice!$B:$B)/100000000000))</f>
        <v>1</v>
      </c>
      <c r="B420" t="s">
        <v>1005</v>
      </c>
      <c r="C420" t="s">
        <v>1006</v>
      </c>
      <c r="D420" t="s">
        <v>192</v>
      </c>
      <c r="E420" t="s">
        <v>54</v>
      </c>
      <c r="F420"/>
      <c r="G420">
        <v>417</v>
      </c>
      <c r="H420" t="s">
        <v>162</v>
      </c>
    </row>
    <row r="421" spans="1:8" ht="14.4">
      <c r="A421" s="31">
        <f>COUNTIF('BOM Atual ZPCS12'!F:F,B421)+(1-(SUMIF(Invoice!$A:$A,$B421,Invoice!$B:$B)/100000000000))</f>
        <v>1</v>
      </c>
      <c r="B421" t="s">
        <v>1007</v>
      </c>
      <c r="C421" t="s">
        <v>1008</v>
      </c>
      <c r="D421" t="s">
        <v>192</v>
      </c>
      <c r="E421" t="s">
        <v>54</v>
      </c>
      <c r="F421"/>
      <c r="G421">
        <v>418</v>
      </c>
      <c r="H421" t="s">
        <v>162</v>
      </c>
    </row>
    <row r="422" spans="1:8" ht="14.4">
      <c r="A422" s="31">
        <f>COUNTIF('BOM Atual ZPCS12'!F:F,B422)+(1-(SUMIF(Invoice!$A:$A,$B422,Invoice!$B:$B)/100000000000))</f>
        <v>1</v>
      </c>
      <c r="B422" t="s">
        <v>1009</v>
      </c>
      <c r="C422" t="s">
        <v>1010</v>
      </c>
      <c r="D422" t="s">
        <v>192</v>
      </c>
      <c r="E422" t="s">
        <v>54</v>
      </c>
      <c r="F422"/>
      <c r="G422">
        <v>419</v>
      </c>
      <c r="H422" t="s">
        <v>162</v>
      </c>
    </row>
    <row r="423" spans="1:8" ht="14.4">
      <c r="A423" s="31">
        <f>COUNTIF('BOM Atual ZPCS12'!F:F,B423)+(1-(SUMIF(Invoice!$A:$A,$B423,Invoice!$B:$B)/100000000000))</f>
        <v>1</v>
      </c>
      <c r="B423" t="s">
        <v>1011</v>
      </c>
      <c r="C423" t="s">
        <v>1012</v>
      </c>
      <c r="D423" t="s">
        <v>192</v>
      </c>
      <c r="E423" t="s">
        <v>54</v>
      </c>
      <c r="F423"/>
      <c r="G423">
        <v>420</v>
      </c>
      <c r="H423" t="s">
        <v>162</v>
      </c>
    </row>
    <row r="424" spans="1:8" ht="14.4">
      <c r="A424" s="31">
        <f>COUNTIF('BOM Atual ZPCS12'!F:F,B424)+(1-(SUMIF(Invoice!$A:$A,$B424,Invoice!$B:$B)/100000000000))</f>
        <v>1</v>
      </c>
      <c r="B424" t="s">
        <v>1013</v>
      </c>
      <c r="C424" t="s">
        <v>1014</v>
      </c>
      <c r="D424" t="s">
        <v>192</v>
      </c>
      <c r="E424" t="s">
        <v>54</v>
      </c>
      <c r="F424"/>
      <c r="G424">
        <v>421</v>
      </c>
      <c r="H424" t="s">
        <v>162</v>
      </c>
    </row>
    <row r="425" spans="1:8" ht="14.4">
      <c r="A425" s="31">
        <f>COUNTIF('BOM Atual ZPCS12'!F:F,B425)+(1-(SUMIF(Invoice!$A:$A,$B425,Invoice!$B:$B)/100000000000))</f>
        <v>1</v>
      </c>
      <c r="B425" t="s">
        <v>1015</v>
      </c>
      <c r="C425" t="s">
        <v>1016</v>
      </c>
      <c r="D425" t="s">
        <v>192</v>
      </c>
      <c r="E425" t="s">
        <v>54</v>
      </c>
      <c r="F425"/>
      <c r="G425">
        <v>422</v>
      </c>
      <c r="H425" t="s">
        <v>162</v>
      </c>
    </row>
    <row r="426" spans="1:8" ht="14.4">
      <c r="A426" s="31">
        <f>COUNTIF('BOM Atual ZPCS12'!F:F,B426)+(1-(SUMIF(Invoice!$A:$A,$B426,Invoice!$B:$B)/100000000000))</f>
        <v>1</v>
      </c>
      <c r="B426" t="s">
        <v>1017</v>
      </c>
      <c r="C426" t="s">
        <v>1018</v>
      </c>
      <c r="D426" t="s">
        <v>192</v>
      </c>
      <c r="E426" t="s">
        <v>54</v>
      </c>
      <c r="F426"/>
      <c r="G426">
        <v>423</v>
      </c>
      <c r="H426" t="s">
        <v>162</v>
      </c>
    </row>
    <row r="427" spans="1:8" ht="14.4">
      <c r="A427" s="31">
        <f>COUNTIF('BOM Atual ZPCS12'!F:F,B427)+(1-(SUMIF(Invoice!$A:$A,$B427,Invoice!$B:$B)/100000000000))</f>
        <v>1</v>
      </c>
      <c r="B427" t="s">
        <v>1019</v>
      </c>
      <c r="C427" t="s">
        <v>1020</v>
      </c>
      <c r="D427" t="s">
        <v>192</v>
      </c>
      <c r="E427" t="s">
        <v>54</v>
      </c>
      <c r="F427"/>
      <c r="G427">
        <v>424</v>
      </c>
      <c r="H427" t="s">
        <v>162</v>
      </c>
    </row>
    <row r="428" spans="1:8" ht="14.4">
      <c r="A428" s="31">
        <f>COUNTIF('BOM Atual ZPCS12'!F:F,B428)+(1-(SUMIF(Invoice!$A:$A,$B428,Invoice!$B:$B)/100000000000))</f>
        <v>1</v>
      </c>
      <c r="B428" t="s">
        <v>1021</v>
      </c>
      <c r="C428" t="s">
        <v>1022</v>
      </c>
      <c r="D428" t="s">
        <v>192</v>
      </c>
      <c r="E428" t="s">
        <v>54</v>
      </c>
      <c r="F428"/>
      <c r="G428">
        <v>425</v>
      </c>
      <c r="H428" t="s">
        <v>162</v>
      </c>
    </row>
    <row r="429" spans="1:8" ht="14.4">
      <c r="A429" s="31">
        <f>COUNTIF('BOM Atual ZPCS12'!F:F,B429)+(1-(SUMIF(Invoice!$A:$A,$B429,Invoice!$B:$B)/100000000000))</f>
        <v>1</v>
      </c>
      <c r="B429" t="s">
        <v>1023</v>
      </c>
      <c r="C429" t="s">
        <v>1024</v>
      </c>
      <c r="D429" t="s">
        <v>192</v>
      </c>
      <c r="E429" t="s">
        <v>54</v>
      </c>
      <c r="F429"/>
      <c r="G429">
        <v>426</v>
      </c>
      <c r="H429" t="s">
        <v>162</v>
      </c>
    </row>
    <row r="430" spans="1:8" ht="14.4">
      <c r="A430" s="31">
        <f>COUNTIF('BOM Atual ZPCS12'!F:F,B430)+(1-(SUMIF(Invoice!$A:$A,$B430,Invoice!$B:$B)/100000000000))</f>
        <v>1</v>
      </c>
      <c r="B430" t="s">
        <v>1025</v>
      </c>
      <c r="C430" t="s">
        <v>1026</v>
      </c>
      <c r="D430" t="s">
        <v>192</v>
      </c>
      <c r="E430" t="s">
        <v>54</v>
      </c>
      <c r="F430"/>
      <c r="G430">
        <v>427</v>
      </c>
      <c r="H430" t="s">
        <v>162</v>
      </c>
    </row>
    <row r="431" spans="1:8" ht="14.4">
      <c r="A431" s="31">
        <f>COUNTIF('BOM Atual ZPCS12'!F:F,B431)+(1-(SUMIF(Invoice!$A:$A,$B431,Invoice!$B:$B)/100000000000))</f>
        <v>1</v>
      </c>
      <c r="B431" t="s">
        <v>1027</v>
      </c>
      <c r="C431" t="s">
        <v>1028</v>
      </c>
      <c r="D431" t="s">
        <v>192</v>
      </c>
      <c r="E431" t="s">
        <v>54</v>
      </c>
      <c r="F431"/>
      <c r="G431">
        <v>428</v>
      </c>
      <c r="H431" t="s">
        <v>162</v>
      </c>
    </row>
    <row r="432" spans="1:8" ht="14.4">
      <c r="A432" s="31">
        <f>COUNTIF('BOM Atual ZPCS12'!F:F,B432)+(1-(SUMIF(Invoice!$A:$A,$B432,Invoice!$B:$B)/100000000000))</f>
        <v>1</v>
      </c>
      <c r="B432" t="s">
        <v>1029</v>
      </c>
      <c r="C432" t="s">
        <v>1030</v>
      </c>
      <c r="D432" t="s">
        <v>192</v>
      </c>
      <c r="E432" t="s">
        <v>54</v>
      </c>
      <c r="F432"/>
      <c r="G432">
        <v>429</v>
      </c>
      <c r="H432" t="s">
        <v>162</v>
      </c>
    </row>
    <row r="433" spans="1:8" ht="14.4">
      <c r="A433" s="31">
        <f>COUNTIF('BOM Atual ZPCS12'!F:F,B433)+(1-(SUMIF(Invoice!$A:$A,$B433,Invoice!$B:$B)/100000000000))</f>
        <v>1</v>
      </c>
      <c r="B433" t="s">
        <v>1031</v>
      </c>
      <c r="C433" t="s">
        <v>1032</v>
      </c>
      <c r="D433" t="s">
        <v>192</v>
      </c>
      <c r="E433" t="s">
        <v>54</v>
      </c>
      <c r="F433"/>
      <c r="G433">
        <v>430</v>
      </c>
      <c r="H433" t="s">
        <v>162</v>
      </c>
    </row>
    <row r="434" spans="1:8" ht="14.4">
      <c r="A434" s="31">
        <f>COUNTIF('BOM Atual ZPCS12'!F:F,B434)+(1-(SUMIF(Invoice!$A:$A,$B434,Invoice!$B:$B)/100000000000))</f>
        <v>1</v>
      </c>
      <c r="B434" t="s">
        <v>1033</v>
      </c>
      <c r="C434" t="s">
        <v>1034</v>
      </c>
      <c r="D434" t="s">
        <v>192</v>
      </c>
      <c r="E434" t="s">
        <v>54</v>
      </c>
      <c r="F434"/>
      <c r="G434">
        <v>431</v>
      </c>
      <c r="H434" t="s">
        <v>162</v>
      </c>
    </row>
    <row r="435" spans="1:8" ht="14.4">
      <c r="A435" s="31">
        <f>COUNTIF('BOM Atual ZPCS12'!F:F,B435)+(1-(SUMIF(Invoice!$A:$A,$B435,Invoice!$B:$B)/100000000000))</f>
        <v>1</v>
      </c>
      <c r="B435" t="s">
        <v>1035</v>
      </c>
      <c r="C435" t="s">
        <v>1036</v>
      </c>
      <c r="D435" t="s">
        <v>192</v>
      </c>
      <c r="E435" t="s">
        <v>54</v>
      </c>
      <c r="F435"/>
      <c r="G435">
        <v>432</v>
      </c>
      <c r="H435" t="s">
        <v>162</v>
      </c>
    </row>
    <row r="436" spans="1:8" ht="14.4">
      <c r="A436" s="31">
        <f>COUNTIF('BOM Atual ZPCS12'!F:F,B436)+(1-(SUMIF(Invoice!$A:$A,$B436,Invoice!$B:$B)/100000000000))</f>
        <v>1</v>
      </c>
      <c r="B436" t="s">
        <v>1037</v>
      </c>
      <c r="C436" t="s">
        <v>1038</v>
      </c>
      <c r="D436" t="s">
        <v>192</v>
      </c>
      <c r="E436" t="s">
        <v>54</v>
      </c>
      <c r="F436"/>
      <c r="G436">
        <v>433</v>
      </c>
      <c r="H436" t="s">
        <v>162</v>
      </c>
    </row>
    <row r="437" spans="1:8" ht="14.4">
      <c r="A437" s="31">
        <f>COUNTIF('BOM Atual ZPCS12'!F:F,B437)+(1-(SUMIF(Invoice!$A:$A,$B437,Invoice!$B:$B)/100000000000))</f>
        <v>1</v>
      </c>
      <c r="B437" t="s">
        <v>1039</v>
      </c>
      <c r="C437" t="s">
        <v>1038</v>
      </c>
      <c r="D437" t="s">
        <v>192</v>
      </c>
      <c r="E437" t="s">
        <v>54</v>
      </c>
      <c r="F437"/>
      <c r="G437">
        <v>434</v>
      </c>
      <c r="H437" t="s">
        <v>162</v>
      </c>
    </row>
    <row r="438" spans="1:8" ht="14.4">
      <c r="A438" s="31">
        <f>COUNTIF('BOM Atual ZPCS12'!F:F,B438)+(1-(SUMIF(Invoice!$A:$A,$B438,Invoice!$B:$B)/100000000000))</f>
        <v>1</v>
      </c>
      <c r="B438" t="s">
        <v>1040</v>
      </c>
      <c r="C438" t="s">
        <v>1041</v>
      </c>
      <c r="D438" t="s">
        <v>192</v>
      </c>
      <c r="E438" t="s">
        <v>54</v>
      </c>
      <c r="F438"/>
      <c r="G438">
        <v>435</v>
      </c>
      <c r="H438" t="s">
        <v>162</v>
      </c>
    </row>
    <row r="439" spans="1:8" ht="14.4">
      <c r="A439" s="31">
        <f>COUNTIF('BOM Atual ZPCS12'!F:F,B439)+(1-(SUMIF(Invoice!$A:$A,$B439,Invoice!$B:$B)/100000000000))</f>
        <v>1</v>
      </c>
      <c r="B439" t="s">
        <v>1042</v>
      </c>
      <c r="C439" t="s">
        <v>1043</v>
      </c>
      <c r="D439" t="s">
        <v>192</v>
      </c>
      <c r="E439" t="s">
        <v>54</v>
      </c>
      <c r="F439"/>
      <c r="G439">
        <v>436</v>
      </c>
      <c r="H439" t="s">
        <v>162</v>
      </c>
    </row>
    <row r="440" spans="1:8" ht="14.4">
      <c r="A440" s="31">
        <f>COUNTIF('BOM Atual ZPCS12'!F:F,B440)+(1-(SUMIF(Invoice!$A:$A,$B440,Invoice!$B:$B)/100000000000))</f>
        <v>1</v>
      </c>
      <c r="B440" t="s">
        <v>1044</v>
      </c>
      <c r="C440" t="s">
        <v>1045</v>
      </c>
      <c r="D440" t="s">
        <v>192</v>
      </c>
      <c r="E440" t="s">
        <v>54</v>
      </c>
      <c r="F440"/>
      <c r="G440">
        <v>437</v>
      </c>
      <c r="H440" t="s">
        <v>162</v>
      </c>
    </row>
    <row r="441" spans="1:8" ht="14.4">
      <c r="A441" s="31">
        <f>COUNTIF('BOM Atual ZPCS12'!F:F,B441)+(1-(SUMIF(Invoice!$A:$A,$B441,Invoice!$B:$B)/100000000000))</f>
        <v>1</v>
      </c>
      <c r="B441" t="s">
        <v>1046</v>
      </c>
      <c r="C441" t="s">
        <v>1047</v>
      </c>
      <c r="D441" t="s">
        <v>192</v>
      </c>
      <c r="E441" t="s">
        <v>54</v>
      </c>
      <c r="F441"/>
      <c r="G441">
        <v>438</v>
      </c>
      <c r="H441" t="s">
        <v>162</v>
      </c>
    </row>
    <row r="442" spans="1:8" ht="14.4">
      <c r="A442" s="31">
        <f>COUNTIF('BOM Atual ZPCS12'!F:F,B442)+(1-(SUMIF(Invoice!$A:$A,$B442,Invoice!$B:$B)/100000000000))</f>
        <v>1</v>
      </c>
      <c r="B442" t="s">
        <v>1048</v>
      </c>
      <c r="C442" t="s">
        <v>1047</v>
      </c>
      <c r="D442" t="s">
        <v>192</v>
      </c>
      <c r="E442" t="s">
        <v>54</v>
      </c>
      <c r="F442"/>
      <c r="G442">
        <v>439</v>
      </c>
      <c r="H442" t="s">
        <v>162</v>
      </c>
    </row>
    <row r="443" spans="1:8" ht="14.4">
      <c r="A443" s="31">
        <f>COUNTIF('BOM Atual ZPCS12'!F:F,B443)+(1-(SUMIF(Invoice!$A:$A,$B443,Invoice!$B:$B)/100000000000))</f>
        <v>1</v>
      </c>
      <c r="B443" t="s">
        <v>3514</v>
      </c>
      <c r="C443" t="s">
        <v>3515</v>
      </c>
      <c r="D443" t="s">
        <v>192</v>
      </c>
      <c r="E443" t="s">
        <v>54</v>
      </c>
      <c r="F443"/>
      <c r="G443">
        <v>440</v>
      </c>
      <c r="H443" t="s">
        <v>162</v>
      </c>
    </row>
    <row r="444" spans="1:8" ht="14.4">
      <c r="A444" s="31">
        <f>COUNTIF('BOM Atual ZPCS12'!F:F,B444)+(1-(SUMIF(Invoice!$A:$A,$B444,Invoice!$B:$B)/100000000000))</f>
        <v>1</v>
      </c>
      <c r="B444" t="s">
        <v>3557</v>
      </c>
      <c r="C444" t="s">
        <v>3558</v>
      </c>
      <c r="D444" t="s">
        <v>192</v>
      </c>
      <c r="E444" t="s">
        <v>54</v>
      </c>
      <c r="F444"/>
      <c r="G444">
        <v>441</v>
      </c>
      <c r="H444" t="s">
        <v>162</v>
      </c>
    </row>
    <row r="445" spans="1:8" ht="14.4">
      <c r="A445" s="31">
        <f>COUNTIF('BOM Atual ZPCS12'!F:F,B445)+(1-(SUMIF(Invoice!$A:$A,$B445,Invoice!$B:$B)/100000000000))</f>
        <v>1</v>
      </c>
      <c r="B445" t="s">
        <v>1049</v>
      </c>
      <c r="C445" t="s">
        <v>1050</v>
      </c>
      <c r="D445" t="s">
        <v>192</v>
      </c>
      <c r="E445" t="s">
        <v>54</v>
      </c>
      <c r="F445"/>
      <c r="G445">
        <v>442</v>
      </c>
      <c r="H445" t="s">
        <v>162</v>
      </c>
    </row>
    <row r="446" spans="1:8" ht="14.4">
      <c r="A446" s="31">
        <f>COUNTIF('BOM Atual ZPCS12'!F:F,B446)+(1-(SUMIF(Invoice!$A:$A,$B446,Invoice!$B:$B)/100000000000))</f>
        <v>1</v>
      </c>
      <c r="B446" t="s">
        <v>1051</v>
      </c>
      <c r="C446" t="s">
        <v>1052</v>
      </c>
      <c r="D446" t="s">
        <v>192</v>
      </c>
      <c r="E446" t="s">
        <v>54</v>
      </c>
      <c r="F446"/>
      <c r="G446">
        <v>443</v>
      </c>
      <c r="H446" t="s">
        <v>162</v>
      </c>
    </row>
    <row r="447" spans="1:8" ht="14.4">
      <c r="A447" s="31">
        <f>COUNTIF('BOM Atual ZPCS12'!F:F,B447)+(1-(SUMIF(Invoice!$A:$A,$B447,Invoice!$B:$B)/100000000000))</f>
        <v>1</v>
      </c>
      <c r="B447" t="s">
        <v>1053</v>
      </c>
      <c r="C447" t="s">
        <v>1054</v>
      </c>
      <c r="D447" t="s">
        <v>192</v>
      </c>
      <c r="E447" t="s">
        <v>54</v>
      </c>
      <c r="F447"/>
      <c r="G447">
        <v>444</v>
      </c>
      <c r="H447" t="s">
        <v>162</v>
      </c>
    </row>
    <row r="448" spans="1:8" ht="14.4">
      <c r="A448" s="31">
        <f>COUNTIF('BOM Atual ZPCS12'!F:F,B448)+(1-(SUMIF(Invoice!$A:$A,$B448,Invoice!$B:$B)/100000000000))</f>
        <v>1</v>
      </c>
      <c r="B448" t="s">
        <v>1055</v>
      </c>
      <c r="C448" t="s">
        <v>3559</v>
      </c>
      <c r="D448" t="s">
        <v>192</v>
      </c>
      <c r="E448" t="s">
        <v>54</v>
      </c>
      <c r="F448"/>
      <c r="G448">
        <v>445</v>
      </c>
      <c r="H448" t="s">
        <v>162</v>
      </c>
    </row>
    <row r="449" spans="1:8" ht="14.4">
      <c r="A449" s="31">
        <f>COUNTIF('BOM Atual ZPCS12'!F:F,B449)+(1-(SUMIF(Invoice!$A:$A,$B449,Invoice!$B:$B)/100000000000))</f>
        <v>1</v>
      </c>
      <c r="B449" t="s">
        <v>1056</v>
      </c>
      <c r="C449" t="s">
        <v>3560</v>
      </c>
      <c r="D449" t="s">
        <v>192</v>
      </c>
      <c r="E449" t="s">
        <v>54</v>
      </c>
      <c r="F449"/>
      <c r="G449">
        <v>446</v>
      </c>
      <c r="H449" t="s">
        <v>162</v>
      </c>
    </row>
    <row r="450" spans="1:8" ht="14.4">
      <c r="A450" s="31">
        <f>COUNTIF('BOM Atual ZPCS12'!F:F,B450)+(1-(SUMIF(Invoice!$A:$A,$B450,Invoice!$B:$B)/100000000000))</f>
        <v>1</v>
      </c>
      <c r="B450" t="s">
        <v>1059</v>
      </c>
      <c r="C450" t="s">
        <v>1060</v>
      </c>
      <c r="D450" t="s">
        <v>192</v>
      </c>
      <c r="E450" t="s">
        <v>120</v>
      </c>
      <c r="F450">
        <v>50</v>
      </c>
      <c r="G450">
        <v>447</v>
      </c>
      <c r="H450" t="s">
        <v>162</v>
      </c>
    </row>
    <row r="451" spans="1:8" ht="14.4">
      <c r="A451" s="31">
        <f>COUNTIF('BOM Atual ZPCS12'!F:F,B451)+(1-(SUMIF(Invoice!$A:$A,$B451,Invoice!$B:$B)/100000000000))</f>
        <v>1</v>
      </c>
      <c r="B451" t="s">
        <v>1061</v>
      </c>
      <c r="C451" t="s">
        <v>1062</v>
      </c>
      <c r="D451" t="s">
        <v>192</v>
      </c>
      <c r="E451" t="s">
        <v>120</v>
      </c>
      <c r="F451">
        <v>50</v>
      </c>
      <c r="G451">
        <v>448</v>
      </c>
      <c r="H451" t="s">
        <v>162</v>
      </c>
    </row>
    <row r="452" spans="1:8" ht="14.4">
      <c r="A452" s="31">
        <f>COUNTIF('BOM Atual ZPCS12'!F:F,B452)+(1-(SUMIF(Invoice!$A:$A,$B452,Invoice!$B:$B)/100000000000))</f>
        <v>1</v>
      </c>
      <c r="B452" t="s">
        <v>1063</v>
      </c>
      <c r="C452" t="s">
        <v>1064</v>
      </c>
      <c r="D452" t="s">
        <v>192</v>
      </c>
      <c r="E452" t="s">
        <v>120</v>
      </c>
      <c r="F452">
        <v>50</v>
      </c>
      <c r="G452">
        <v>449</v>
      </c>
      <c r="H452" t="s">
        <v>162</v>
      </c>
    </row>
    <row r="453" spans="1:8" ht="14.4">
      <c r="A453" s="31">
        <f>COUNTIF('BOM Atual ZPCS12'!F:F,B453)+(1-(SUMIF(Invoice!$A:$A,$B453,Invoice!$B:$B)/100000000000))</f>
        <v>1</v>
      </c>
      <c r="B453" t="s">
        <v>1065</v>
      </c>
      <c r="C453" t="s">
        <v>1066</v>
      </c>
      <c r="D453" t="s">
        <v>192</v>
      </c>
      <c r="E453" t="s">
        <v>51</v>
      </c>
      <c r="F453"/>
      <c r="G453">
        <v>450</v>
      </c>
      <c r="H453" t="s">
        <v>162</v>
      </c>
    </row>
    <row r="454" spans="1:8" ht="14.4">
      <c r="A454" s="31">
        <f>COUNTIF('BOM Atual ZPCS12'!F:F,B454)+(1-(SUMIF(Invoice!$A:$A,$B454,Invoice!$B:$B)/100000000000))</f>
        <v>1</v>
      </c>
      <c r="B454" t="s">
        <v>1067</v>
      </c>
      <c r="C454" t="s">
        <v>1068</v>
      </c>
      <c r="D454" t="s">
        <v>192</v>
      </c>
      <c r="E454" t="s">
        <v>51</v>
      </c>
      <c r="F454"/>
      <c r="G454">
        <v>451</v>
      </c>
      <c r="H454" t="s">
        <v>162</v>
      </c>
    </row>
    <row r="455" spans="1:8" ht="14.4">
      <c r="A455" s="31">
        <f>COUNTIF('BOM Atual ZPCS12'!F:F,B455)+(1-(SUMIF(Invoice!$A:$A,$B455,Invoice!$B:$B)/100000000000))</f>
        <v>1</v>
      </c>
      <c r="B455" t="s">
        <v>1069</v>
      </c>
      <c r="C455" t="s">
        <v>1070</v>
      </c>
      <c r="D455" t="s">
        <v>192</v>
      </c>
      <c r="E455" t="s">
        <v>51</v>
      </c>
      <c r="F455"/>
      <c r="G455">
        <v>452</v>
      </c>
      <c r="H455" t="s">
        <v>162</v>
      </c>
    </row>
    <row r="456" spans="1:8" ht="14.4">
      <c r="A456" s="31">
        <f>COUNTIF('BOM Atual ZPCS12'!F:F,B456)+(1-(SUMIF(Invoice!$A:$A,$B456,Invoice!$B:$B)/100000000000))</f>
        <v>1</v>
      </c>
      <c r="B456" t="s">
        <v>1071</v>
      </c>
      <c r="C456" t="s">
        <v>1072</v>
      </c>
      <c r="D456" t="s">
        <v>192</v>
      </c>
      <c r="E456" t="s">
        <v>51</v>
      </c>
      <c r="F456"/>
      <c r="G456">
        <v>453</v>
      </c>
      <c r="H456" t="s">
        <v>162</v>
      </c>
    </row>
    <row r="457" spans="1:8" ht="14.4">
      <c r="A457" s="31">
        <f>COUNTIF('BOM Atual ZPCS12'!F:F,B457)+(1-(SUMIF(Invoice!$A:$A,$B457,Invoice!$B:$B)/100000000000))</f>
        <v>1</v>
      </c>
      <c r="B457" t="s">
        <v>1073</v>
      </c>
      <c r="C457" t="s">
        <v>1070</v>
      </c>
      <c r="D457" t="s">
        <v>192</v>
      </c>
      <c r="E457" t="s">
        <v>51</v>
      </c>
      <c r="F457"/>
      <c r="G457">
        <v>454</v>
      </c>
      <c r="H457" t="s">
        <v>162</v>
      </c>
    </row>
    <row r="458" spans="1:8" ht="14.4">
      <c r="A458" s="31">
        <f>COUNTIF('BOM Atual ZPCS12'!F:F,B458)+(1-(SUMIF(Invoice!$A:$A,$B458,Invoice!$B:$B)/100000000000))</f>
        <v>1</v>
      </c>
      <c r="B458" t="s">
        <v>1074</v>
      </c>
      <c r="C458" t="s">
        <v>1072</v>
      </c>
      <c r="D458" t="s">
        <v>192</v>
      </c>
      <c r="E458" t="s">
        <v>51</v>
      </c>
      <c r="F458"/>
      <c r="G458">
        <v>455</v>
      </c>
      <c r="H458" t="s">
        <v>162</v>
      </c>
    </row>
    <row r="459" spans="1:8" ht="14.4">
      <c r="A459" s="31">
        <f>COUNTIF('BOM Atual ZPCS12'!F:F,B459)+(1-(SUMIF(Invoice!$A:$A,$B459,Invoice!$B:$B)/100000000000))</f>
        <v>1</v>
      </c>
      <c r="B459" t="s">
        <v>1075</v>
      </c>
      <c r="C459" t="s">
        <v>1076</v>
      </c>
      <c r="D459" t="s">
        <v>192</v>
      </c>
      <c r="E459" t="s">
        <v>51</v>
      </c>
      <c r="F459"/>
      <c r="G459">
        <v>456</v>
      </c>
      <c r="H459" t="s">
        <v>162</v>
      </c>
    </row>
    <row r="460" spans="1:8" ht="14.4">
      <c r="A460" s="31">
        <f>COUNTIF('BOM Atual ZPCS12'!F:F,B460)+(1-(SUMIF(Invoice!$A:$A,$B460,Invoice!$B:$B)/100000000000))</f>
        <v>1</v>
      </c>
      <c r="B460" t="s">
        <v>1077</v>
      </c>
      <c r="C460" t="s">
        <v>1078</v>
      </c>
      <c r="D460" t="s">
        <v>192</v>
      </c>
      <c r="E460" t="s">
        <v>51</v>
      </c>
      <c r="F460"/>
      <c r="G460">
        <v>457</v>
      </c>
      <c r="H460" t="s">
        <v>162</v>
      </c>
    </row>
    <row r="461" spans="1:8" ht="14.4">
      <c r="A461" s="31">
        <f>COUNTIF('BOM Atual ZPCS12'!F:F,B461)+(1-(SUMIF(Invoice!$A:$A,$B461,Invoice!$B:$B)/100000000000))</f>
        <v>1</v>
      </c>
      <c r="B461" t="s">
        <v>1079</v>
      </c>
      <c r="C461" t="s">
        <v>1080</v>
      </c>
      <c r="D461" t="s">
        <v>192</v>
      </c>
      <c r="E461" t="s">
        <v>51</v>
      </c>
      <c r="F461"/>
      <c r="G461">
        <v>458</v>
      </c>
      <c r="H461" t="s">
        <v>162</v>
      </c>
    </row>
    <row r="462" spans="1:8" ht="14.4">
      <c r="A462" s="31">
        <f>COUNTIF('BOM Atual ZPCS12'!F:F,B462)+(1-(SUMIF(Invoice!$A:$A,$B462,Invoice!$B:$B)/100000000000))</f>
        <v>1</v>
      </c>
      <c r="B462" t="s">
        <v>1081</v>
      </c>
      <c r="C462" t="s">
        <v>1082</v>
      </c>
      <c r="D462" t="s">
        <v>192</v>
      </c>
      <c r="E462" t="s">
        <v>51</v>
      </c>
      <c r="F462"/>
      <c r="G462">
        <v>459</v>
      </c>
      <c r="H462" t="s">
        <v>162</v>
      </c>
    </row>
    <row r="463" spans="1:8" ht="14.4">
      <c r="A463" s="31">
        <f>COUNTIF('BOM Atual ZPCS12'!F:F,B463)+(1-(SUMIF(Invoice!$A:$A,$B463,Invoice!$B:$B)/100000000000))</f>
        <v>1</v>
      </c>
      <c r="B463" t="s">
        <v>1083</v>
      </c>
      <c r="C463" t="s">
        <v>1084</v>
      </c>
      <c r="D463" t="s">
        <v>192</v>
      </c>
      <c r="E463" t="s">
        <v>51</v>
      </c>
      <c r="F463"/>
      <c r="G463">
        <v>460</v>
      </c>
      <c r="H463" t="s">
        <v>162</v>
      </c>
    </row>
    <row r="464" spans="1:8" ht="14.4">
      <c r="A464" s="31">
        <f>COUNTIF('BOM Atual ZPCS12'!F:F,B464)+(1-(SUMIF(Invoice!$A:$A,$B464,Invoice!$B:$B)/100000000000))</f>
        <v>1</v>
      </c>
      <c r="B464" t="s">
        <v>1085</v>
      </c>
      <c r="C464" t="s">
        <v>1086</v>
      </c>
      <c r="D464" t="s">
        <v>192</v>
      </c>
      <c r="E464" t="s">
        <v>51</v>
      </c>
      <c r="F464"/>
      <c r="G464">
        <v>461</v>
      </c>
      <c r="H464" t="s">
        <v>162</v>
      </c>
    </row>
    <row r="465" spans="1:8" ht="14.4">
      <c r="A465" s="31">
        <f>COUNTIF('BOM Atual ZPCS12'!F:F,B465)+(1-(SUMIF(Invoice!$A:$A,$B465,Invoice!$B:$B)/100000000000))</f>
        <v>1</v>
      </c>
      <c r="B465" t="s">
        <v>1087</v>
      </c>
      <c r="C465" t="s">
        <v>1088</v>
      </c>
      <c r="D465" t="s">
        <v>192</v>
      </c>
      <c r="E465" t="s">
        <v>51</v>
      </c>
      <c r="F465"/>
      <c r="G465">
        <v>462</v>
      </c>
      <c r="H465" t="s">
        <v>162</v>
      </c>
    </row>
    <row r="466" spans="1:8" ht="14.4">
      <c r="A466" s="31">
        <f>COUNTIF('BOM Atual ZPCS12'!F:F,B466)+(1-(SUMIF(Invoice!$A:$A,$B466,Invoice!$B:$B)/100000000000))</f>
        <v>1</v>
      </c>
      <c r="B466" t="s">
        <v>1089</v>
      </c>
      <c r="C466" t="s">
        <v>1090</v>
      </c>
      <c r="D466" t="s">
        <v>192</v>
      </c>
      <c r="E466" t="s">
        <v>51</v>
      </c>
      <c r="F466"/>
      <c r="G466">
        <v>463</v>
      </c>
      <c r="H466" t="s">
        <v>162</v>
      </c>
    </row>
    <row r="467" spans="1:8" ht="14.4">
      <c r="A467" s="31">
        <f>COUNTIF('BOM Atual ZPCS12'!F:F,B467)+(1-(SUMIF(Invoice!$A:$A,$B467,Invoice!$B:$B)/100000000000))</f>
        <v>1</v>
      </c>
      <c r="B467" t="s">
        <v>1091</v>
      </c>
      <c r="C467" t="s">
        <v>1092</v>
      </c>
      <c r="D467" t="s">
        <v>192</v>
      </c>
      <c r="E467" t="s">
        <v>51</v>
      </c>
      <c r="F467"/>
      <c r="G467">
        <v>464</v>
      </c>
      <c r="H467" t="s">
        <v>162</v>
      </c>
    </row>
    <row r="468" spans="1:8" ht="14.4">
      <c r="A468" s="31">
        <f>COUNTIF('BOM Atual ZPCS12'!F:F,B468)+(1-(SUMIF(Invoice!$A:$A,$B468,Invoice!$B:$B)/100000000000))</f>
        <v>1</v>
      </c>
      <c r="B468" t="s">
        <v>1093</v>
      </c>
      <c r="C468" t="s">
        <v>1094</v>
      </c>
      <c r="D468" t="s">
        <v>192</v>
      </c>
      <c r="E468" t="s">
        <v>51</v>
      </c>
      <c r="F468"/>
      <c r="G468">
        <v>465</v>
      </c>
      <c r="H468" t="s">
        <v>162</v>
      </c>
    </row>
    <row r="469" spans="1:8" ht="14.4">
      <c r="A469" s="31">
        <f>COUNTIF('BOM Atual ZPCS12'!F:F,B469)+(1-(SUMIF(Invoice!$A:$A,$B469,Invoice!$B:$B)/100000000000))</f>
        <v>1</v>
      </c>
      <c r="B469" t="s">
        <v>1095</v>
      </c>
      <c r="C469" t="s">
        <v>1096</v>
      </c>
      <c r="D469" t="s">
        <v>192</v>
      </c>
      <c r="E469" t="s">
        <v>51</v>
      </c>
      <c r="F469"/>
      <c r="G469">
        <v>466</v>
      </c>
      <c r="H469" t="s">
        <v>162</v>
      </c>
    </row>
    <row r="470" spans="1:8" ht="14.4">
      <c r="A470" s="31">
        <f>COUNTIF('BOM Atual ZPCS12'!F:F,B470)+(1-(SUMIF(Invoice!$A:$A,$B470,Invoice!$B:$B)/100000000000))</f>
        <v>1</v>
      </c>
      <c r="B470" t="s">
        <v>1097</v>
      </c>
      <c r="C470" t="s">
        <v>1098</v>
      </c>
      <c r="D470" t="s">
        <v>192</v>
      </c>
      <c r="E470" t="s">
        <v>51</v>
      </c>
      <c r="F470"/>
      <c r="G470">
        <v>467</v>
      </c>
      <c r="H470" t="s">
        <v>162</v>
      </c>
    </row>
    <row r="471" spans="1:8" ht="14.4">
      <c r="A471" s="31">
        <f>COUNTIF('BOM Atual ZPCS12'!F:F,B471)+(1-(SUMIF(Invoice!$A:$A,$B471,Invoice!$B:$B)/100000000000))</f>
        <v>1</v>
      </c>
      <c r="B471" t="s">
        <v>1099</v>
      </c>
      <c r="C471" t="s">
        <v>1100</v>
      </c>
      <c r="D471" t="s">
        <v>192</v>
      </c>
      <c r="E471" t="s">
        <v>51</v>
      </c>
      <c r="F471"/>
      <c r="G471">
        <v>468</v>
      </c>
      <c r="H471" t="s">
        <v>162</v>
      </c>
    </row>
    <row r="472" spans="1:8" ht="14.4">
      <c r="A472" s="31">
        <f>COUNTIF('BOM Atual ZPCS12'!F:F,B472)+(1-(SUMIF(Invoice!$A:$A,$B472,Invoice!$B:$B)/100000000000))</f>
        <v>1</v>
      </c>
      <c r="B472" t="s">
        <v>1101</v>
      </c>
      <c r="C472" t="s">
        <v>1102</v>
      </c>
      <c r="D472" t="s">
        <v>192</v>
      </c>
      <c r="E472" t="s">
        <v>51</v>
      </c>
      <c r="F472"/>
      <c r="G472">
        <v>469</v>
      </c>
      <c r="H472" t="s">
        <v>162</v>
      </c>
    </row>
    <row r="473" spans="1:8" ht="14.4">
      <c r="A473" s="31">
        <f>COUNTIF('BOM Atual ZPCS12'!F:F,B473)+(1-(SUMIF(Invoice!$A:$A,$B473,Invoice!$B:$B)/100000000000))</f>
        <v>1</v>
      </c>
      <c r="B473" t="s">
        <v>1103</v>
      </c>
      <c r="C473" t="s">
        <v>1104</v>
      </c>
      <c r="D473" t="s">
        <v>192</v>
      </c>
      <c r="E473" t="s">
        <v>51</v>
      </c>
      <c r="F473"/>
      <c r="G473">
        <v>470</v>
      </c>
      <c r="H473" t="s">
        <v>162</v>
      </c>
    </row>
    <row r="474" spans="1:8" ht="14.4">
      <c r="A474" s="31">
        <f>COUNTIF('BOM Atual ZPCS12'!F:F,B474)+(1-(SUMIF(Invoice!$A:$A,$B474,Invoice!$B:$B)/100000000000))</f>
        <v>1</v>
      </c>
      <c r="B474" t="s">
        <v>1105</v>
      </c>
      <c r="C474" t="s">
        <v>1106</v>
      </c>
      <c r="D474" t="s">
        <v>192</v>
      </c>
      <c r="E474" t="s">
        <v>51</v>
      </c>
      <c r="F474"/>
      <c r="G474">
        <v>471</v>
      </c>
      <c r="H474" t="s">
        <v>162</v>
      </c>
    </row>
    <row r="475" spans="1:8" ht="14.4">
      <c r="A475" s="31">
        <f>COUNTIF('BOM Atual ZPCS12'!F:F,B475)+(1-(SUMIF(Invoice!$A:$A,$B475,Invoice!$B:$B)/100000000000))</f>
        <v>1</v>
      </c>
      <c r="B475" t="s">
        <v>1107</v>
      </c>
      <c r="C475" t="s">
        <v>1108</v>
      </c>
      <c r="D475" t="s">
        <v>192</v>
      </c>
      <c r="E475" t="s">
        <v>51</v>
      </c>
      <c r="F475"/>
      <c r="G475">
        <v>472</v>
      </c>
      <c r="H475" t="s">
        <v>162</v>
      </c>
    </row>
    <row r="476" spans="1:8" ht="14.4">
      <c r="A476" s="31">
        <f>COUNTIF('BOM Atual ZPCS12'!F:F,B476)+(1-(SUMIF(Invoice!$A:$A,$B476,Invoice!$B:$B)/100000000000))</f>
        <v>1</v>
      </c>
      <c r="B476" t="s">
        <v>1109</v>
      </c>
      <c r="C476" t="s">
        <v>1110</v>
      </c>
      <c r="D476" t="s">
        <v>192</v>
      </c>
      <c r="E476" t="s">
        <v>51</v>
      </c>
      <c r="F476"/>
      <c r="G476">
        <v>473</v>
      </c>
      <c r="H476" t="s">
        <v>162</v>
      </c>
    </row>
    <row r="477" spans="1:8" ht="14.4">
      <c r="A477" s="31">
        <f>COUNTIF('BOM Atual ZPCS12'!F:F,B477)+(1-(SUMIF(Invoice!$A:$A,$B477,Invoice!$B:$B)/100000000000))</f>
        <v>1</v>
      </c>
      <c r="B477" t="s">
        <v>1111</v>
      </c>
      <c r="C477" t="s">
        <v>1112</v>
      </c>
      <c r="D477" t="s">
        <v>192</v>
      </c>
      <c r="E477" t="s">
        <v>51</v>
      </c>
      <c r="F477"/>
      <c r="G477">
        <v>474</v>
      </c>
      <c r="H477" t="s">
        <v>162</v>
      </c>
    </row>
    <row r="478" spans="1:8" ht="14.4">
      <c r="A478" s="31">
        <f>COUNTIF('BOM Atual ZPCS12'!F:F,B478)+(1-(SUMIF(Invoice!$A:$A,$B478,Invoice!$B:$B)/100000000000))</f>
        <v>1</v>
      </c>
      <c r="B478" t="s">
        <v>1113</v>
      </c>
      <c r="C478" t="s">
        <v>1114</v>
      </c>
      <c r="D478" t="s">
        <v>192</v>
      </c>
      <c r="E478" t="s">
        <v>51</v>
      </c>
      <c r="F478"/>
      <c r="G478">
        <v>475</v>
      </c>
      <c r="H478" t="s">
        <v>162</v>
      </c>
    </row>
    <row r="479" spans="1:8" ht="14.4">
      <c r="A479" s="31">
        <f>COUNTIF('BOM Atual ZPCS12'!F:F,B479)+(1-(SUMIF(Invoice!$A:$A,$B479,Invoice!$B:$B)/100000000000))</f>
        <v>1</v>
      </c>
      <c r="B479" t="s">
        <v>1115</v>
      </c>
      <c r="C479" t="s">
        <v>1116</v>
      </c>
      <c r="D479" t="s">
        <v>192</v>
      </c>
      <c r="E479" t="s">
        <v>51</v>
      </c>
      <c r="F479"/>
      <c r="G479">
        <v>476</v>
      </c>
      <c r="H479" t="s">
        <v>162</v>
      </c>
    </row>
    <row r="480" spans="1:8" ht="14.4">
      <c r="A480" s="31">
        <f>COUNTIF('BOM Atual ZPCS12'!F:F,B480)+(1-(SUMIF(Invoice!$A:$A,$B480,Invoice!$B:$B)/100000000000))</f>
        <v>1</v>
      </c>
      <c r="B480" t="s">
        <v>1117</v>
      </c>
      <c r="C480" t="s">
        <v>1118</v>
      </c>
      <c r="D480" t="s">
        <v>192</v>
      </c>
      <c r="E480" t="s">
        <v>51</v>
      </c>
      <c r="F480"/>
      <c r="G480">
        <v>477</v>
      </c>
      <c r="H480" t="s">
        <v>162</v>
      </c>
    </row>
    <row r="481" spans="1:8" ht="14.4">
      <c r="A481" s="31">
        <f>COUNTIF('BOM Atual ZPCS12'!F:F,B481)+(1-(SUMIF(Invoice!$A:$A,$B481,Invoice!$B:$B)/100000000000))</f>
        <v>1</v>
      </c>
      <c r="B481" t="s">
        <v>1119</v>
      </c>
      <c r="C481" t="s">
        <v>1120</v>
      </c>
      <c r="D481" t="s">
        <v>192</v>
      </c>
      <c r="E481" t="s">
        <v>51</v>
      </c>
      <c r="F481"/>
      <c r="G481">
        <v>478</v>
      </c>
      <c r="H481" t="s">
        <v>162</v>
      </c>
    </row>
    <row r="482" spans="1:8" ht="14.4">
      <c r="A482" s="31">
        <f>COUNTIF('BOM Atual ZPCS12'!F:F,B482)+(1-(SUMIF(Invoice!$A:$A,$B482,Invoice!$B:$B)/100000000000))</f>
        <v>1</v>
      </c>
      <c r="B482" t="s">
        <v>1121</v>
      </c>
      <c r="C482" t="s">
        <v>1122</v>
      </c>
      <c r="D482" t="s">
        <v>192</v>
      </c>
      <c r="E482" t="s">
        <v>51</v>
      </c>
      <c r="F482"/>
      <c r="G482">
        <v>479</v>
      </c>
      <c r="H482" t="s">
        <v>162</v>
      </c>
    </row>
    <row r="483" spans="1:8" ht="14.4">
      <c r="A483" s="31">
        <f>COUNTIF('BOM Atual ZPCS12'!F:F,B483)+(1-(SUMIF(Invoice!$A:$A,$B483,Invoice!$B:$B)/100000000000))</f>
        <v>1</v>
      </c>
      <c r="B483" t="s">
        <v>1123</v>
      </c>
      <c r="C483" t="s">
        <v>1124</v>
      </c>
      <c r="D483" t="s">
        <v>192</v>
      </c>
      <c r="E483" t="s">
        <v>51</v>
      </c>
      <c r="F483"/>
      <c r="G483">
        <v>480</v>
      </c>
      <c r="H483" t="s">
        <v>162</v>
      </c>
    </row>
    <row r="484" spans="1:8" ht="14.4">
      <c r="A484" s="31">
        <f>COUNTIF('BOM Atual ZPCS12'!F:F,B484)+(1-(SUMIF(Invoice!$A:$A,$B484,Invoice!$B:$B)/100000000000))</f>
        <v>1</v>
      </c>
      <c r="B484" t="s">
        <v>1125</v>
      </c>
      <c r="C484" t="s">
        <v>1126</v>
      </c>
      <c r="D484" t="s">
        <v>192</v>
      </c>
      <c r="E484" t="s">
        <v>51</v>
      </c>
      <c r="F484"/>
      <c r="G484">
        <v>481</v>
      </c>
      <c r="H484" t="s">
        <v>162</v>
      </c>
    </row>
    <row r="485" spans="1:8" ht="14.4">
      <c r="A485" s="31">
        <f>COUNTIF('BOM Atual ZPCS12'!F:F,B485)+(1-(SUMIF(Invoice!$A:$A,$B485,Invoice!$B:$B)/100000000000))</f>
        <v>1</v>
      </c>
      <c r="B485" t="s">
        <v>1127</v>
      </c>
      <c r="C485" t="s">
        <v>1128</v>
      </c>
      <c r="D485" t="s">
        <v>192</v>
      </c>
      <c r="E485" t="s">
        <v>51</v>
      </c>
      <c r="F485"/>
      <c r="G485">
        <v>482</v>
      </c>
      <c r="H485" t="s">
        <v>162</v>
      </c>
    </row>
    <row r="486" spans="1:8" ht="14.4">
      <c r="A486" s="31">
        <f>COUNTIF('BOM Atual ZPCS12'!F:F,B486)+(1-(SUMIF(Invoice!$A:$A,$B486,Invoice!$B:$B)/100000000000))</f>
        <v>1</v>
      </c>
      <c r="B486" t="s">
        <v>1129</v>
      </c>
      <c r="C486" t="s">
        <v>1130</v>
      </c>
      <c r="D486" t="s">
        <v>192</v>
      </c>
      <c r="E486" t="s">
        <v>51</v>
      </c>
      <c r="F486"/>
      <c r="G486">
        <v>483</v>
      </c>
      <c r="H486" t="s">
        <v>162</v>
      </c>
    </row>
    <row r="487" spans="1:8" ht="14.4">
      <c r="A487" s="31">
        <f>COUNTIF('BOM Atual ZPCS12'!F:F,B487)+(1-(SUMIF(Invoice!$A:$A,$B487,Invoice!$B:$B)/100000000000))</f>
        <v>1</v>
      </c>
      <c r="B487" t="s">
        <v>1131</v>
      </c>
      <c r="C487" t="s">
        <v>1132</v>
      </c>
      <c r="D487" t="s">
        <v>192</v>
      </c>
      <c r="E487" t="s">
        <v>51</v>
      </c>
      <c r="F487"/>
      <c r="G487">
        <v>484</v>
      </c>
      <c r="H487" t="s">
        <v>162</v>
      </c>
    </row>
    <row r="488" spans="1:8" ht="14.4">
      <c r="A488" s="31">
        <f>COUNTIF('BOM Atual ZPCS12'!F:F,B488)+(1-(SUMIF(Invoice!$A:$A,$B488,Invoice!$B:$B)/100000000000))</f>
        <v>1</v>
      </c>
      <c r="B488" t="s">
        <v>1133</v>
      </c>
      <c r="C488" t="s">
        <v>1134</v>
      </c>
      <c r="D488" t="s">
        <v>192</v>
      </c>
      <c r="E488" t="s">
        <v>51</v>
      </c>
      <c r="F488"/>
      <c r="G488">
        <v>485</v>
      </c>
      <c r="H488" t="s">
        <v>162</v>
      </c>
    </row>
    <row r="489" spans="1:8" ht="14.4">
      <c r="A489" s="31">
        <f>COUNTIF('BOM Atual ZPCS12'!F:F,B489)+(1-(SUMIF(Invoice!$A:$A,$B489,Invoice!$B:$B)/100000000000))</f>
        <v>1</v>
      </c>
      <c r="B489" t="s">
        <v>1135</v>
      </c>
      <c r="C489" t="s">
        <v>1136</v>
      </c>
      <c r="D489" t="s">
        <v>192</v>
      </c>
      <c r="E489" t="s">
        <v>51</v>
      </c>
      <c r="F489"/>
      <c r="G489">
        <v>486</v>
      </c>
      <c r="H489" t="s">
        <v>162</v>
      </c>
    </row>
    <row r="490" spans="1:8" ht="14.4">
      <c r="A490" s="31">
        <f>COUNTIF('BOM Atual ZPCS12'!F:F,B490)+(1-(SUMIF(Invoice!$A:$A,$B490,Invoice!$B:$B)/100000000000))</f>
        <v>1</v>
      </c>
      <c r="B490" t="s">
        <v>1137</v>
      </c>
      <c r="C490" t="s">
        <v>1138</v>
      </c>
      <c r="D490" t="s">
        <v>192</v>
      </c>
      <c r="E490" t="s">
        <v>51</v>
      </c>
      <c r="F490"/>
      <c r="G490">
        <v>487</v>
      </c>
      <c r="H490" t="s">
        <v>162</v>
      </c>
    </row>
    <row r="491" spans="1:8" ht="14.4">
      <c r="A491" s="31">
        <f>COUNTIF('BOM Atual ZPCS12'!F:F,B491)+(1-(SUMIF(Invoice!$A:$A,$B491,Invoice!$B:$B)/100000000000))</f>
        <v>1</v>
      </c>
      <c r="B491" t="s">
        <v>1139</v>
      </c>
      <c r="C491" t="s">
        <v>1140</v>
      </c>
      <c r="D491" t="s">
        <v>192</v>
      </c>
      <c r="E491" t="s">
        <v>51</v>
      </c>
      <c r="F491"/>
      <c r="G491">
        <v>488</v>
      </c>
      <c r="H491" t="s">
        <v>162</v>
      </c>
    </row>
    <row r="492" spans="1:8" ht="14.4">
      <c r="A492" s="31">
        <f>COUNTIF('BOM Atual ZPCS12'!F:F,B492)+(1-(SUMIF(Invoice!$A:$A,$B492,Invoice!$B:$B)/100000000000))</f>
        <v>1</v>
      </c>
      <c r="B492" t="s">
        <v>1141</v>
      </c>
      <c r="C492" t="s">
        <v>1142</v>
      </c>
      <c r="D492" t="s">
        <v>192</v>
      </c>
      <c r="E492" t="s">
        <v>51</v>
      </c>
      <c r="F492"/>
      <c r="G492">
        <v>489</v>
      </c>
      <c r="H492" t="s">
        <v>162</v>
      </c>
    </row>
    <row r="493" spans="1:8" ht="14.4">
      <c r="A493" s="31">
        <f>COUNTIF('BOM Atual ZPCS12'!F:F,B493)+(1-(SUMIF(Invoice!$A:$A,$B493,Invoice!$B:$B)/100000000000))</f>
        <v>1</v>
      </c>
      <c r="B493" t="s">
        <v>1143</v>
      </c>
      <c r="C493" t="s">
        <v>1144</v>
      </c>
      <c r="D493" t="s">
        <v>192</v>
      </c>
      <c r="E493" t="s">
        <v>51</v>
      </c>
      <c r="F493"/>
      <c r="G493">
        <v>490</v>
      </c>
      <c r="H493" t="s">
        <v>162</v>
      </c>
    </row>
    <row r="494" spans="1:8" ht="14.4">
      <c r="A494" s="31">
        <f>COUNTIF('BOM Atual ZPCS12'!F:F,B494)+(1-(SUMIF(Invoice!$A:$A,$B494,Invoice!$B:$B)/100000000000))</f>
        <v>1</v>
      </c>
      <c r="B494" t="s">
        <v>1145</v>
      </c>
      <c r="C494" t="s">
        <v>1146</v>
      </c>
      <c r="D494" t="s">
        <v>192</v>
      </c>
      <c r="E494" t="s">
        <v>51</v>
      </c>
      <c r="F494"/>
      <c r="G494">
        <v>491</v>
      </c>
      <c r="H494" t="s">
        <v>162</v>
      </c>
    </row>
    <row r="495" spans="1:8" ht="14.4">
      <c r="A495" s="31">
        <f>COUNTIF('BOM Atual ZPCS12'!F:F,B495)+(1-(SUMIF(Invoice!$A:$A,$B495,Invoice!$B:$B)/100000000000))</f>
        <v>1</v>
      </c>
      <c r="B495" t="s">
        <v>1147</v>
      </c>
      <c r="C495" t="s">
        <v>1148</v>
      </c>
      <c r="D495" t="s">
        <v>192</v>
      </c>
      <c r="E495" t="s">
        <v>51</v>
      </c>
      <c r="F495"/>
      <c r="G495">
        <v>492</v>
      </c>
      <c r="H495" t="s">
        <v>162</v>
      </c>
    </row>
    <row r="496" spans="1:8" ht="14.4">
      <c r="A496" s="31">
        <f>COUNTIF('BOM Atual ZPCS12'!F:F,B496)+(1-(SUMIF(Invoice!$A:$A,$B496,Invoice!$B:$B)/100000000000))</f>
        <v>1</v>
      </c>
      <c r="B496" t="s">
        <v>1149</v>
      </c>
      <c r="C496" t="s">
        <v>1146</v>
      </c>
      <c r="D496" t="s">
        <v>192</v>
      </c>
      <c r="E496" t="s">
        <v>51</v>
      </c>
      <c r="F496"/>
      <c r="G496">
        <v>493</v>
      </c>
      <c r="H496" t="s">
        <v>162</v>
      </c>
    </row>
    <row r="497" spans="1:8" ht="14.4">
      <c r="A497" s="31">
        <f>COUNTIF('BOM Atual ZPCS12'!F:F,B497)+(1-(SUMIF(Invoice!$A:$A,$B497,Invoice!$B:$B)/100000000000))</f>
        <v>1</v>
      </c>
      <c r="B497" t="s">
        <v>1150</v>
      </c>
      <c r="C497" t="s">
        <v>1148</v>
      </c>
      <c r="D497" t="s">
        <v>192</v>
      </c>
      <c r="E497" t="s">
        <v>51</v>
      </c>
      <c r="F497"/>
      <c r="G497">
        <v>494</v>
      </c>
      <c r="H497" t="s">
        <v>162</v>
      </c>
    </row>
    <row r="498" spans="1:8" ht="14.4">
      <c r="A498" s="31">
        <f>COUNTIF('BOM Atual ZPCS12'!F:F,B498)+(1-(SUMIF(Invoice!$A:$A,$B498,Invoice!$B:$B)/100000000000))</f>
        <v>1</v>
      </c>
      <c r="B498" t="s">
        <v>1151</v>
      </c>
      <c r="C498" t="s">
        <v>1152</v>
      </c>
      <c r="D498" t="s">
        <v>192</v>
      </c>
      <c r="E498" t="s">
        <v>51</v>
      </c>
      <c r="F498"/>
      <c r="G498">
        <v>495</v>
      </c>
      <c r="H498" t="s">
        <v>162</v>
      </c>
    </row>
    <row r="499" spans="1:8" ht="14.4">
      <c r="A499" s="31">
        <f>COUNTIF('BOM Atual ZPCS12'!F:F,B499)+(1-(SUMIF(Invoice!$A:$A,$B499,Invoice!$B:$B)/100000000000))</f>
        <v>1</v>
      </c>
      <c r="B499" t="s">
        <v>1153</v>
      </c>
      <c r="C499" t="s">
        <v>1154</v>
      </c>
      <c r="D499" t="s">
        <v>192</v>
      </c>
      <c r="E499" t="s">
        <v>51</v>
      </c>
      <c r="F499"/>
      <c r="G499">
        <v>496</v>
      </c>
      <c r="H499" t="s">
        <v>162</v>
      </c>
    </row>
    <row r="500" spans="1:8" ht="14.4">
      <c r="A500" s="31">
        <f>COUNTIF('BOM Atual ZPCS12'!F:F,B500)+(1-(SUMIF(Invoice!$A:$A,$B500,Invoice!$B:$B)/100000000000))</f>
        <v>1</v>
      </c>
      <c r="B500" t="s">
        <v>1155</v>
      </c>
      <c r="C500" t="s">
        <v>1156</v>
      </c>
      <c r="D500" t="s">
        <v>192</v>
      </c>
      <c r="E500" t="s">
        <v>51</v>
      </c>
      <c r="F500"/>
      <c r="G500">
        <v>497</v>
      </c>
      <c r="H500" t="s">
        <v>162</v>
      </c>
    </row>
    <row r="501" spans="1:8" ht="14.4">
      <c r="A501" s="31">
        <f>COUNTIF('BOM Atual ZPCS12'!F:F,B501)+(1-(SUMIF(Invoice!$A:$A,$B501,Invoice!$B:$B)/100000000000))</f>
        <v>1</v>
      </c>
      <c r="B501" t="s">
        <v>1157</v>
      </c>
      <c r="C501" t="s">
        <v>1158</v>
      </c>
      <c r="D501" t="s">
        <v>192</v>
      </c>
      <c r="E501" t="s">
        <v>51</v>
      </c>
      <c r="F501"/>
      <c r="G501">
        <v>498</v>
      </c>
      <c r="H501" t="s">
        <v>162</v>
      </c>
    </row>
    <row r="502" spans="1:8" ht="14.4">
      <c r="A502" s="31">
        <f>COUNTIF('BOM Atual ZPCS12'!F:F,B502)+(1-(SUMIF(Invoice!$A:$A,$B502,Invoice!$B:$B)/100000000000))</f>
        <v>1</v>
      </c>
      <c r="B502" t="s">
        <v>1159</v>
      </c>
      <c r="C502" t="s">
        <v>1160</v>
      </c>
      <c r="D502" t="s">
        <v>192</v>
      </c>
      <c r="E502" t="s">
        <v>51</v>
      </c>
      <c r="F502"/>
      <c r="G502">
        <v>499</v>
      </c>
      <c r="H502" t="s">
        <v>162</v>
      </c>
    </row>
    <row r="503" spans="1:8" ht="14.4">
      <c r="A503" s="31">
        <f>COUNTIF('BOM Atual ZPCS12'!F:F,B503)+(1-(SUMIF(Invoice!$A:$A,$B503,Invoice!$B:$B)/100000000000))</f>
        <v>1</v>
      </c>
      <c r="B503" t="s">
        <v>1161</v>
      </c>
      <c r="C503" t="s">
        <v>1162</v>
      </c>
      <c r="D503" t="s">
        <v>192</v>
      </c>
      <c r="E503" t="s">
        <v>51</v>
      </c>
      <c r="F503"/>
      <c r="G503">
        <v>500</v>
      </c>
      <c r="H503" t="s">
        <v>162</v>
      </c>
    </row>
    <row r="504" spans="1:8" ht="14.4">
      <c r="A504" s="31">
        <f>COUNTIF('BOM Atual ZPCS12'!F:F,B504)+(1-(SUMIF(Invoice!$A:$A,$B504,Invoice!$B:$B)/100000000000))</f>
        <v>1</v>
      </c>
      <c r="B504" t="s">
        <v>1163</v>
      </c>
      <c r="C504" t="s">
        <v>1164</v>
      </c>
      <c r="D504" t="s">
        <v>192</v>
      </c>
      <c r="E504" t="s">
        <v>51</v>
      </c>
      <c r="F504"/>
      <c r="G504">
        <v>501</v>
      </c>
      <c r="H504" t="s">
        <v>162</v>
      </c>
    </row>
    <row r="505" spans="1:8" ht="14.4">
      <c r="A505" s="31">
        <f>COUNTIF('BOM Atual ZPCS12'!F:F,B505)+(1-(SUMIF(Invoice!$A:$A,$B505,Invoice!$B:$B)/100000000000))</f>
        <v>1</v>
      </c>
      <c r="B505" t="s">
        <v>1165</v>
      </c>
      <c r="C505" t="s">
        <v>1166</v>
      </c>
      <c r="D505" t="s">
        <v>192</v>
      </c>
      <c r="E505" t="s">
        <v>51</v>
      </c>
      <c r="F505"/>
      <c r="G505">
        <v>502</v>
      </c>
      <c r="H505" t="s">
        <v>162</v>
      </c>
    </row>
    <row r="506" spans="1:8" ht="14.4">
      <c r="A506" s="31">
        <f>COUNTIF('BOM Atual ZPCS12'!F:F,B506)+(1-(SUMIF(Invoice!$A:$A,$B506,Invoice!$B:$B)/100000000000))</f>
        <v>1</v>
      </c>
      <c r="B506" t="s">
        <v>1167</v>
      </c>
      <c r="C506" t="s">
        <v>1168</v>
      </c>
      <c r="D506" t="s">
        <v>192</v>
      </c>
      <c r="E506" t="s">
        <v>51</v>
      </c>
      <c r="F506"/>
      <c r="G506">
        <v>503</v>
      </c>
      <c r="H506" t="s">
        <v>162</v>
      </c>
    </row>
    <row r="507" spans="1:8" ht="14.4">
      <c r="A507" s="31">
        <f>COUNTIF('BOM Atual ZPCS12'!F:F,B507)+(1-(SUMIF(Invoice!$A:$A,$B507,Invoice!$B:$B)/100000000000))</f>
        <v>1</v>
      </c>
      <c r="B507" t="s">
        <v>1169</v>
      </c>
      <c r="C507" t="s">
        <v>1170</v>
      </c>
      <c r="D507" t="s">
        <v>192</v>
      </c>
      <c r="E507" t="s">
        <v>51</v>
      </c>
      <c r="F507"/>
      <c r="G507">
        <v>504</v>
      </c>
      <c r="H507" t="s">
        <v>162</v>
      </c>
    </row>
    <row r="508" spans="1:8" ht="14.4">
      <c r="A508" s="31">
        <f>COUNTIF('BOM Atual ZPCS12'!F:F,B508)+(1-(SUMIF(Invoice!$A:$A,$B508,Invoice!$B:$B)/100000000000))</f>
        <v>1</v>
      </c>
      <c r="B508" t="s">
        <v>1171</v>
      </c>
      <c r="C508" t="s">
        <v>1172</v>
      </c>
      <c r="D508" t="s">
        <v>192</v>
      </c>
      <c r="E508" t="s">
        <v>51</v>
      </c>
      <c r="F508"/>
      <c r="G508">
        <v>505</v>
      </c>
      <c r="H508" t="s">
        <v>162</v>
      </c>
    </row>
    <row r="509" spans="1:8" ht="14.4">
      <c r="A509" s="31">
        <f>COUNTIF('BOM Atual ZPCS12'!F:F,B509)+(1-(SUMIF(Invoice!$A:$A,$B509,Invoice!$B:$B)/100000000000))</f>
        <v>1</v>
      </c>
      <c r="B509" t="s">
        <v>1173</v>
      </c>
      <c r="C509" t="s">
        <v>1174</v>
      </c>
      <c r="D509" t="s">
        <v>192</v>
      </c>
      <c r="E509" t="s">
        <v>51</v>
      </c>
      <c r="F509"/>
      <c r="G509">
        <v>506</v>
      </c>
      <c r="H509" t="s">
        <v>162</v>
      </c>
    </row>
    <row r="510" spans="1:8" ht="14.4">
      <c r="A510" s="31">
        <f>COUNTIF('BOM Atual ZPCS12'!F:F,B510)+(1-(SUMIF(Invoice!$A:$A,$B510,Invoice!$B:$B)/100000000000))</f>
        <v>1</v>
      </c>
      <c r="B510" t="s">
        <v>1175</v>
      </c>
      <c r="C510" t="s">
        <v>1176</v>
      </c>
      <c r="D510" t="s">
        <v>192</v>
      </c>
      <c r="E510" t="s">
        <v>51</v>
      </c>
      <c r="F510"/>
      <c r="G510">
        <v>507</v>
      </c>
      <c r="H510" t="s">
        <v>162</v>
      </c>
    </row>
    <row r="511" spans="1:8" ht="14.4">
      <c r="A511" s="31">
        <f>COUNTIF('BOM Atual ZPCS12'!F:F,B511)+(1-(SUMIF(Invoice!$A:$A,$B511,Invoice!$B:$B)/100000000000))</f>
        <v>1</v>
      </c>
      <c r="B511" t="s">
        <v>1177</v>
      </c>
      <c r="C511" t="s">
        <v>1146</v>
      </c>
      <c r="D511" t="s">
        <v>192</v>
      </c>
      <c r="E511" t="s">
        <v>51</v>
      </c>
      <c r="F511"/>
      <c r="G511">
        <v>508</v>
      </c>
      <c r="H511" t="s">
        <v>162</v>
      </c>
    </row>
    <row r="512" spans="1:8" ht="14.4">
      <c r="A512" s="31">
        <f>COUNTIF('BOM Atual ZPCS12'!F:F,B512)+(1-(SUMIF(Invoice!$A:$A,$B512,Invoice!$B:$B)/100000000000))</f>
        <v>1</v>
      </c>
      <c r="B512" t="s">
        <v>1178</v>
      </c>
      <c r="C512" t="s">
        <v>1148</v>
      </c>
      <c r="D512" t="s">
        <v>192</v>
      </c>
      <c r="E512" t="s">
        <v>51</v>
      </c>
      <c r="F512"/>
      <c r="G512">
        <v>509</v>
      </c>
      <c r="H512" t="s">
        <v>162</v>
      </c>
    </row>
    <row r="513" spans="1:8" ht="14.4">
      <c r="A513" s="31">
        <f>COUNTIF('BOM Atual ZPCS12'!F:F,B513)+(1-(SUMIF(Invoice!$A:$A,$B513,Invoice!$B:$B)/100000000000))</f>
        <v>1</v>
      </c>
      <c r="B513" t="s">
        <v>1179</v>
      </c>
      <c r="C513" t="s">
        <v>1146</v>
      </c>
      <c r="D513" t="s">
        <v>192</v>
      </c>
      <c r="E513" t="s">
        <v>51</v>
      </c>
      <c r="F513"/>
      <c r="G513">
        <v>510</v>
      </c>
      <c r="H513" t="s">
        <v>162</v>
      </c>
    </row>
    <row r="514" spans="1:8" ht="14.4">
      <c r="A514" s="31">
        <f>COUNTIF('BOM Atual ZPCS12'!F:F,B514)+(1-(SUMIF(Invoice!$A:$A,$B514,Invoice!$B:$B)/100000000000))</f>
        <v>1</v>
      </c>
      <c r="B514" t="s">
        <v>1180</v>
      </c>
      <c r="C514" t="s">
        <v>1148</v>
      </c>
      <c r="D514" t="s">
        <v>192</v>
      </c>
      <c r="E514" t="s">
        <v>51</v>
      </c>
      <c r="F514"/>
      <c r="G514">
        <v>511</v>
      </c>
      <c r="H514" t="s">
        <v>162</v>
      </c>
    </row>
    <row r="515" spans="1:8" ht="14.4">
      <c r="A515" s="31">
        <f>COUNTIF('BOM Atual ZPCS12'!F:F,B515)+(1-(SUMIF(Invoice!$A:$A,$B515,Invoice!$B:$B)/100000000000))</f>
        <v>1</v>
      </c>
      <c r="B515" t="s">
        <v>1181</v>
      </c>
      <c r="C515" t="s">
        <v>1148</v>
      </c>
      <c r="D515" t="s">
        <v>192</v>
      </c>
      <c r="E515" t="s">
        <v>51</v>
      </c>
      <c r="F515"/>
      <c r="G515">
        <v>512</v>
      </c>
      <c r="H515" t="s">
        <v>162</v>
      </c>
    </row>
    <row r="516" spans="1:8" ht="14.4">
      <c r="A516" s="31">
        <f>COUNTIF('BOM Atual ZPCS12'!F:F,B516)+(1-(SUMIF(Invoice!$A:$A,$B516,Invoice!$B:$B)/100000000000))</f>
        <v>1</v>
      </c>
      <c r="B516" t="s">
        <v>1182</v>
      </c>
      <c r="C516" t="s">
        <v>1183</v>
      </c>
      <c r="D516" t="s">
        <v>192</v>
      </c>
      <c r="E516" t="s">
        <v>51</v>
      </c>
      <c r="F516"/>
      <c r="G516">
        <v>513</v>
      </c>
      <c r="H516" t="s">
        <v>162</v>
      </c>
    </row>
    <row r="517" spans="1:8" ht="14.4">
      <c r="A517" s="31">
        <f>COUNTIF('BOM Atual ZPCS12'!F:F,B517)+(1-(SUMIF(Invoice!$A:$A,$B517,Invoice!$B:$B)/100000000000))</f>
        <v>1</v>
      </c>
      <c r="B517" t="s">
        <v>1184</v>
      </c>
      <c r="C517" t="s">
        <v>1185</v>
      </c>
      <c r="D517" t="s">
        <v>192</v>
      </c>
      <c r="E517" t="s">
        <v>51</v>
      </c>
      <c r="F517"/>
      <c r="G517">
        <v>514</v>
      </c>
      <c r="H517" t="s">
        <v>162</v>
      </c>
    </row>
    <row r="518" spans="1:8" ht="14.4">
      <c r="A518" s="31">
        <f>COUNTIF('BOM Atual ZPCS12'!F:F,B518)+(1-(SUMIF(Invoice!$A:$A,$B518,Invoice!$B:$B)/100000000000))</f>
        <v>1</v>
      </c>
      <c r="B518" t="s">
        <v>1186</v>
      </c>
      <c r="C518" t="s">
        <v>1183</v>
      </c>
      <c r="D518" t="s">
        <v>192</v>
      </c>
      <c r="E518" t="s">
        <v>51</v>
      </c>
      <c r="F518"/>
      <c r="G518">
        <v>515</v>
      </c>
      <c r="H518" t="s">
        <v>162</v>
      </c>
    </row>
    <row r="519" spans="1:8" ht="14.4">
      <c r="A519" s="31">
        <f>COUNTIF('BOM Atual ZPCS12'!F:F,B519)+(1-(SUMIF(Invoice!$A:$A,$B519,Invoice!$B:$B)/100000000000))</f>
        <v>1</v>
      </c>
      <c r="B519" t="s">
        <v>1187</v>
      </c>
      <c r="C519" t="s">
        <v>1148</v>
      </c>
      <c r="D519" t="s">
        <v>192</v>
      </c>
      <c r="E519" t="s">
        <v>51</v>
      </c>
      <c r="F519"/>
      <c r="G519">
        <v>516</v>
      </c>
      <c r="H519" t="s">
        <v>162</v>
      </c>
    </row>
    <row r="520" spans="1:8" ht="14.4">
      <c r="A520" s="31">
        <f>COUNTIF('BOM Atual ZPCS12'!F:F,B520)+(1-(SUMIF(Invoice!$A:$A,$B520,Invoice!$B:$B)/100000000000))</f>
        <v>1</v>
      </c>
      <c r="B520" t="s">
        <v>1188</v>
      </c>
      <c r="C520" t="s">
        <v>1183</v>
      </c>
      <c r="D520" t="s">
        <v>192</v>
      </c>
      <c r="E520" t="s">
        <v>51</v>
      </c>
      <c r="F520"/>
      <c r="G520">
        <v>517</v>
      </c>
      <c r="H520" t="s">
        <v>162</v>
      </c>
    </row>
    <row r="521" spans="1:8" ht="14.4">
      <c r="A521" s="31">
        <f>COUNTIF('BOM Atual ZPCS12'!F:F,B521)+(1-(SUMIF(Invoice!$A:$A,$B521,Invoice!$B:$B)/100000000000))</f>
        <v>1</v>
      </c>
      <c r="B521" t="s">
        <v>1189</v>
      </c>
      <c r="C521" t="s">
        <v>1190</v>
      </c>
      <c r="D521" t="s">
        <v>192</v>
      </c>
      <c r="E521" t="s">
        <v>51</v>
      </c>
      <c r="F521"/>
      <c r="G521">
        <v>518</v>
      </c>
      <c r="H521" t="s">
        <v>162</v>
      </c>
    </row>
    <row r="522" spans="1:8" ht="14.4">
      <c r="A522" s="31">
        <f>COUNTIF('BOM Atual ZPCS12'!F:F,B522)+(1-(SUMIF(Invoice!$A:$A,$B522,Invoice!$B:$B)/100000000000))</f>
        <v>1</v>
      </c>
      <c r="B522" t="s">
        <v>1191</v>
      </c>
      <c r="C522" t="s">
        <v>1192</v>
      </c>
      <c r="D522" t="s">
        <v>192</v>
      </c>
      <c r="E522" t="s">
        <v>51</v>
      </c>
      <c r="F522"/>
      <c r="G522">
        <v>519</v>
      </c>
      <c r="H522" t="s">
        <v>162</v>
      </c>
    </row>
    <row r="523" spans="1:8" ht="14.4">
      <c r="A523" s="31">
        <f>COUNTIF('BOM Atual ZPCS12'!F:F,B523)+(1-(SUMIF(Invoice!$A:$A,$B523,Invoice!$B:$B)/100000000000))</f>
        <v>1</v>
      </c>
      <c r="B523" t="s">
        <v>1193</v>
      </c>
      <c r="C523" t="s">
        <v>1194</v>
      </c>
      <c r="D523" t="s">
        <v>192</v>
      </c>
      <c r="E523" t="s">
        <v>51</v>
      </c>
      <c r="F523"/>
      <c r="G523">
        <v>520</v>
      </c>
      <c r="H523" t="s">
        <v>162</v>
      </c>
    </row>
    <row r="524" spans="1:8" ht="14.4">
      <c r="A524" s="31">
        <f>COUNTIF('BOM Atual ZPCS12'!F:F,B524)+(1-(SUMIF(Invoice!$A:$A,$B524,Invoice!$B:$B)/100000000000))</f>
        <v>1</v>
      </c>
      <c r="B524" t="s">
        <v>1195</v>
      </c>
      <c r="C524" t="s">
        <v>1196</v>
      </c>
      <c r="D524" t="s">
        <v>192</v>
      </c>
      <c r="E524" t="s">
        <v>51</v>
      </c>
      <c r="F524"/>
      <c r="G524">
        <v>521</v>
      </c>
      <c r="H524" t="s">
        <v>162</v>
      </c>
    </row>
    <row r="525" spans="1:8" ht="14.4">
      <c r="A525" s="31">
        <f>COUNTIF('BOM Atual ZPCS12'!F:F,B525)+(1-(SUMIF(Invoice!$A:$A,$B525,Invoice!$B:$B)/100000000000))</f>
        <v>1</v>
      </c>
      <c r="B525" t="s">
        <v>1197</v>
      </c>
      <c r="C525" t="s">
        <v>1198</v>
      </c>
      <c r="D525" t="s">
        <v>192</v>
      </c>
      <c r="E525" t="s">
        <v>51</v>
      </c>
      <c r="F525"/>
      <c r="G525">
        <v>522</v>
      </c>
      <c r="H525" t="s">
        <v>162</v>
      </c>
    </row>
    <row r="526" spans="1:8" ht="14.4">
      <c r="A526" s="31">
        <f>COUNTIF('BOM Atual ZPCS12'!F:F,B526)+(1-(SUMIF(Invoice!$A:$A,$B526,Invoice!$B:$B)/100000000000))</f>
        <v>1</v>
      </c>
      <c r="B526" t="s">
        <v>1199</v>
      </c>
      <c r="C526" t="s">
        <v>1200</v>
      </c>
      <c r="D526" t="s">
        <v>192</v>
      </c>
      <c r="E526" t="s">
        <v>51</v>
      </c>
      <c r="F526"/>
      <c r="G526">
        <v>523</v>
      </c>
      <c r="H526" t="s">
        <v>162</v>
      </c>
    </row>
    <row r="527" spans="1:8" ht="14.4">
      <c r="A527" s="31">
        <f>COUNTIF('BOM Atual ZPCS12'!F:F,B527)+(1-(SUMIF(Invoice!$A:$A,$B527,Invoice!$B:$B)/100000000000))</f>
        <v>1</v>
      </c>
      <c r="B527" t="s">
        <v>1201</v>
      </c>
      <c r="C527" t="s">
        <v>1202</v>
      </c>
      <c r="D527" t="s">
        <v>192</v>
      </c>
      <c r="E527" t="s">
        <v>51</v>
      </c>
      <c r="F527"/>
      <c r="G527">
        <v>524</v>
      </c>
      <c r="H527" t="s">
        <v>162</v>
      </c>
    </row>
    <row r="528" spans="1:8" ht="14.4">
      <c r="A528" s="31">
        <f>COUNTIF('BOM Atual ZPCS12'!F:F,B528)+(1-(SUMIF(Invoice!$A:$A,$B528,Invoice!$B:$B)/100000000000))</f>
        <v>1</v>
      </c>
      <c r="B528" t="s">
        <v>1203</v>
      </c>
      <c r="C528" t="s">
        <v>1204</v>
      </c>
      <c r="D528" t="s">
        <v>192</v>
      </c>
      <c r="E528" t="s">
        <v>51</v>
      </c>
      <c r="F528"/>
      <c r="G528">
        <v>525</v>
      </c>
      <c r="H528" t="s">
        <v>162</v>
      </c>
    </row>
    <row r="529" spans="1:8" ht="14.4">
      <c r="A529" s="31">
        <f>COUNTIF('BOM Atual ZPCS12'!F:F,B529)+(1-(SUMIF(Invoice!$A:$A,$B529,Invoice!$B:$B)/100000000000))</f>
        <v>1</v>
      </c>
      <c r="B529" t="s">
        <v>1205</v>
      </c>
      <c r="C529" t="s">
        <v>1206</v>
      </c>
      <c r="D529" t="s">
        <v>192</v>
      </c>
      <c r="E529" t="s">
        <v>51</v>
      </c>
      <c r="F529"/>
      <c r="G529">
        <v>526</v>
      </c>
      <c r="H529" t="s">
        <v>162</v>
      </c>
    </row>
    <row r="530" spans="1:8" ht="14.4">
      <c r="A530" s="31">
        <f>COUNTIF('BOM Atual ZPCS12'!F:F,B530)+(1-(SUMIF(Invoice!$A:$A,$B530,Invoice!$B:$B)/100000000000))</f>
        <v>1</v>
      </c>
      <c r="B530" t="s">
        <v>3561</v>
      </c>
      <c r="C530" t="s">
        <v>3562</v>
      </c>
      <c r="D530" t="s">
        <v>192</v>
      </c>
      <c r="E530" t="s">
        <v>51</v>
      </c>
      <c r="F530"/>
      <c r="G530">
        <v>527</v>
      </c>
      <c r="H530" t="s">
        <v>162</v>
      </c>
    </row>
    <row r="531" spans="1:8" ht="14.4">
      <c r="A531" s="31">
        <f>COUNTIF('BOM Atual ZPCS12'!F:F,B531)+(1-(SUMIF(Invoice!$A:$A,$B531,Invoice!$B:$B)/100000000000))</f>
        <v>1</v>
      </c>
      <c r="B531" t="s">
        <v>3563</v>
      </c>
      <c r="C531" t="s">
        <v>3564</v>
      </c>
      <c r="D531" t="s">
        <v>192</v>
      </c>
      <c r="E531" t="s">
        <v>51</v>
      </c>
      <c r="F531"/>
      <c r="G531">
        <v>528</v>
      </c>
      <c r="H531" t="s">
        <v>162</v>
      </c>
    </row>
    <row r="532" spans="1:8" ht="14.4">
      <c r="A532" s="31">
        <f>COUNTIF('BOM Atual ZPCS12'!F:F,B532)+(1-(SUMIF(Invoice!$A:$A,$B532,Invoice!$B:$B)/100000000000))</f>
        <v>1</v>
      </c>
      <c r="B532" t="s">
        <v>1207</v>
      </c>
      <c r="C532" t="s">
        <v>1208</v>
      </c>
      <c r="D532" t="s">
        <v>192</v>
      </c>
      <c r="E532" t="s">
        <v>51</v>
      </c>
      <c r="F532"/>
      <c r="G532">
        <v>529</v>
      </c>
      <c r="H532" t="s">
        <v>162</v>
      </c>
    </row>
    <row r="533" spans="1:8" ht="14.4">
      <c r="A533" s="31">
        <f>COUNTIF('BOM Atual ZPCS12'!F:F,B533)+(1-(SUMIF(Invoice!$A:$A,$B533,Invoice!$B:$B)/100000000000))</f>
        <v>1</v>
      </c>
      <c r="B533" t="s">
        <v>1209</v>
      </c>
      <c r="C533" t="s">
        <v>1210</v>
      </c>
      <c r="D533" t="s">
        <v>192</v>
      </c>
      <c r="E533" t="s">
        <v>51</v>
      </c>
      <c r="F533"/>
      <c r="G533">
        <v>530</v>
      </c>
      <c r="H533" t="s">
        <v>162</v>
      </c>
    </row>
    <row r="534" spans="1:8" ht="14.4">
      <c r="A534" s="31">
        <f>COUNTIF('BOM Atual ZPCS12'!F:F,B534)+(1-(SUMIF(Invoice!$A:$A,$B534,Invoice!$B:$B)/100000000000))</f>
        <v>1</v>
      </c>
      <c r="B534" t="s">
        <v>1211</v>
      </c>
      <c r="C534" t="s">
        <v>1212</v>
      </c>
      <c r="D534" t="s">
        <v>192</v>
      </c>
      <c r="E534" t="s">
        <v>51</v>
      </c>
      <c r="F534"/>
      <c r="G534">
        <v>531</v>
      </c>
      <c r="H534" t="s">
        <v>162</v>
      </c>
    </row>
    <row r="535" spans="1:8" ht="14.4">
      <c r="A535" s="31">
        <f>COUNTIF('BOM Atual ZPCS12'!F:F,B535)+(1-(SUMIF(Invoice!$A:$A,$B535,Invoice!$B:$B)/100000000000))</f>
        <v>1</v>
      </c>
      <c r="B535" t="s">
        <v>1213</v>
      </c>
      <c r="C535" t="s">
        <v>1214</v>
      </c>
      <c r="D535" t="s">
        <v>192</v>
      </c>
      <c r="E535" t="s">
        <v>51</v>
      </c>
      <c r="F535"/>
      <c r="G535">
        <v>532</v>
      </c>
      <c r="H535" t="s">
        <v>162</v>
      </c>
    </row>
    <row r="536" spans="1:8" ht="14.4">
      <c r="A536" s="31">
        <f>COUNTIF('BOM Atual ZPCS12'!F:F,B536)+(1-(SUMIF(Invoice!$A:$A,$B536,Invoice!$B:$B)/100000000000))</f>
        <v>1</v>
      </c>
      <c r="B536" t="s">
        <v>1215</v>
      </c>
      <c r="C536" t="s">
        <v>1216</v>
      </c>
      <c r="D536" t="s">
        <v>192</v>
      </c>
      <c r="E536" t="s">
        <v>51</v>
      </c>
      <c r="F536"/>
      <c r="G536">
        <v>533</v>
      </c>
      <c r="H536" t="s">
        <v>162</v>
      </c>
    </row>
    <row r="537" spans="1:8" ht="14.4">
      <c r="A537" s="31">
        <f>COUNTIF('BOM Atual ZPCS12'!F:F,B537)+(1-(SUMIF(Invoice!$A:$A,$B537,Invoice!$B:$B)/100000000000))</f>
        <v>1</v>
      </c>
      <c r="B537" t="s">
        <v>1217</v>
      </c>
      <c r="C537" t="s">
        <v>1218</v>
      </c>
      <c r="D537" t="s">
        <v>192</v>
      </c>
      <c r="E537" t="s">
        <v>51</v>
      </c>
      <c r="F537"/>
      <c r="G537">
        <v>534</v>
      </c>
      <c r="H537" t="s">
        <v>162</v>
      </c>
    </row>
    <row r="538" spans="1:8" ht="14.4">
      <c r="A538" s="31">
        <f>COUNTIF('BOM Atual ZPCS12'!F:F,B538)+(1-(SUMIF(Invoice!$A:$A,$B538,Invoice!$B:$B)/100000000000))</f>
        <v>1</v>
      </c>
      <c r="B538" t="s">
        <v>1219</v>
      </c>
      <c r="C538" t="s">
        <v>1220</v>
      </c>
      <c r="D538" t="s">
        <v>192</v>
      </c>
      <c r="E538" t="s">
        <v>51</v>
      </c>
      <c r="F538"/>
      <c r="G538">
        <v>535</v>
      </c>
      <c r="H538" t="s">
        <v>162</v>
      </c>
    </row>
    <row r="539" spans="1:8" ht="14.4">
      <c r="A539" s="31">
        <f>COUNTIF('BOM Atual ZPCS12'!F:F,B539)+(1-(SUMIF(Invoice!$A:$A,$B539,Invoice!$B:$B)/100000000000))</f>
        <v>1</v>
      </c>
      <c r="B539" t="s">
        <v>1221</v>
      </c>
      <c r="C539" t="s">
        <v>1222</v>
      </c>
      <c r="D539" t="s">
        <v>192</v>
      </c>
      <c r="E539" t="s">
        <v>51</v>
      </c>
      <c r="F539"/>
      <c r="G539">
        <v>536</v>
      </c>
      <c r="H539" t="s">
        <v>162</v>
      </c>
    </row>
    <row r="540" spans="1:8" ht="14.4">
      <c r="A540" s="31">
        <f>COUNTIF('BOM Atual ZPCS12'!F:F,B540)+(1-(SUMIF(Invoice!$A:$A,$B540,Invoice!$B:$B)/100000000000))</f>
        <v>1</v>
      </c>
      <c r="B540" t="s">
        <v>3565</v>
      </c>
      <c r="C540" t="s">
        <v>3566</v>
      </c>
      <c r="D540" t="s">
        <v>192</v>
      </c>
      <c r="E540" t="s">
        <v>51</v>
      </c>
      <c r="F540"/>
      <c r="G540">
        <v>537</v>
      </c>
      <c r="H540" t="s">
        <v>162</v>
      </c>
    </row>
    <row r="541" spans="1:8" ht="14.4">
      <c r="A541" s="31">
        <f>COUNTIF('BOM Atual ZPCS12'!F:F,B541)+(1-(SUMIF(Invoice!$A:$A,$B541,Invoice!$B:$B)/100000000000))</f>
        <v>1</v>
      </c>
      <c r="B541" t="s">
        <v>1223</v>
      </c>
      <c r="C541" t="s">
        <v>1224</v>
      </c>
      <c r="D541" t="s">
        <v>192</v>
      </c>
      <c r="E541" t="s">
        <v>51</v>
      </c>
      <c r="F541"/>
      <c r="G541">
        <v>538</v>
      </c>
      <c r="H541" t="s">
        <v>162</v>
      </c>
    </row>
    <row r="542" spans="1:8" ht="14.4">
      <c r="A542" s="31">
        <f>COUNTIF('BOM Atual ZPCS12'!F:F,B542)+(1-(SUMIF(Invoice!$A:$A,$B542,Invoice!$B:$B)/100000000000))</f>
        <v>1</v>
      </c>
      <c r="B542" t="s">
        <v>1225</v>
      </c>
      <c r="C542" t="s">
        <v>1226</v>
      </c>
      <c r="D542" t="s">
        <v>192</v>
      </c>
      <c r="E542" t="s">
        <v>51</v>
      </c>
      <c r="F542"/>
      <c r="G542">
        <v>539</v>
      </c>
      <c r="H542" t="s">
        <v>162</v>
      </c>
    </row>
    <row r="543" spans="1:8" ht="14.4">
      <c r="A543" s="31">
        <f>COUNTIF('BOM Atual ZPCS12'!F:F,B543)+(1-(SUMIF(Invoice!$A:$A,$B543,Invoice!$B:$B)/100000000000))</f>
        <v>1</v>
      </c>
      <c r="B543" t="s">
        <v>1227</v>
      </c>
      <c r="C543" t="s">
        <v>1228</v>
      </c>
      <c r="D543" t="s">
        <v>192</v>
      </c>
      <c r="E543" t="s">
        <v>51</v>
      </c>
      <c r="F543"/>
      <c r="G543">
        <v>540</v>
      </c>
      <c r="H543" t="s">
        <v>162</v>
      </c>
    </row>
    <row r="544" spans="1:8" ht="14.4">
      <c r="A544" s="31">
        <f>COUNTIF('BOM Atual ZPCS12'!F:F,B544)+(1-(SUMIF(Invoice!$A:$A,$B544,Invoice!$B:$B)/100000000000))</f>
        <v>1</v>
      </c>
      <c r="B544" t="s">
        <v>1229</v>
      </c>
      <c r="C544" t="s">
        <v>1230</v>
      </c>
      <c r="D544" t="s">
        <v>192</v>
      </c>
      <c r="E544" t="s">
        <v>51</v>
      </c>
      <c r="F544"/>
      <c r="G544">
        <v>541</v>
      </c>
      <c r="H544" t="s">
        <v>162</v>
      </c>
    </row>
    <row r="545" spans="1:8" ht="14.4">
      <c r="A545" s="31">
        <f>COUNTIF('BOM Atual ZPCS12'!F:F,B545)+(1-(SUMIF(Invoice!$A:$A,$B545,Invoice!$B:$B)/100000000000))</f>
        <v>1</v>
      </c>
      <c r="B545" t="s">
        <v>1231</v>
      </c>
      <c r="C545" t="s">
        <v>1232</v>
      </c>
      <c r="D545" t="s">
        <v>192</v>
      </c>
      <c r="E545" t="s">
        <v>51</v>
      </c>
      <c r="F545"/>
      <c r="G545">
        <v>542</v>
      </c>
      <c r="H545" t="s">
        <v>162</v>
      </c>
    </row>
    <row r="546" spans="1:8" ht="14.4">
      <c r="A546" s="31">
        <f>COUNTIF('BOM Atual ZPCS12'!F:F,B546)+(1-(SUMIF(Invoice!$A:$A,$B546,Invoice!$B:$B)/100000000000))</f>
        <v>1</v>
      </c>
      <c r="B546" t="s">
        <v>1233</v>
      </c>
      <c r="C546" t="s">
        <v>1234</v>
      </c>
      <c r="D546" t="s">
        <v>192</v>
      </c>
      <c r="E546" t="s">
        <v>51</v>
      </c>
      <c r="F546"/>
      <c r="G546">
        <v>543</v>
      </c>
      <c r="H546" t="s">
        <v>162</v>
      </c>
    </row>
    <row r="547" spans="1:8" ht="14.4">
      <c r="A547" s="31">
        <f>COUNTIF('BOM Atual ZPCS12'!F:F,B547)+(1-(SUMIF(Invoice!$A:$A,$B547,Invoice!$B:$B)/100000000000))</f>
        <v>1</v>
      </c>
      <c r="B547" t="s">
        <v>1235</v>
      </c>
      <c r="C547" t="s">
        <v>1236</v>
      </c>
      <c r="D547" t="s">
        <v>192</v>
      </c>
      <c r="E547" t="s">
        <v>51</v>
      </c>
      <c r="F547"/>
      <c r="G547">
        <v>544</v>
      </c>
      <c r="H547" t="s">
        <v>162</v>
      </c>
    </row>
    <row r="548" spans="1:8" ht="14.4">
      <c r="A548" s="31">
        <f>COUNTIF('BOM Atual ZPCS12'!F:F,B548)+(1-(SUMIF(Invoice!$A:$A,$B548,Invoice!$B:$B)/100000000000))</f>
        <v>1</v>
      </c>
      <c r="B548" t="s">
        <v>1237</v>
      </c>
      <c r="C548" t="s">
        <v>1238</v>
      </c>
      <c r="D548" t="s">
        <v>192</v>
      </c>
      <c r="E548" t="s">
        <v>51</v>
      </c>
      <c r="F548"/>
      <c r="G548">
        <v>545</v>
      </c>
      <c r="H548" t="s">
        <v>162</v>
      </c>
    </row>
    <row r="549" spans="1:8" ht="14.4">
      <c r="A549" s="31">
        <f>COUNTIF('BOM Atual ZPCS12'!F:F,B549)+(1-(SUMIF(Invoice!$A:$A,$B549,Invoice!$B:$B)/100000000000))</f>
        <v>1</v>
      </c>
      <c r="B549" t="s">
        <v>1239</v>
      </c>
      <c r="C549" t="s">
        <v>1240</v>
      </c>
      <c r="D549" t="s">
        <v>192</v>
      </c>
      <c r="E549" t="s">
        <v>51</v>
      </c>
      <c r="F549"/>
      <c r="G549">
        <v>546</v>
      </c>
      <c r="H549" t="s">
        <v>162</v>
      </c>
    </row>
    <row r="550" spans="1:8" ht="14.4">
      <c r="A550" s="31">
        <f>COUNTIF('BOM Atual ZPCS12'!F:F,B550)+(1-(SUMIF(Invoice!$A:$A,$B550,Invoice!$B:$B)/100000000000))</f>
        <v>1</v>
      </c>
      <c r="B550" t="s">
        <v>1241</v>
      </c>
      <c r="C550" t="s">
        <v>1242</v>
      </c>
      <c r="D550" t="s">
        <v>192</v>
      </c>
      <c r="E550" t="s">
        <v>51</v>
      </c>
      <c r="F550"/>
      <c r="G550">
        <v>547</v>
      </c>
      <c r="H550" t="s">
        <v>162</v>
      </c>
    </row>
    <row r="551" spans="1:8" ht="14.4">
      <c r="A551" s="31">
        <f>COUNTIF('BOM Atual ZPCS12'!F:F,B551)+(1-(SUMIF(Invoice!$A:$A,$B551,Invoice!$B:$B)/100000000000))</f>
        <v>1</v>
      </c>
      <c r="B551" t="s">
        <v>1243</v>
      </c>
      <c r="C551" t="s">
        <v>1244</v>
      </c>
      <c r="D551" t="s">
        <v>192</v>
      </c>
      <c r="E551" t="s">
        <v>51</v>
      </c>
      <c r="F551"/>
      <c r="G551">
        <v>548</v>
      </c>
      <c r="H551" t="s">
        <v>162</v>
      </c>
    </row>
    <row r="552" spans="1:8" ht="14.4">
      <c r="A552" s="31">
        <f>COUNTIF('BOM Atual ZPCS12'!F:F,B552)+(1-(SUMIF(Invoice!$A:$A,$B552,Invoice!$B:$B)/100000000000))</f>
        <v>1</v>
      </c>
      <c r="B552" t="s">
        <v>1245</v>
      </c>
      <c r="C552" t="s">
        <v>1246</v>
      </c>
      <c r="D552" t="s">
        <v>192</v>
      </c>
      <c r="E552" t="s">
        <v>51</v>
      </c>
      <c r="F552"/>
      <c r="G552">
        <v>549</v>
      </c>
      <c r="H552" t="s">
        <v>162</v>
      </c>
    </row>
    <row r="553" spans="1:8" ht="14.4">
      <c r="A553" s="31">
        <f>COUNTIF('BOM Atual ZPCS12'!F:F,B553)+(1-(SUMIF(Invoice!$A:$A,$B553,Invoice!$B:$B)/100000000000))</f>
        <v>1</v>
      </c>
      <c r="B553" t="s">
        <v>1247</v>
      </c>
      <c r="C553" t="s">
        <v>1248</v>
      </c>
      <c r="D553" t="s">
        <v>192</v>
      </c>
      <c r="E553" t="s">
        <v>51</v>
      </c>
      <c r="F553"/>
      <c r="G553">
        <v>550</v>
      </c>
      <c r="H553" t="s">
        <v>162</v>
      </c>
    </row>
    <row r="554" spans="1:8" ht="14.4">
      <c r="A554" s="31">
        <f>COUNTIF('BOM Atual ZPCS12'!F:F,B554)+(1-(SUMIF(Invoice!$A:$A,$B554,Invoice!$B:$B)/100000000000))</f>
        <v>1</v>
      </c>
      <c r="B554" t="s">
        <v>1249</v>
      </c>
      <c r="C554" t="s">
        <v>1250</v>
      </c>
      <c r="D554" t="s">
        <v>192</v>
      </c>
      <c r="E554" t="s">
        <v>51</v>
      </c>
      <c r="F554"/>
      <c r="G554">
        <v>551</v>
      </c>
      <c r="H554" t="s">
        <v>162</v>
      </c>
    </row>
    <row r="555" spans="1:8" ht="14.4">
      <c r="A555" s="31">
        <f>COUNTIF('BOM Atual ZPCS12'!F:F,B555)+(1-(SUMIF(Invoice!$A:$A,$B555,Invoice!$B:$B)/100000000000))</f>
        <v>1</v>
      </c>
      <c r="B555" t="s">
        <v>3567</v>
      </c>
      <c r="C555" t="s">
        <v>3568</v>
      </c>
      <c r="D555" t="s">
        <v>192</v>
      </c>
      <c r="E555" t="s">
        <v>120</v>
      </c>
      <c r="F555"/>
      <c r="G555">
        <v>552</v>
      </c>
      <c r="H555" t="s">
        <v>162</v>
      </c>
    </row>
    <row r="556" spans="1:8" ht="14.4">
      <c r="A556" s="31">
        <f>COUNTIF('BOM Atual ZPCS12'!F:F,B556)+(1-(SUMIF(Invoice!$A:$A,$B556,Invoice!$B:$B)/100000000000))</f>
        <v>1</v>
      </c>
      <c r="B556" t="s">
        <v>3512</v>
      </c>
      <c r="C556" t="s">
        <v>3513</v>
      </c>
      <c r="D556" t="s">
        <v>192</v>
      </c>
      <c r="E556" t="s">
        <v>51</v>
      </c>
      <c r="F556"/>
      <c r="G556">
        <v>553</v>
      </c>
      <c r="H556" t="s">
        <v>162</v>
      </c>
    </row>
    <row r="557" spans="1:8" ht="14.4">
      <c r="A557" s="31">
        <f>COUNTIF('BOM Atual ZPCS12'!F:F,B557)+(1-(SUMIF(Invoice!$A:$A,$B557,Invoice!$B:$B)/100000000000))</f>
        <v>1</v>
      </c>
      <c r="B557" t="s">
        <v>3510</v>
      </c>
      <c r="C557" t="s">
        <v>3511</v>
      </c>
      <c r="D557" t="s">
        <v>192</v>
      </c>
      <c r="E557" t="s">
        <v>51</v>
      </c>
      <c r="F557"/>
      <c r="G557">
        <v>554</v>
      </c>
      <c r="H557" t="s">
        <v>162</v>
      </c>
    </row>
    <row r="558" spans="1:8" ht="14.4">
      <c r="A558" s="31">
        <f>COUNTIF('BOM Atual ZPCS12'!F:F,B558)+(1-(SUMIF(Invoice!$A:$A,$B558,Invoice!$B:$B)/100000000000))</f>
        <v>1</v>
      </c>
      <c r="B558" t="s">
        <v>3569</v>
      </c>
      <c r="C558" t="s">
        <v>1185</v>
      </c>
      <c r="D558" t="s">
        <v>192</v>
      </c>
      <c r="E558" t="s">
        <v>51</v>
      </c>
      <c r="F558"/>
      <c r="G558">
        <v>555</v>
      </c>
      <c r="H558" t="s">
        <v>162</v>
      </c>
    </row>
    <row r="559" spans="1:8" ht="14.4">
      <c r="A559" s="31">
        <f>COUNTIF('BOM Atual ZPCS12'!F:F,B559)+(1-(SUMIF(Invoice!$A:$A,$B559,Invoice!$B:$B)/100000000000))</f>
        <v>1</v>
      </c>
      <c r="B559" t="s">
        <v>3570</v>
      </c>
      <c r="C559" t="s">
        <v>1183</v>
      </c>
      <c r="D559" t="s">
        <v>192</v>
      </c>
      <c r="E559" t="s">
        <v>51</v>
      </c>
      <c r="F559"/>
      <c r="G559">
        <v>556</v>
      </c>
      <c r="H559" t="s">
        <v>162</v>
      </c>
    </row>
    <row r="560" spans="1:8" ht="14.4">
      <c r="A560" s="31">
        <f>COUNTIF('BOM Atual ZPCS12'!F:F,B560)+(1-(SUMIF(Invoice!$A:$A,$B560,Invoice!$B:$B)/100000000000))</f>
        <v>1</v>
      </c>
      <c r="B560" t="s">
        <v>1251</v>
      </c>
      <c r="C560" t="s">
        <v>1252</v>
      </c>
      <c r="D560" t="s">
        <v>192</v>
      </c>
      <c r="E560" t="s">
        <v>51</v>
      </c>
      <c r="F560"/>
      <c r="G560">
        <v>557</v>
      </c>
      <c r="H560" t="s">
        <v>162</v>
      </c>
    </row>
    <row r="561" spans="1:8" ht="14.4">
      <c r="A561" s="31">
        <f>COUNTIF('BOM Atual ZPCS12'!F:F,B561)+(1-(SUMIF(Invoice!$A:$A,$B561,Invoice!$B:$B)/100000000000))</f>
        <v>1</v>
      </c>
      <c r="B561" t="s">
        <v>1253</v>
      </c>
      <c r="C561" t="s">
        <v>1254</v>
      </c>
      <c r="D561" t="s">
        <v>192</v>
      </c>
      <c r="E561" t="s">
        <v>51</v>
      </c>
      <c r="F561"/>
      <c r="G561">
        <v>558</v>
      </c>
      <c r="H561" t="s">
        <v>162</v>
      </c>
    </row>
    <row r="562" spans="1:8" ht="14.4">
      <c r="A562" s="31">
        <f>COUNTIF('BOM Atual ZPCS12'!F:F,B562)+(1-(SUMIF(Invoice!$A:$A,$B562,Invoice!$B:$B)/100000000000))</f>
        <v>1</v>
      </c>
      <c r="B562" t="s">
        <v>1255</v>
      </c>
      <c r="C562" t="s">
        <v>1256</v>
      </c>
      <c r="D562" t="s">
        <v>192</v>
      </c>
      <c r="E562" t="s">
        <v>51</v>
      </c>
      <c r="F562"/>
      <c r="G562">
        <v>559</v>
      </c>
      <c r="H562" t="s">
        <v>162</v>
      </c>
    </row>
    <row r="563" spans="1:8" ht="14.4">
      <c r="A563" s="31">
        <f>COUNTIF('BOM Atual ZPCS12'!F:F,B563)+(1-(SUMIF(Invoice!$A:$A,$B563,Invoice!$B:$B)/100000000000))</f>
        <v>1</v>
      </c>
      <c r="B563" t="s">
        <v>3571</v>
      </c>
      <c r="C563" t="s">
        <v>1183</v>
      </c>
      <c r="D563" t="s">
        <v>192</v>
      </c>
      <c r="E563" t="s">
        <v>51</v>
      </c>
      <c r="F563"/>
      <c r="G563">
        <v>560</v>
      </c>
      <c r="H563" t="s">
        <v>162</v>
      </c>
    </row>
    <row r="564" spans="1:8" ht="14.4">
      <c r="A564" s="31">
        <f>COUNTIF('BOM Atual ZPCS12'!F:F,B564)+(1-(SUMIF(Invoice!$A:$A,$B564,Invoice!$B:$B)/100000000000))</f>
        <v>1</v>
      </c>
      <c r="B564" t="s">
        <v>3572</v>
      </c>
      <c r="C564" t="s">
        <v>1185</v>
      </c>
      <c r="D564" t="s">
        <v>192</v>
      </c>
      <c r="E564" t="s">
        <v>51</v>
      </c>
      <c r="F564"/>
      <c r="G564">
        <v>561</v>
      </c>
      <c r="H564" t="s">
        <v>162</v>
      </c>
    </row>
    <row r="565" spans="1:8" ht="14.4">
      <c r="A565" s="31">
        <f>COUNTIF('BOM Atual ZPCS12'!F:F,B565)+(1-(SUMIF(Invoice!$A:$A,$B565,Invoice!$B:$B)/100000000000))</f>
        <v>1</v>
      </c>
      <c r="B565" t="s">
        <v>3518</v>
      </c>
      <c r="C565" t="s">
        <v>3519</v>
      </c>
      <c r="D565" t="s">
        <v>192</v>
      </c>
      <c r="E565" t="s">
        <v>51</v>
      </c>
      <c r="F565"/>
      <c r="G565">
        <v>562</v>
      </c>
      <c r="H565" t="s">
        <v>162</v>
      </c>
    </row>
    <row r="566" spans="1:8" ht="14.4">
      <c r="A566" s="31">
        <f>COUNTIF('BOM Atual ZPCS12'!F:F,B566)+(1-(SUMIF(Invoice!$A:$A,$B566,Invoice!$B:$B)/100000000000))</f>
        <v>1</v>
      </c>
      <c r="B566" t="s">
        <v>3516</v>
      </c>
      <c r="C566" t="s">
        <v>3517</v>
      </c>
      <c r="D566" t="s">
        <v>192</v>
      </c>
      <c r="E566" t="s">
        <v>51</v>
      </c>
      <c r="F566"/>
      <c r="G566">
        <v>563</v>
      </c>
      <c r="H566" t="s">
        <v>162</v>
      </c>
    </row>
    <row r="567" spans="1:8" ht="14.4">
      <c r="A567" s="31">
        <f>COUNTIF('BOM Atual ZPCS12'!F:F,B567)+(1-(SUMIF(Invoice!$A:$A,$B567,Invoice!$B:$B)/100000000000))</f>
        <v>1</v>
      </c>
      <c r="B567" t="s">
        <v>3573</v>
      </c>
      <c r="C567" t="s">
        <v>1185</v>
      </c>
      <c r="D567" t="s">
        <v>192</v>
      </c>
      <c r="E567" t="s">
        <v>51</v>
      </c>
      <c r="F567"/>
      <c r="G567">
        <v>564</v>
      </c>
      <c r="H567" t="s">
        <v>162</v>
      </c>
    </row>
    <row r="568" spans="1:8" ht="14.4">
      <c r="A568" s="31">
        <f>COUNTIF('BOM Atual ZPCS12'!F:F,B568)+(1-(SUMIF(Invoice!$A:$A,$B568,Invoice!$B:$B)/100000000000))</f>
        <v>1</v>
      </c>
      <c r="B568" t="s">
        <v>3574</v>
      </c>
      <c r="C568" t="s">
        <v>1183</v>
      </c>
      <c r="D568" t="s">
        <v>192</v>
      </c>
      <c r="E568" t="s">
        <v>51</v>
      </c>
      <c r="F568"/>
      <c r="G568">
        <v>565</v>
      </c>
      <c r="H568" t="s">
        <v>162</v>
      </c>
    </row>
    <row r="569" spans="1:8" ht="14.4">
      <c r="A569" s="31">
        <f>COUNTIF('BOM Atual ZPCS12'!F:F,B569)+(1-(SUMIF(Invoice!$A:$A,$B569,Invoice!$B:$B)/100000000000))</f>
        <v>1</v>
      </c>
      <c r="B569" t="s">
        <v>1257</v>
      </c>
      <c r="C569" t="s">
        <v>1258</v>
      </c>
      <c r="D569" t="s">
        <v>192</v>
      </c>
      <c r="E569" t="s">
        <v>51</v>
      </c>
      <c r="F569"/>
      <c r="G569">
        <v>566</v>
      </c>
      <c r="H569" t="s">
        <v>162</v>
      </c>
    </row>
    <row r="570" spans="1:8" ht="14.4">
      <c r="A570" s="31">
        <f>COUNTIF('BOM Atual ZPCS12'!F:F,B570)+(1-(SUMIF(Invoice!$A:$A,$B570,Invoice!$B:$B)/100000000000))</f>
        <v>1</v>
      </c>
      <c r="B570" t="s">
        <v>1259</v>
      </c>
      <c r="C570" t="s">
        <v>1260</v>
      </c>
      <c r="D570" t="s">
        <v>192</v>
      </c>
      <c r="E570" t="s">
        <v>51</v>
      </c>
      <c r="F570"/>
      <c r="G570">
        <v>567</v>
      </c>
      <c r="H570" t="s">
        <v>162</v>
      </c>
    </row>
    <row r="571" spans="1:8" ht="14.4">
      <c r="A571" s="31">
        <f>COUNTIF('BOM Atual ZPCS12'!F:F,B571)+(1-(SUMIF(Invoice!$A:$A,$B571,Invoice!$B:$B)/100000000000))</f>
        <v>1</v>
      </c>
      <c r="B571" t="s">
        <v>1261</v>
      </c>
      <c r="C571" t="s">
        <v>1262</v>
      </c>
      <c r="D571" t="s">
        <v>192</v>
      </c>
      <c r="E571" t="s">
        <v>51</v>
      </c>
      <c r="F571"/>
      <c r="G571">
        <v>568</v>
      </c>
      <c r="H571" t="s">
        <v>162</v>
      </c>
    </row>
    <row r="572" spans="1:8" ht="14.4">
      <c r="A572" s="31">
        <f>COUNTIF('BOM Atual ZPCS12'!F:F,B572)+(1-(SUMIF(Invoice!$A:$A,$B572,Invoice!$B:$B)/100000000000))</f>
        <v>1</v>
      </c>
      <c r="B572" t="s">
        <v>1263</v>
      </c>
      <c r="C572" t="s">
        <v>1264</v>
      </c>
      <c r="D572" t="s">
        <v>192</v>
      </c>
      <c r="E572" t="s">
        <v>51</v>
      </c>
      <c r="F572"/>
      <c r="G572">
        <v>569</v>
      </c>
      <c r="H572" t="s">
        <v>162</v>
      </c>
    </row>
    <row r="573" spans="1:8" ht="14.4">
      <c r="A573" s="31">
        <f>COUNTIF('BOM Atual ZPCS12'!F:F,B573)+(1-(SUMIF(Invoice!$A:$A,$B573,Invoice!$B:$B)/100000000000))</f>
        <v>1</v>
      </c>
      <c r="B573" t="s">
        <v>1265</v>
      </c>
      <c r="C573" t="s">
        <v>1266</v>
      </c>
      <c r="D573" t="s">
        <v>192</v>
      </c>
      <c r="E573" t="s">
        <v>51</v>
      </c>
      <c r="F573"/>
      <c r="G573">
        <v>570</v>
      </c>
      <c r="H573" t="s">
        <v>162</v>
      </c>
    </row>
    <row r="574" spans="1:8" ht="14.4">
      <c r="A574" s="31">
        <f>COUNTIF('BOM Atual ZPCS12'!F:F,B574)+(1-(SUMIF(Invoice!$A:$A,$B574,Invoice!$B:$B)/100000000000))</f>
        <v>1</v>
      </c>
      <c r="B574" t="s">
        <v>1267</v>
      </c>
      <c r="C574" t="s">
        <v>1268</v>
      </c>
      <c r="D574" t="s">
        <v>192</v>
      </c>
      <c r="E574" t="s">
        <v>51</v>
      </c>
      <c r="F574"/>
      <c r="G574">
        <v>571</v>
      </c>
      <c r="H574" t="s">
        <v>162</v>
      </c>
    </row>
    <row r="575" spans="1:8" ht="14.4">
      <c r="A575" s="31">
        <f>COUNTIF('BOM Atual ZPCS12'!F:F,B575)+(1-(SUMIF(Invoice!$A:$A,$B575,Invoice!$B:$B)/100000000000))</f>
        <v>1</v>
      </c>
      <c r="B575" t="s">
        <v>1269</v>
      </c>
      <c r="C575" t="s">
        <v>1270</v>
      </c>
      <c r="D575" t="s">
        <v>192</v>
      </c>
      <c r="E575" t="s">
        <v>51</v>
      </c>
      <c r="F575"/>
      <c r="G575">
        <v>572</v>
      </c>
      <c r="H575" t="s">
        <v>162</v>
      </c>
    </row>
    <row r="576" spans="1:8" ht="14.4">
      <c r="A576" s="31">
        <f>COUNTIF('BOM Atual ZPCS12'!F:F,B576)+(1-(SUMIF(Invoice!$A:$A,$B576,Invoice!$B:$B)/100000000000))</f>
        <v>1</v>
      </c>
      <c r="B576" t="s">
        <v>1271</v>
      </c>
      <c r="C576" t="s">
        <v>1272</v>
      </c>
      <c r="D576" t="s">
        <v>192</v>
      </c>
      <c r="E576" t="s">
        <v>51</v>
      </c>
      <c r="F576"/>
      <c r="G576">
        <v>573</v>
      </c>
      <c r="H576" t="s">
        <v>162</v>
      </c>
    </row>
    <row r="577" spans="1:8" ht="14.4">
      <c r="A577" s="31">
        <f>COUNTIF('BOM Atual ZPCS12'!F:F,B577)+(1-(SUMIF(Invoice!$A:$A,$B577,Invoice!$B:$B)/100000000000))</f>
        <v>1</v>
      </c>
      <c r="B577" t="s">
        <v>1273</v>
      </c>
      <c r="C577" t="s">
        <v>1274</v>
      </c>
      <c r="D577" t="s">
        <v>192</v>
      </c>
      <c r="E577" t="s">
        <v>51</v>
      </c>
      <c r="F577"/>
      <c r="G577">
        <v>574</v>
      </c>
      <c r="H577" t="s">
        <v>162</v>
      </c>
    </row>
    <row r="578" spans="1:8" ht="14.4">
      <c r="A578" s="31">
        <f>COUNTIF('BOM Atual ZPCS12'!F:F,B578)+(1-(SUMIF(Invoice!$A:$A,$B578,Invoice!$B:$B)/100000000000))</f>
        <v>2.9999999859999997</v>
      </c>
      <c r="B578" t="s">
        <v>3575</v>
      </c>
      <c r="C578" t="s">
        <v>3576</v>
      </c>
      <c r="D578" t="s">
        <v>192</v>
      </c>
      <c r="E578" t="s">
        <v>120</v>
      </c>
      <c r="F578"/>
      <c r="G578">
        <v>575</v>
      </c>
      <c r="H578" t="s">
        <v>162</v>
      </c>
    </row>
    <row r="579" spans="1:8" ht="14.4">
      <c r="A579" s="31">
        <f>COUNTIF('BOM Atual ZPCS12'!F:F,B579)+(1-(SUMIF(Invoice!$A:$A,$B579,Invoice!$B:$B)/100000000000))</f>
        <v>2.9999999859999997</v>
      </c>
      <c r="B579" t="s">
        <v>3577</v>
      </c>
      <c r="C579" t="s">
        <v>3578</v>
      </c>
      <c r="D579" t="s">
        <v>192</v>
      </c>
      <c r="E579" t="s">
        <v>120</v>
      </c>
      <c r="F579"/>
      <c r="G579">
        <v>576</v>
      </c>
      <c r="H579" t="s">
        <v>162</v>
      </c>
    </row>
    <row r="580" spans="1:8" ht="14.4">
      <c r="A580" s="31">
        <f>COUNTIF('BOM Atual ZPCS12'!F:F,B580)+(1-(SUMIF(Invoice!$A:$A,$B580,Invoice!$B:$B)/100000000000))</f>
        <v>1</v>
      </c>
      <c r="B580" t="s">
        <v>3579</v>
      </c>
      <c r="C580" t="s">
        <v>3580</v>
      </c>
      <c r="D580" t="s">
        <v>192</v>
      </c>
      <c r="E580" t="s">
        <v>120</v>
      </c>
      <c r="F580"/>
      <c r="G580">
        <v>577</v>
      </c>
      <c r="H580" t="s">
        <v>162</v>
      </c>
    </row>
    <row r="581" spans="1:8" ht="14.4">
      <c r="A581" s="31">
        <f>COUNTIF('BOM Atual ZPCS12'!F:F,B581)+(1-(SUMIF(Invoice!$A:$A,$B581,Invoice!$B:$B)/100000000000))</f>
        <v>1</v>
      </c>
      <c r="B581" t="s">
        <v>1275</v>
      </c>
      <c r="C581" t="s">
        <v>1276</v>
      </c>
      <c r="D581" t="s">
        <v>192</v>
      </c>
      <c r="E581" t="s">
        <v>51</v>
      </c>
      <c r="F581"/>
      <c r="G581">
        <v>578</v>
      </c>
      <c r="H581" t="s">
        <v>162</v>
      </c>
    </row>
    <row r="582" spans="1:8" ht="14.4">
      <c r="A582" s="31">
        <f>COUNTIF('BOM Atual ZPCS12'!F:F,B582)+(1-(SUMIF(Invoice!$A:$A,$B582,Invoice!$B:$B)/100000000000))</f>
        <v>1</v>
      </c>
      <c r="B582" t="s">
        <v>1277</v>
      </c>
      <c r="C582" t="s">
        <v>1278</v>
      </c>
      <c r="D582" t="s">
        <v>192</v>
      </c>
      <c r="E582" t="s">
        <v>51</v>
      </c>
      <c r="F582"/>
      <c r="G582">
        <v>579</v>
      </c>
      <c r="H582" t="s">
        <v>162</v>
      </c>
    </row>
    <row r="583" spans="1:8" ht="14.4">
      <c r="A583" s="31">
        <f>COUNTIF('BOM Atual ZPCS12'!F:F,B583)+(1-(SUMIF(Invoice!$A:$A,$B583,Invoice!$B:$B)/100000000000))</f>
        <v>1</v>
      </c>
      <c r="B583" t="s">
        <v>1279</v>
      </c>
      <c r="C583" t="s">
        <v>1280</v>
      </c>
      <c r="D583" t="s">
        <v>192</v>
      </c>
      <c r="E583" t="s">
        <v>51</v>
      </c>
      <c r="F583"/>
      <c r="G583">
        <v>580</v>
      </c>
      <c r="H583" t="s">
        <v>162</v>
      </c>
    </row>
    <row r="584" spans="1:8" ht="14.4">
      <c r="A584" s="31">
        <f>COUNTIF('BOM Atual ZPCS12'!F:F,B584)+(1-(SUMIF(Invoice!$A:$A,$B584,Invoice!$B:$B)/100000000000))</f>
        <v>1</v>
      </c>
      <c r="B584" t="s">
        <v>1281</v>
      </c>
      <c r="C584" t="s">
        <v>1282</v>
      </c>
      <c r="D584" t="s">
        <v>192</v>
      </c>
      <c r="E584" t="s">
        <v>51</v>
      </c>
      <c r="F584"/>
      <c r="G584">
        <v>581</v>
      </c>
      <c r="H584" t="s">
        <v>162</v>
      </c>
    </row>
    <row r="585" spans="1:8" ht="14.4">
      <c r="A585" s="31">
        <f>COUNTIF('BOM Atual ZPCS12'!F:F,B585)+(1-(SUMIF(Invoice!$A:$A,$B585,Invoice!$B:$B)/100000000000))</f>
        <v>1</v>
      </c>
      <c r="B585" t="s">
        <v>3581</v>
      </c>
      <c r="C585" t="s">
        <v>1185</v>
      </c>
      <c r="D585" t="s">
        <v>192</v>
      </c>
      <c r="E585" t="s">
        <v>51</v>
      </c>
      <c r="F585"/>
      <c r="G585">
        <v>582</v>
      </c>
      <c r="H585" t="s">
        <v>162</v>
      </c>
    </row>
    <row r="586" spans="1:8" ht="14.4">
      <c r="A586" s="31">
        <f>COUNTIF('BOM Atual ZPCS12'!F:F,B586)+(1-(SUMIF(Invoice!$A:$A,$B586,Invoice!$B:$B)/100000000000))</f>
        <v>1</v>
      </c>
      <c r="B586" t="s">
        <v>3582</v>
      </c>
      <c r="C586" t="s">
        <v>1183</v>
      </c>
      <c r="D586" t="s">
        <v>192</v>
      </c>
      <c r="E586" t="s">
        <v>51</v>
      </c>
      <c r="F586"/>
      <c r="G586">
        <v>583</v>
      </c>
      <c r="H586" t="s">
        <v>162</v>
      </c>
    </row>
    <row r="587" spans="1:8" ht="14.4">
      <c r="A587" s="31">
        <f>COUNTIF('BOM Atual ZPCS12'!F:F,B587)+(1-(SUMIF(Invoice!$A:$A,$B587,Invoice!$B:$B)/100000000000))</f>
        <v>1</v>
      </c>
      <c r="B587" t="s">
        <v>3583</v>
      </c>
      <c r="C587" t="s">
        <v>1183</v>
      </c>
      <c r="D587" t="s">
        <v>192</v>
      </c>
      <c r="E587" t="s">
        <v>51</v>
      </c>
      <c r="F587"/>
      <c r="G587">
        <v>584</v>
      </c>
      <c r="H587" t="s">
        <v>162</v>
      </c>
    </row>
    <row r="588" spans="1:8" ht="14.4">
      <c r="A588" s="31">
        <f>COUNTIF('BOM Atual ZPCS12'!F:F,B588)+(1-(SUMIF(Invoice!$A:$A,$B588,Invoice!$B:$B)/100000000000))</f>
        <v>1</v>
      </c>
      <c r="B588" t="s">
        <v>3584</v>
      </c>
      <c r="C588" t="s">
        <v>1185</v>
      </c>
      <c r="D588" t="s">
        <v>192</v>
      </c>
      <c r="E588" t="s">
        <v>51</v>
      </c>
      <c r="F588"/>
      <c r="G588">
        <v>585</v>
      </c>
      <c r="H588" t="s">
        <v>162</v>
      </c>
    </row>
    <row r="589" spans="1:8" ht="14.4">
      <c r="A589" s="31">
        <f>COUNTIF('BOM Atual ZPCS12'!F:F,B589)+(1-(SUMIF(Invoice!$A:$A,$B589,Invoice!$B:$B)/100000000000))</f>
        <v>1</v>
      </c>
      <c r="B589" t="s">
        <v>3585</v>
      </c>
      <c r="C589" t="s">
        <v>1185</v>
      </c>
      <c r="D589" t="s">
        <v>192</v>
      </c>
      <c r="E589" t="s">
        <v>51</v>
      </c>
      <c r="F589"/>
      <c r="G589">
        <v>586</v>
      </c>
      <c r="H589" t="s">
        <v>162</v>
      </c>
    </row>
    <row r="590" spans="1:8" ht="14.4">
      <c r="A590" s="31">
        <f>COUNTIF('BOM Atual ZPCS12'!F:F,B590)+(1-(SUMIF(Invoice!$A:$A,$B590,Invoice!$B:$B)/100000000000))</f>
        <v>1</v>
      </c>
      <c r="B590" t="s">
        <v>3586</v>
      </c>
      <c r="C590" t="s">
        <v>1183</v>
      </c>
      <c r="D590" t="s">
        <v>192</v>
      </c>
      <c r="E590" t="s">
        <v>51</v>
      </c>
      <c r="F590"/>
      <c r="G590">
        <v>587</v>
      </c>
      <c r="H590" t="s">
        <v>162</v>
      </c>
    </row>
    <row r="591" spans="1:8" ht="14.4">
      <c r="A591" s="31">
        <f>COUNTIF('BOM Atual ZPCS12'!F:F,B591)+(1-(SUMIF(Invoice!$A:$A,$B591,Invoice!$B:$B)/100000000000))</f>
        <v>2.9999999859999997</v>
      </c>
      <c r="B591" t="s">
        <v>3587</v>
      </c>
      <c r="C591" t="s">
        <v>3588</v>
      </c>
      <c r="D591" t="s">
        <v>192</v>
      </c>
      <c r="E591" t="s">
        <v>51</v>
      </c>
      <c r="F591"/>
      <c r="G591">
        <v>588</v>
      </c>
      <c r="H591" t="s">
        <v>162</v>
      </c>
    </row>
    <row r="592" spans="1:8" ht="14.4">
      <c r="A592" s="31">
        <f>COUNTIF('BOM Atual ZPCS12'!F:F,B592)+(1-(SUMIF(Invoice!$A:$A,$B592,Invoice!$B:$B)/100000000000))</f>
        <v>2.9999999859999997</v>
      </c>
      <c r="B592" t="s">
        <v>3589</v>
      </c>
      <c r="C592" t="s">
        <v>3590</v>
      </c>
      <c r="D592" t="s">
        <v>192</v>
      </c>
      <c r="E592" t="s">
        <v>51</v>
      </c>
      <c r="F592"/>
      <c r="G592">
        <v>589</v>
      </c>
      <c r="H592" t="s">
        <v>162</v>
      </c>
    </row>
    <row r="593" spans="1:8" ht="14.4">
      <c r="A593" s="31">
        <f>COUNTIF('BOM Atual ZPCS12'!F:F,B593)+(1-(SUMIF(Invoice!$A:$A,$B593,Invoice!$B:$B)/100000000000))</f>
        <v>2.9999999859999997</v>
      </c>
      <c r="B593" t="s">
        <v>3591</v>
      </c>
      <c r="C593" t="s">
        <v>3592</v>
      </c>
      <c r="D593" t="s">
        <v>192</v>
      </c>
      <c r="E593" t="s">
        <v>51</v>
      </c>
      <c r="F593"/>
      <c r="G593">
        <v>590</v>
      </c>
      <c r="H593" t="s">
        <v>162</v>
      </c>
    </row>
    <row r="594" spans="1:8" ht="14.4">
      <c r="A594" s="31">
        <f>COUNTIF('BOM Atual ZPCS12'!F:F,B594)+(1-(SUMIF(Invoice!$A:$A,$B594,Invoice!$B:$B)/100000000000))</f>
        <v>2.9999999859999997</v>
      </c>
      <c r="B594" t="s">
        <v>3593</v>
      </c>
      <c r="C594" t="s">
        <v>3594</v>
      </c>
      <c r="D594" t="s">
        <v>192</v>
      </c>
      <c r="E594" t="s">
        <v>51</v>
      </c>
      <c r="F594"/>
      <c r="G594">
        <v>591</v>
      </c>
      <c r="H594" t="s">
        <v>162</v>
      </c>
    </row>
    <row r="595" spans="1:8" ht="14.4">
      <c r="A595" s="31">
        <f>COUNTIF('BOM Atual ZPCS12'!F:F,B595)+(1-(SUMIF(Invoice!$A:$A,$B595,Invoice!$B:$B)/100000000000))</f>
        <v>2.9999999800000001</v>
      </c>
      <c r="B595" t="s">
        <v>3595</v>
      </c>
      <c r="C595" t="s">
        <v>3596</v>
      </c>
      <c r="D595" t="s">
        <v>192</v>
      </c>
      <c r="E595" t="s">
        <v>51</v>
      </c>
      <c r="F595"/>
      <c r="G595">
        <v>592</v>
      </c>
      <c r="H595" t="s">
        <v>162</v>
      </c>
    </row>
    <row r="596" spans="1:8" ht="14.4">
      <c r="A596" s="31">
        <f>COUNTIF('BOM Atual ZPCS12'!F:F,B596)+(1-(SUMIF(Invoice!$A:$A,$B596,Invoice!$B:$B)/100000000000))</f>
        <v>2.9999997999999999</v>
      </c>
      <c r="B596" t="s">
        <v>3597</v>
      </c>
      <c r="C596" t="s">
        <v>3598</v>
      </c>
      <c r="D596" t="s">
        <v>192</v>
      </c>
      <c r="E596" t="s">
        <v>51</v>
      </c>
      <c r="F596"/>
      <c r="G596">
        <v>593</v>
      </c>
      <c r="H596" t="s">
        <v>162</v>
      </c>
    </row>
    <row r="597" spans="1:8" ht="14.4">
      <c r="A597" s="31">
        <f>COUNTIF('BOM Atual ZPCS12'!F:F,B597)+(1-(SUMIF(Invoice!$A:$A,$B597,Invoice!$B:$B)/100000000000))</f>
        <v>2.9999999800000001</v>
      </c>
      <c r="B597" t="s">
        <v>3599</v>
      </c>
      <c r="C597" t="s">
        <v>3600</v>
      </c>
      <c r="D597" t="s">
        <v>192</v>
      </c>
      <c r="E597" t="s">
        <v>51</v>
      </c>
      <c r="F597"/>
      <c r="G597">
        <v>594</v>
      </c>
      <c r="H597" t="s">
        <v>162</v>
      </c>
    </row>
    <row r="598" spans="1:8" ht="14.4">
      <c r="A598" s="31">
        <f>COUNTIF('BOM Atual ZPCS12'!F:F,B598)+(1-(SUMIF(Invoice!$A:$A,$B598,Invoice!$B:$B)/100000000000))</f>
        <v>2.9999999800000001</v>
      </c>
      <c r="B598" t="s">
        <v>3601</v>
      </c>
      <c r="C598" t="s">
        <v>3602</v>
      </c>
      <c r="D598" t="s">
        <v>192</v>
      </c>
      <c r="E598" t="s">
        <v>51</v>
      </c>
      <c r="F598"/>
      <c r="G598">
        <v>595</v>
      </c>
      <c r="H598" t="s">
        <v>162</v>
      </c>
    </row>
    <row r="599" spans="1:8" ht="14.4">
      <c r="A599" s="31">
        <f>COUNTIF('BOM Atual ZPCS12'!F:F,B599)+(1-(SUMIF(Invoice!$A:$A,$B599,Invoice!$B:$B)/100000000000))</f>
        <v>2.9999999600000002</v>
      </c>
      <c r="B599" t="s">
        <v>3603</v>
      </c>
      <c r="C599" t="s">
        <v>3604</v>
      </c>
      <c r="D599" t="s">
        <v>192</v>
      </c>
      <c r="E599" t="s">
        <v>51</v>
      </c>
      <c r="F599"/>
      <c r="G599">
        <v>596</v>
      </c>
      <c r="H599" t="s">
        <v>162</v>
      </c>
    </row>
    <row r="600" spans="1:8" ht="14.4">
      <c r="A600" s="31">
        <f>COUNTIF('BOM Atual ZPCS12'!F:F,B600)+(1-(SUMIF(Invoice!$A:$A,$B600,Invoice!$B:$B)/100000000000))</f>
        <v>2.9999999399999999</v>
      </c>
      <c r="B600" t="s">
        <v>3605</v>
      </c>
      <c r="C600" t="s">
        <v>3606</v>
      </c>
      <c r="D600" t="s">
        <v>192</v>
      </c>
      <c r="E600" t="s">
        <v>51</v>
      </c>
      <c r="F600"/>
      <c r="G600">
        <v>597</v>
      </c>
      <c r="H600" t="s">
        <v>162</v>
      </c>
    </row>
    <row r="601" spans="1:8" ht="14.4">
      <c r="A601" s="31">
        <f>COUNTIF('BOM Atual ZPCS12'!F:F,B601)+(1-(SUMIF(Invoice!$A:$A,$B601,Invoice!$B:$B)/100000000000))</f>
        <v>2.9999999800000001</v>
      </c>
      <c r="B601" t="s">
        <v>3607</v>
      </c>
      <c r="C601" t="s">
        <v>3608</v>
      </c>
      <c r="D601" t="s">
        <v>192</v>
      </c>
      <c r="E601" t="s">
        <v>51</v>
      </c>
      <c r="F601"/>
      <c r="G601">
        <v>598</v>
      </c>
      <c r="H601" t="s">
        <v>162</v>
      </c>
    </row>
    <row r="602" spans="1:8" ht="14.4">
      <c r="A602" s="31">
        <f>COUNTIF('BOM Atual ZPCS12'!F:F,B602)+(1-(SUMIF(Invoice!$A:$A,$B602,Invoice!$B:$B)/100000000000))</f>
        <v>2.999999919</v>
      </c>
      <c r="B602" t="s">
        <v>3609</v>
      </c>
      <c r="C602" t="s">
        <v>3610</v>
      </c>
      <c r="D602" t="s">
        <v>192</v>
      </c>
      <c r="E602" t="s">
        <v>51</v>
      </c>
      <c r="F602"/>
      <c r="G602">
        <v>599</v>
      </c>
      <c r="H602" t="s">
        <v>162</v>
      </c>
    </row>
    <row r="603" spans="1:8" ht="14.4">
      <c r="A603" s="31">
        <f>COUNTIF('BOM Atual ZPCS12'!F:F,B603)+(1-(SUMIF(Invoice!$A:$A,$B603,Invoice!$B:$B)/100000000000))</f>
        <v>1</v>
      </c>
      <c r="B603" t="s">
        <v>1283</v>
      </c>
      <c r="C603" t="s">
        <v>1284</v>
      </c>
      <c r="D603" t="s">
        <v>192</v>
      </c>
      <c r="E603" t="s">
        <v>51</v>
      </c>
      <c r="F603"/>
      <c r="G603">
        <v>600</v>
      </c>
      <c r="H603" t="s">
        <v>162</v>
      </c>
    </row>
    <row r="604" spans="1:8" ht="14.4">
      <c r="A604" s="31">
        <f>COUNTIF('BOM Atual ZPCS12'!F:F,B604)+(1-(SUMIF(Invoice!$A:$A,$B604,Invoice!$B:$B)/100000000000))</f>
        <v>1</v>
      </c>
      <c r="B604" t="s">
        <v>1285</v>
      </c>
      <c r="C604" t="s">
        <v>1286</v>
      </c>
      <c r="D604" t="s">
        <v>192</v>
      </c>
      <c r="E604" t="s">
        <v>51</v>
      </c>
      <c r="F604"/>
      <c r="G604">
        <v>601</v>
      </c>
      <c r="H604" t="s">
        <v>162</v>
      </c>
    </row>
    <row r="605" spans="1:8" ht="14.4">
      <c r="A605" s="31">
        <f>COUNTIF('BOM Atual ZPCS12'!F:F,B605)+(1-(SUMIF(Invoice!$A:$A,$B605,Invoice!$B:$B)/100000000000))</f>
        <v>1</v>
      </c>
      <c r="B605" t="s">
        <v>1287</v>
      </c>
      <c r="C605" t="s">
        <v>1288</v>
      </c>
      <c r="D605" t="s">
        <v>192</v>
      </c>
      <c r="E605" t="s">
        <v>51</v>
      </c>
      <c r="F605"/>
      <c r="G605">
        <v>602</v>
      </c>
      <c r="H605" t="s">
        <v>162</v>
      </c>
    </row>
    <row r="606" spans="1:8" ht="14.4">
      <c r="A606" s="31">
        <f>COUNTIF('BOM Atual ZPCS12'!F:F,B606)+(1-(SUMIF(Invoice!$A:$A,$B606,Invoice!$B:$B)/100000000000))</f>
        <v>1</v>
      </c>
      <c r="B606" t="s">
        <v>1289</v>
      </c>
      <c r="C606" t="s">
        <v>1290</v>
      </c>
      <c r="D606" t="s">
        <v>192</v>
      </c>
      <c r="E606" t="s">
        <v>51</v>
      </c>
      <c r="F606"/>
      <c r="G606">
        <v>603</v>
      </c>
      <c r="H606" t="s">
        <v>162</v>
      </c>
    </row>
    <row r="607" spans="1:8" ht="14.4">
      <c r="A607" s="31">
        <f>COUNTIF('BOM Atual ZPCS12'!F:F,B607)+(1-(SUMIF(Invoice!$A:$A,$B607,Invoice!$B:$B)/100000000000))</f>
        <v>1</v>
      </c>
      <c r="B607" t="s">
        <v>1291</v>
      </c>
      <c r="C607" t="s">
        <v>1292</v>
      </c>
      <c r="D607" t="s">
        <v>192</v>
      </c>
      <c r="E607" t="s">
        <v>51</v>
      </c>
      <c r="F607"/>
      <c r="G607">
        <v>604</v>
      </c>
      <c r="H607" t="s">
        <v>162</v>
      </c>
    </row>
    <row r="608" spans="1:8" ht="14.4">
      <c r="A608" s="31">
        <f>COUNTIF('BOM Atual ZPCS12'!F:F,B608)+(1-(SUMIF(Invoice!$A:$A,$B608,Invoice!$B:$B)/100000000000))</f>
        <v>1</v>
      </c>
      <c r="B608" t="s">
        <v>1293</v>
      </c>
      <c r="C608" t="s">
        <v>1294</v>
      </c>
      <c r="D608" t="s">
        <v>192</v>
      </c>
      <c r="E608" t="s">
        <v>51</v>
      </c>
      <c r="F608"/>
      <c r="G608">
        <v>605</v>
      </c>
      <c r="H608" t="s">
        <v>162</v>
      </c>
    </row>
    <row r="609" spans="1:8" ht="14.4">
      <c r="A609" s="31">
        <f>COUNTIF('BOM Atual ZPCS12'!F:F,B609)+(1-(SUMIF(Invoice!$A:$A,$B609,Invoice!$B:$B)/100000000000))</f>
        <v>1</v>
      </c>
      <c r="B609" t="s">
        <v>1295</v>
      </c>
      <c r="C609" t="s">
        <v>1296</v>
      </c>
      <c r="D609" t="s">
        <v>192</v>
      </c>
      <c r="E609" t="s">
        <v>51</v>
      </c>
      <c r="F609"/>
      <c r="G609">
        <v>606</v>
      </c>
      <c r="H609" t="s">
        <v>162</v>
      </c>
    </row>
    <row r="610" spans="1:8" ht="14.4">
      <c r="A610" s="31">
        <f>COUNTIF('BOM Atual ZPCS12'!F:F,B610)+(1-(SUMIF(Invoice!$A:$A,$B610,Invoice!$B:$B)/100000000000))</f>
        <v>1</v>
      </c>
      <c r="B610" t="s">
        <v>1297</v>
      </c>
      <c r="C610" t="s">
        <v>1298</v>
      </c>
      <c r="D610" t="s">
        <v>192</v>
      </c>
      <c r="E610" t="s">
        <v>51</v>
      </c>
      <c r="F610"/>
      <c r="G610">
        <v>607</v>
      </c>
      <c r="H610" t="s">
        <v>162</v>
      </c>
    </row>
    <row r="611" spans="1:8" ht="14.4">
      <c r="A611" s="31">
        <f>COUNTIF('BOM Atual ZPCS12'!F:F,B611)+(1-(SUMIF(Invoice!$A:$A,$B611,Invoice!$B:$B)/100000000000))</f>
        <v>1</v>
      </c>
      <c r="B611" t="s">
        <v>1299</v>
      </c>
      <c r="C611" t="s">
        <v>1300</v>
      </c>
      <c r="D611" t="s">
        <v>192</v>
      </c>
      <c r="E611" t="s">
        <v>51</v>
      </c>
      <c r="F611"/>
      <c r="G611">
        <v>608</v>
      </c>
      <c r="H611" t="s">
        <v>162</v>
      </c>
    </row>
    <row r="612" spans="1:8" ht="14.4">
      <c r="A612" s="31">
        <f>COUNTIF('BOM Atual ZPCS12'!F:F,B612)+(1-(SUMIF(Invoice!$A:$A,$B612,Invoice!$B:$B)/100000000000))</f>
        <v>1</v>
      </c>
      <c r="B612" t="s">
        <v>1301</v>
      </c>
      <c r="C612" t="s">
        <v>1302</v>
      </c>
      <c r="D612" t="s">
        <v>192</v>
      </c>
      <c r="E612" t="s">
        <v>51</v>
      </c>
      <c r="F612"/>
      <c r="G612">
        <v>609</v>
      </c>
      <c r="H612" t="s">
        <v>162</v>
      </c>
    </row>
    <row r="613" spans="1:8" ht="14.4">
      <c r="A613" s="31">
        <f>COUNTIF('BOM Atual ZPCS12'!F:F,B613)+(1-(SUMIF(Invoice!$A:$A,$B613,Invoice!$B:$B)/100000000000))</f>
        <v>1</v>
      </c>
      <c r="B613" t="s">
        <v>1303</v>
      </c>
      <c r="C613" t="s">
        <v>1304</v>
      </c>
      <c r="D613" t="s">
        <v>192</v>
      </c>
      <c r="E613" t="s">
        <v>51</v>
      </c>
      <c r="F613"/>
      <c r="G613">
        <v>610</v>
      </c>
      <c r="H613" t="s">
        <v>162</v>
      </c>
    </row>
    <row r="614" spans="1:8" ht="14.4">
      <c r="A614" s="31">
        <f>COUNTIF('BOM Atual ZPCS12'!F:F,B614)+(1-(SUMIF(Invoice!$A:$A,$B614,Invoice!$B:$B)/100000000000))</f>
        <v>1</v>
      </c>
      <c r="B614" t="s">
        <v>1305</v>
      </c>
      <c r="C614" t="s">
        <v>1306</v>
      </c>
      <c r="D614" t="s">
        <v>192</v>
      </c>
      <c r="E614" t="s">
        <v>51</v>
      </c>
      <c r="F614"/>
      <c r="G614">
        <v>611</v>
      </c>
      <c r="H614" t="s">
        <v>162</v>
      </c>
    </row>
    <row r="615" spans="1:8" ht="14.4">
      <c r="A615" s="31">
        <f>COUNTIF('BOM Atual ZPCS12'!F:F,B615)+(1-(SUMIF(Invoice!$A:$A,$B615,Invoice!$B:$B)/100000000000))</f>
        <v>2.9999999800000001</v>
      </c>
      <c r="B615" t="s">
        <v>3611</v>
      </c>
      <c r="C615" t="s">
        <v>3612</v>
      </c>
      <c r="D615" t="s">
        <v>192</v>
      </c>
      <c r="E615" t="s">
        <v>51</v>
      </c>
      <c r="F615"/>
      <c r="G615">
        <v>612</v>
      </c>
      <c r="H615" t="s">
        <v>162</v>
      </c>
    </row>
    <row r="616" spans="1:8" ht="14.4">
      <c r="A616" s="31">
        <f>COUNTIF('BOM Atual ZPCS12'!F:F,B616)+(1-(SUMIF(Invoice!$A:$A,$B616,Invoice!$B:$B)/100000000000))</f>
        <v>2.9999999800000001</v>
      </c>
      <c r="B616" t="s">
        <v>3613</v>
      </c>
      <c r="C616" t="s">
        <v>3614</v>
      </c>
      <c r="D616" t="s">
        <v>192</v>
      </c>
      <c r="E616" t="s">
        <v>51</v>
      </c>
      <c r="F616"/>
      <c r="G616">
        <v>613</v>
      </c>
      <c r="H616" t="s">
        <v>162</v>
      </c>
    </row>
    <row r="617" spans="1:8" ht="14.4">
      <c r="A617" s="31">
        <f>COUNTIF('BOM Atual ZPCS12'!F:F,B617)+(1-(SUMIF(Invoice!$A:$A,$B617,Invoice!$B:$B)/100000000000))</f>
        <v>2.99999997824</v>
      </c>
      <c r="B617" t="s">
        <v>3615</v>
      </c>
      <c r="C617" t="s">
        <v>3616</v>
      </c>
      <c r="D617" t="s">
        <v>192</v>
      </c>
      <c r="E617" t="s">
        <v>51</v>
      </c>
      <c r="F617"/>
      <c r="G617">
        <v>614</v>
      </c>
      <c r="H617" t="s">
        <v>162</v>
      </c>
    </row>
    <row r="618" spans="1:8" ht="14.4">
      <c r="A618" s="31">
        <f>COUNTIF('BOM Atual ZPCS12'!F:F,B618)+(1-(SUMIF(Invoice!$A:$A,$B618,Invoice!$B:$B)/100000000000))</f>
        <v>2.9999999000000002</v>
      </c>
      <c r="B618" t="s">
        <v>3617</v>
      </c>
      <c r="C618" t="s">
        <v>3618</v>
      </c>
      <c r="D618" t="s">
        <v>192</v>
      </c>
      <c r="E618" t="s">
        <v>51</v>
      </c>
      <c r="F618"/>
      <c r="G618">
        <v>615</v>
      </c>
      <c r="H618" t="s">
        <v>162</v>
      </c>
    </row>
    <row r="619" spans="1:8" ht="14.4">
      <c r="A619" s="31">
        <f>COUNTIF('BOM Atual ZPCS12'!F:F,B619)+(1-(SUMIF(Invoice!$A:$A,$B619,Invoice!$B:$B)/100000000000))</f>
        <v>1</v>
      </c>
      <c r="B619" t="s">
        <v>3619</v>
      </c>
      <c r="C619" t="s">
        <v>3620</v>
      </c>
      <c r="D619" t="s">
        <v>192</v>
      </c>
      <c r="E619" t="s">
        <v>51</v>
      </c>
      <c r="F619"/>
      <c r="G619">
        <v>616</v>
      </c>
      <c r="H619" t="s">
        <v>162</v>
      </c>
    </row>
    <row r="620" spans="1:8" ht="14.4">
      <c r="A620" s="31">
        <f>COUNTIF('BOM Atual ZPCS12'!F:F,B620)+(1-(SUMIF(Invoice!$A:$A,$B620,Invoice!$B:$B)/100000000000))</f>
        <v>2.99999992</v>
      </c>
      <c r="B620" t="s">
        <v>3621</v>
      </c>
      <c r="C620" t="s">
        <v>3622</v>
      </c>
      <c r="D620" t="s">
        <v>192</v>
      </c>
      <c r="E620" t="s">
        <v>51</v>
      </c>
      <c r="F620"/>
      <c r="G620">
        <v>617</v>
      </c>
      <c r="H620" t="s">
        <v>162</v>
      </c>
    </row>
    <row r="621" spans="1:8" ht="14.4">
      <c r="A621" s="31">
        <f>COUNTIF('BOM Atual ZPCS12'!F:F,B621)+(1-(SUMIF(Invoice!$A:$A,$B621,Invoice!$B:$B)/100000000000))</f>
        <v>2.9999998400000001</v>
      </c>
      <c r="B621" t="s">
        <v>3623</v>
      </c>
      <c r="C621" t="s">
        <v>3624</v>
      </c>
      <c r="D621" t="s">
        <v>192</v>
      </c>
      <c r="E621" t="s">
        <v>51</v>
      </c>
      <c r="F621"/>
      <c r="G621">
        <v>618</v>
      </c>
      <c r="H621" t="s">
        <v>162</v>
      </c>
    </row>
    <row r="622" spans="1:8" ht="14.4">
      <c r="A622" s="31">
        <f>COUNTIF('BOM Atual ZPCS12'!F:F,B622)+(1-(SUMIF(Invoice!$A:$A,$B622,Invoice!$B:$B)/100000000000))</f>
        <v>2.9999998799999998</v>
      </c>
      <c r="B622" t="s">
        <v>3625</v>
      </c>
      <c r="C622" t="s">
        <v>3626</v>
      </c>
      <c r="D622" t="s">
        <v>192</v>
      </c>
      <c r="E622" t="s">
        <v>51</v>
      </c>
      <c r="F622"/>
      <c r="G622">
        <v>619</v>
      </c>
      <c r="H622" t="s">
        <v>162</v>
      </c>
    </row>
    <row r="623" spans="1:8" ht="14.4">
      <c r="A623" s="31">
        <f>COUNTIF('BOM Atual ZPCS12'!F:F,B623)+(1-(SUMIF(Invoice!$A:$A,$B623,Invoice!$B:$B)/100000000000))</f>
        <v>2.9999998400000001</v>
      </c>
      <c r="B623" t="s">
        <v>3627</v>
      </c>
      <c r="C623" t="s">
        <v>3628</v>
      </c>
      <c r="D623" t="s">
        <v>192</v>
      </c>
      <c r="E623" t="s">
        <v>51</v>
      </c>
      <c r="F623"/>
      <c r="G623">
        <v>620</v>
      </c>
      <c r="H623" t="s">
        <v>162</v>
      </c>
    </row>
    <row r="624" spans="1:8" ht="14.4">
      <c r="A624" s="31">
        <f>COUNTIF('BOM Atual ZPCS12'!F:F,B624)+(1-(SUMIF(Invoice!$A:$A,$B624,Invoice!$B:$B)/100000000000))</f>
        <v>1</v>
      </c>
      <c r="B624" t="s">
        <v>1307</v>
      </c>
      <c r="C624" t="s">
        <v>1308</v>
      </c>
      <c r="D624" t="s">
        <v>192</v>
      </c>
      <c r="E624" t="s">
        <v>54</v>
      </c>
      <c r="F624"/>
      <c r="G624">
        <v>621</v>
      </c>
      <c r="H624" t="s">
        <v>162</v>
      </c>
    </row>
    <row r="625" spans="1:8" ht="14.4">
      <c r="A625" s="31">
        <f>COUNTIF('BOM Atual ZPCS12'!F:F,B625)+(1-(SUMIF(Invoice!$A:$A,$B625,Invoice!$B:$B)/100000000000))</f>
        <v>1</v>
      </c>
      <c r="B625" t="s">
        <v>1309</v>
      </c>
      <c r="C625" t="s">
        <v>1310</v>
      </c>
      <c r="D625" t="s">
        <v>192</v>
      </c>
      <c r="E625" t="s">
        <v>51</v>
      </c>
      <c r="F625"/>
      <c r="G625">
        <v>622</v>
      </c>
      <c r="H625" t="s">
        <v>162</v>
      </c>
    </row>
    <row r="626" spans="1:8" ht="14.4">
      <c r="A626" s="31">
        <f>COUNTIF('BOM Atual ZPCS12'!F:F,B626)+(1-(SUMIF(Invoice!$A:$A,$B626,Invoice!$B:$B)/100000000000))</f>
        <v>1</v>
      </c>
      <c r="B626" t="s">
        <v>1311</v>
      </c>
      <c r="C626" t="s">
        <v>1312</v>
      </c>
      <c r="D626" t="s">
        <v>192</v>
      </c>
      <c r="E626" t="s">
        <v>120</v>
      </c>
      <c r="F626">
        <v>50</v>
      </c>
      <c r="G626">
        <v>623</v>
      </c>
      <c r="H626" t="s">
        <v>162</v>
      </c>
    </row>
    <row r="627" spans="1:8" ht="14.4">
      <c r="A627" s="31">
        <f>COUNTIF('BOM Atual ZPCS12'!F:F,B627)+(1-(SUMIF(Invoice!$A:$A,$B627,Invoice!$B:$B)/100000000000))</f>
        <v>1</v>
      </c>
      <c r="B627" t="s">
        <v>1313</v>
      </c>
      <c r="C627" t="s">
        <v>1314</v>
      </c>
      <c r="D627" t="s">
        <v>192</v>
      </c>
      <c r="E627" t="s">
        <v>120</v>
      </c>
      <c r="F627">
        <v>50</v>
      </c>
      <c r="G627">
        <v>624</v>
      </c>
      <c r="H627" t="s">
        <v>162</v>
      </c>
    </row>
    <row r="628" spans="1:8" ht="14.4">
      <c r="A628" s="31">
        <f>COUNTIF('BOM Atual ZPCS12'!F:F,B628)+(1-(SUMIF(Invoice!$A:$A,$B628,Invoice!$B:$B)/100000000000))</f>
        <v>1</v>
      </c>
      <c r="B628" t="s">
        <v>1315</v>
      </c>
      <c r="C628" t="s">
        <v>1316</v>
      </c>
      <c r="D628" t="s">
        <v>192</v>
      </c>
      <c r="E628" t="s">
        <v>120</v>
      </c>
      <c r="F628">
        <v>50</v>
      </c>
      <c r="G628">
        <v>625</v>
      </c>
      <c r="H628" t="s">
        <v>162</v>
      </c>
    </row>
    <row r="629" spans="1:8" ht="14.4">
      <c r="A629" s="31">
        <f>COUNTIF('BOM Atual ZPCS12'!F:F,B629)+(1-(SUMIF(Invoice!$A:$A,$B629,Invoice!$B:$B)/100000000000))</f>
        <v>1</v>
      </c>
      <c r="B629" t="s">
        <v>1317</v>
      </c>
      <c r="C629" t="s">
        <v>1318</v>
      </c>
      <c r="D629" t="s">
        <v>192</v>
      </c>
      <c r="E629" t="s">
        <v>51</v>
      </c>
      <c r="F629"/>
      <c r="G629">
        <v>784</v>
      </c>
      <c r="H629" t="s">
        <v>64</v>
      </c>
    </row>
    <row r="630" spans="1:8" ht="14.4">
      <c r="A630" s="31">
        <f>COUNTIF('BOM Atual ZPCS12'!F:F,B630)+(1-(SUMIF(Invoice!$A:$A,$B630,Invoice!$B:$B)/100000000000))</f>
        <v>1</v>
      </c>
      <c r="B630" t="s">
        <v>1319</v>
      </c>
      <c r="C630" t="s">
        <v>1320</v>
      </c>
      <c r="D630" t="s">
        <v>192</v>
      </c>
      <c r="E630" t="s">
        <v>51</v>
      </c>
      <c r="F630"/>
      <c r="G630">
        <v>784</v>
      </c>
      <c r="H630" t="s">
        <v>64</v>
      </c>
    </row>
    <row r="631" spans="1:8" ht="14.4">
      <c r="A631" s="31">
        <f>COUNTIF('BOM Atual ZPCS12'!F:F,B631)+(1-(SUMIF(Invoice!$A:$A,$B631,Invoice!$B:$B)/100000000000))</f>
        <v>1</v>
      </c>
      <c r="B631" t="s">
        <v>1321</v>
      </c>
      <c r="C631" t="s">
        <v>1322</v>
      </c>
      <c r="D631" t="s">
        <v>192</v>
      </c>
      <c r="E631" t="s">
        <v>51</v>
      </c>
      <c r="F631"/>
      <c r="G631">
        <v>784</v>
      </c>
      <c r="H631" t="s">
        <v>64</v>
      </c>
    </row>
    <row r="632" spans="1:8" ht="14.4">
      <c r="A632" s="31">
        <f>COUNTIF('BOM Atual ZPCS12'!F:F,B632)+(1-(SUMIF(Invoice!$A:$A,$B632,Invoice!$B:$B)/100000000000))</f>
        <v>1</v>
      </c>
      <c r="B632" t="s">
        <v>1323</v>
      </c>
      <c r="C632" t="s">
        <v>1324</v>
      </c>
      <c r="D632" t="s">
        <v>192</v>
      </c>
      <c r="E632" t="s">
        <v>51</v>
      </c>
      <c r="F632"/>
      <c r="G632">
        <v>784</v>
      </c>
      <c r="H632" t="s">
        <v>64</v>
      </c>
    </row>
    <row r="633" spans="1:8" ht="14.4">
      <c r="A633" s="31">
        <f>COUNTIF('BOM Atual ZPCS12'!F:F,B633)+(1-(SUMIF(Invoice!$A:$A,$B633,Invoice!$B:$B)/100000000000))</f>
        <v>1</v>
      </c>
      <c r="B633" t="s">
        <v>1325</v>
      </c>
      <c r="C633" t="s">
        <v>1326</v>
      </c>
      <c r="D633" t="s">
        <v>192</v>
      </c>
      <c r="E633" t="s">
        <v>51</v>
      </c>
      <c r="F633"/>
      <c r="G633">
        <v>787</v>
      </c>
      <c r="H633" t="s">
        <v>64</v>
      </c>
    </row>
    <row r="634" spans="1:8" ht="14.4">
      <c r="A634" s="31">
        <f>COUNTIF('BOM Atual ZPCS12'!F:F,B634)+(1-(SUMIF(Invoice!$A:$A,$B634,Invoice!$B:$B)/100000000000))</f>
        <v>1</v>
      </c>
      <c r="B634" t="s">
        <v>1327</v>
      </c>
      <c r="C634" t="s">
        <v>1328</v>
      </c>
      <c r="D634" t="s">
        <v>192</v>
      </c>
      <c r="E634" t="s">
        <v>51</v>
      </c>
      <c r="F634"/>
      <c r="G634">
        <v>787</v>
      </c>
      <c r="H634" t="s">
        <v>64</v>
      </c>
    </row>
    <row r="635" spans="1:8" ht="14.4">
      <c r="A635" s="31">
        <f>COUNTIF('BOM Atual ZPCS12'!F:F,B635)+(1-(SUMIF(Invoice!$A:$A,$B635,Invoice!$B:$B)/100000000000))</f>
        <v>1</v>
      </c>
      <c r="B635" t="s">
        <v>1329</v>
      </c>
      <c r="C635" t="s">
        <v>1330</v>
      </c>
      <c r="D635" t="s">
        <v>192</v>
      </c>
      <c r="E635" t="s">
        <v>51</v>
      </c>
      <c r="F635"/>
      <c r="G635">
        <v>787</v>
      </c>
      <c r="H635" t="s">
        <v>64</v>
      </c>
    </row>
    <row r="636" spans="1:8" ht="14.4">
      <c r="A636" s="31">
        <f>COUNTIF('BOM Atual ZPCS12'!F:F,B636)+(1-(SUMIF(Invoice!$A:$A,$B636,Invoice!$B:$B)/100000000000))</f>
        <v>1</v>
      </c>
      <c r="B636" t="s">
        <v>1331</v>
      </c>
      <c r="C636" t="s">
        <v>1332</v>
      </c>
      <c r="D636" t="s">
        <v>192</v>
      </c>
      <c r="E636" t="s">
        <v>51</v>
      </c>
      <c r="F636"/>
      <c r="G636">
        <v>789</v>
      </c>
      <c r="H636" t="s">
        <v>64</v>
      </c>
    </row>
    <row r="637" spans="1:8" ht="14.4">
      <c r="A637" s="31">
        <f>COUNTIF('BOM Atual ZPCS12'!F:F,B637)+(1-(SUMIF(Invoice!$A:$A,$B637,Invoice!$B:$B)/100000000000))</f>
        <v>1</v>
      </c>
      <c r="B637" t="s">
        <v>1333</v>
      </c>
      <c r="C637" t="s">
        <v>1334</v>
      </c>
      <c r="D637" t="s">
        <v>192</v>
      </c>
      <c r="E637" t="s">
        <v>51</v>
      </c>
      <c r="F637"/>
      <c r="G637">
        <v>789</v>
      </c>
      <c r="H637" t="s">
        <v>64</v>
      </c>
    </row>
    <row r="638" spans="1:8" ht="14.4">
      <c r="A638" s="31">
        <f>COUNTIF('BOM Atual ZPCS12'!F:F,B638)+(1-(SUMIF(Invoice!$A:$A,$B638,Invoice!$B:$B)/100000000000))</f>
        <v>1</v>
      </c>
      <c r="B638" t="s">
        <v>1335</v>
      </c>
      <c r="C638" t="s">
        <v>1336</v>
      </c>
      <c r="D638" t="s">
        <v>192</v>
      </c>
      <c r="E638" t="s">
        <v>51</v>
      </c>
      <c r="F638"/>
      <c r="G638">
        <v>789</v>
      </c>
      <c r="H638" t="s">
        <v>64</v>
      </c>
    </row>
    <row r="639" spans="1:8" ht="14.4">
      <c r="A639" s="31">
        <f>COUNTIF('BOM Atual ZPCS12'!F:F,B639)+(1-(SUMIF(Invoice!$A:$A,$B639,Invoice!$B:$B)/100000000000))</f>
        <v>1</v>
      </c>
      <c r="B639" t="s">
        <v>1337</v>
      </c>
      <c r="C639" t="s">
        <v>1338</v>
      </c>
      <c r="D639" t="s">
        <v>192</v>
      </c>
      <c r="E639" t="s">
        <v>51</v>
      </c>
      <c r="F639"/>
      <c r="G639">
        <v>789</v>
      </c>
      <c r="H639" t="s">
        <v>64</v>
      </c>
    </row>
    <row r="640" spans="1:8" ht="14.4">
      <c r="A640" s="31">
        <f>COUNTIF('BOM Atual ZPCS12'!F:F,B640)+(1-(SUMIF(Invoice!$A:$A,$B640,Invoice!$B:$B)/100000000000))</f>
        <v>1</v>
      </c>
      <c r="B640" t="s">
        <v>1339</v>
      </c>
      <c r="C640" t="s">
        <v>1340</v>
      </c>
      <c r="D640" t="s">
        <v>192</v>
      </c>
      <c r="E640" t="s">
        <v>51</v>
      </c>
      <c r="F640"/>
      <c r="G640">
        <v>789</v>
      </c>
      <c r="H640" t="s">
        <v>64</v>
      </c>
    </row>
    <row r="641" spans="1:8" ht="14.4">
      <c r="A641" s="31">
        <f>COUNTIF('BOM Atual ZPCS12'!F:F,B641)+(1-(SUMIF(Invoice!$A:$A,$B641,Invoice!$B:$B)/100000000000))</f>
        <v>1</v>
      </c>
      <c r="B641" t="s">
        <v>1341</v>
      </c>
      <c r="C641" t="s">
        <v>1342</v>
      </c>
      <c r="D641" t="s">
        <v>192</v>
      </c>
      <c r="E641" t="s">
        <v>51</v>
      </c>
      <c r="F641"/>
      <c r="G641">
        <v>789</v>
      </c>
      <c r="H641" t="s">
        <v>64</v>
      </c>
    </row>
    <row r="642" spans="1:8" ht="14.4">
      <c r="A642" s="31">
        <f>COUNTIF('BOM Atual ZPCS12'!F:F,B642)+(1-(SUMIF(Invoice!$A:$A,$B642,Invoice!$B:$B)/100000000000))</f>
        <v>1</v>
      </c>
      <c r="B642" t="s">
        <v>1343</v>
      </c>
      <c r="C642" t="s">
        <v>1344</v>
      </c>
      <c r="D642" t="s">
        <v>192</v>
      </c>
      <c r="E642" t="s">
        <v>51</v>
      </c>
      <c r="F642"/>
      <c r="G642">
        <v>789</v>
      </c>
      <c r="H642" t="s">
        <v>64</v>
      </c>
    </row>
    <row r="643" spans="1:8" ht="14.4">
      <c r="A643" s="31">
        <f>COUNTIF('BOM Atual ZPCS12'!F:F,B643)+(1-(SUMIF(Invoice!$A:$A,$B643,Invoice!$B:$B)/100000000000))</f>
        <v>1</v>
      </c>
      <c r="B643" t="s">
        <v>1345</v>
      </c>
      <c r="C643" t="s">
        <v>1346</v>
      </c>
      <c r="D643" t="s">
        <v>192</v>
      </c>
      <c r="E643" t="s">
        <v>51</v>
      </c>
      <c r="F643"/>
      <c r="G643">
        <v>789</v>
      </c>
      <c r="H643" t="s">
        <v>64</v>
      </c>
    </row>
    <row r="644" spans="1:8" ht="14.4">
      <c r="A644" s="31">
        <f>COUNTIF('BOM Atual ZPCS12'!F:F,B644)+(1-(SUMIF(Invoice!$A:$A,$B644,Invoice!$B:$B)/100000000000))</f>
        <v>1</v>
      </c>
      <c r="B644" t="s">
        <v>1347</v>
      </c>
      <c r="C644" t="s">
        <v>1348</v>
      </c>
      <c r="D644" t="s">
        <v>192</v>
      </c>
      <c r="E644" t="s">
        <v>51</v>
      </c>
      <c r="F644"/>
      <c r="G644">
        <v>790</v>
      </c>
      <c r="H644" t="s">
        <v>64</v>
      </c>
    </row>
    <row r="645" spans="1:8" ht="14.4">
      <c r="A645" s="31">
        <f>COUNTIF('BOM Atual ZPCS12'!F:F,B645)+(1-(SUMIF(Invoice!$A:$A,$B645,Invoice!$B:$B)/100000000000))</f>
        <v>1</v>
      </c>
      <c r="B645" t="s">
        <v>1349</v>
      </c>
      <c r="C645" t="s">
        <v>1350</v>
      </c>
      <c r="D645" t="s">
        <v>192</v>
      </c>
      <c r="E645" t="s">
        <v>51</v>
      </c>
      <c r="F645"/>
      <c r="G645">
        <v>790</v>
      </c>
      <c r="H645" t="s">
        <v>64</v>
      </c>
    </row>
    <row r="646" spans="1:8" ht="14.4">
      <c r="A646" s="31">
        <f>COUNTIF('BOM Atual ZPCS12'!F:F,B646)+(1-(SUMIF(Invoice!$A:$A,$B646,Invoice!$B:$B)/100000000000))</f>
        <v>1</v>
      </c>
      <c r="B646" t="s">
        <v>1351</v>
      </c>
      <c r="C646" t="s">
        <v>1352</v>
      </c>
      <c r="D646" t="s">
        <v>192</v>
      </c>
      <c r="E646" t="s">
        <v>51</v>
      </c>
      <c r="F646"/>
      <c r="G646">
        <v>791</v>
      </c>
      <c r="H646" t="s">
        <v>64</v>
      </c>
    </row>
    <row r="647" spans="1:8" ht="14.4">
      <c r="A647" s="31">
        <f>COUNTIF('BOM Atual ZPCS12'!F:F,B647)+(1-(SUMIF(Invoice!$A:$A,$B647,Invoice!$B:$B)/100000000000))</f>
        <v>1</v>
      </c>
      <c r="B647" t="s">
        <v>1353</v>
      </c>
      <c r="C647" t="s">
        <v>1354</v>
      </c>
      <c r="D647" t="s">
        <v>192</v>
      </c>
      <c r="E647" t="s">
        <v>51</v>
      </c>
      <c r="F647"/>
      <c r="G647">
        <v>791</v>
      </c>
      <c r="H647" t="s">
        <v>64</v>
      </c>
    </row>
    <row r="648" spans="1:8" ht="14.4">
      <c r="A648" s="31">
        <f>COUNTIF('BOM Atual ZPCS12'!F:F,B648)+(1-(SUMIF(Invoice!$A:$A,$B648,Invoice!$B:$B)/100000000000))</f>
        <v>1</v>
      </c>
      <c r="B648" t="s">
        <v>1355</v>
      </c>
      <c r="C648" t="s">
        <v>1356</v>
      </c>
      <c r="D648" t="s">
        <v>192</v>
      </c>
      <c r="E648" t="s">
        <v>51</v>
      </c>
      <c r="F648"/>
      <c r="G648">
        <v>791</v>
      </c>
      <c r="H648" t="s">
        <v>64</v>
      </c>
    </row>
    <row r="649" spans="1:8" ht="14.4">
      <c r="A649" s="31">
        <f>COUNTIF('BOM Atual ZPCS12'!F:F,B649)+(1-(SUMIF(Invoice!$A:$A,$B649,Invoice!$B:$B)/100000000000))</f>
        <v>1</v>
      </c>
      <c r="B649" t="s">
        <v>1357</v>
      </c>
      <c r="C649" t="s">
        <v>1358</v>
      </c>
      <c r="D649" t="s">
        <v>192</v>
      </c>
      <c r="E649" t="s">
        <v>51</v>
      </c>
      <c r="F649"/>
      <c r="G649">
        <v>791</v>
      </c>
      <c r="H649" t="s">
        <v>64</v>
      </c>
    </row>
    <row r="650" spans="1:8" ht="14.4">
      <c r="A650" s="31">
        <f>COUNTIF('BOM Atual ZPCS12'!F:F,B650)+(1-(SUMIF(Invoice!$A:$A,$B650,Invoice!$B:$B)/100000000000))</f>
        <v>1</v>
      </c>
      <c r="B650" t="s">
        <v>1359</v>
      </c>
      <c r="C650" t="s">
        <v>1360</v>
      </c>
      <c r="D650" t="s">
        <v>192</v>
      </c>
      <c r="E650" t="s">
        <v>51</v>
      </c>
      <c r="F650"/>
      <c r="G650">
        <v>791</v>
      </c>
      <c r="H650" t="s">
        <v>64</v>
      </c>
    </row>
    <row r="651" spans="1:8" ht="14.4">
      <c r="A651" s="31">
        <f>COUNTIF('BOM Atual ZPCS12'!F:F,B651)+(1-(SUMIF(Invoice!$A:$A,$B651,Invoice!$B:$B)/100000000000))</f>
        <v>1</v>
      </c>
      <c r="B651" t="s">
        <v>1361</v>
      </c>
      <c r="C651" t="s">
        <v>1352</v>
      </c>
      <c r="D651" t="s">
        <v>192</v>
      </c>
      <c r="E651" t="s">
        <v>51</v>
      </c>
      <c r="F651"/>
      <c r="G651">
        <v>791</v>
      </c>
      <c r="H651" t="s">
        <v>64</v>
      </c>
    </row>
    <row r="652" spans="1:8" ht="14.4">
      <c r="A652" s="31">
        <f>COUNTIF('BOM Atual ZPCS12'!F:F,B652)+(1-(SUMIF(Invoice!$A:$A,$B652,Invoice!$B:$B)/100000000000))</f>
        <v>1</v>
      </c>
      <c r="B652" t="s">
        <v>1362</v>
      </c>
      <c r="C652" t="s">
        <v>1363</v>
      </c>
      <c r="D652" t="s">
        <v>192</v>
      </c>
      <c r="E652" t="s">
        <v>51</v>
      </c>
      <c r="F652"/>
      <c r="G652">
        <v>793</v>
      </c>
      <c r="H652" t="s">
        <v>64</v>
      </c>
    </row>
    <row r="653" spans="1:8" ht="14.4">
      <c r="A653" s="31">
        <f>COUNTIF('BOM Atual ZPCS12'!F:F,B653)+(1-(SUMIF(Invoice!$A:$A,$B653,Invoice!$B:$B)/100000000000))</f>
        <v>1</v>
      </c>
      <c r="B653" t="s">
        <v>1364</v>
      </c>
      <c r="C653" t="s">
        <v>1365</v>
      </c>
      <c r="D653" t="s">
        <v>192</v>
      </c>
      <c r="E653" t="s">
        <v>51</v>
      </c>
      <c r="F653"/>
      <c r="G653">
        <v>793</v>
      </c>
      <c r="H653" t="s">
        <v>64</v>
      </c>
    </row>
    <row r="654" spans="1:8" ht="14.4">
      <c r="A654" s="31">
        <f>COUNTIF('BOM Atual ZPCS12'!F:F,B654)+(1-(SUMIF(Invoice!$A:$A,$B654,Invoice!$B:$B)/100000000000))</f>
        <v>1</v>
      </c>
      <c r="B654" t="s">
        <v>1366</v>
      </c>
      <c r="C654" t="s">
        <v>1367</v>
      </c>
      <c r="D654" t="s">
        <v>192</v>
      </c>
      <c r="E654" t="s">
        <v>51</v>
      </c>
      <c r="F654"/>
      <c r="G654">
        <v>793</v>
      </c>
      <c r="H654" t="s">
        <v>64</v>
      </c>
    </row>
    <row r="655" spans="1:8" ht="14.4">
      <c r="A655" s="31">
        <f>COUNTIF('BOM Atual ZPCS12'!F:F,B655)+(1-(SUMIF(Invoice!$A:$A,$B655,Invoice!$B:$B)/100000000000))</f>
        <v>1</v>
      </c>
      <c r="B655" t="s">
        <v>1368</v>
      </c>
      <c r="C655" t="s">
        <v>1369</v>
      </c>
      <c r="D655" t="s">
        <v>192</v>
      </c>
      <c r="E655" t="s">
        <v>51</v>
      </c>
      <c r="F655"/>
      <c r="G655">
        <v>793</v>
      </c>
      <c r="H655" t="s">
        <v>64</v>
      </c>
    </row>
    <row r="656" spans="1:8" ht="14.4">
      <c r="A656" s="31">
        <f>COUNTIF('BOM Atual ZPCS12'!F:F,B656)+(1-(SUMIF(Invoice!$A:$A,$B656,Invoice!$B:$B)/100000000000))</f>
        <v>1</v>
      </c>
      <c r="B656" t="s">
        <v>1370</v>
      </c>
      <c r="C656" t="s">
        <v>1371</v>
      </c>
      <c r="D656" t="s">
        <v>192</v>
      </c>
      <c r="E656" t="s">
        <v>51</v>
      </c>
      <c r="F656"/>
      <c r="G656">
        <v>793</v>
      </c>
      <c r="H656" t="s">
        <v>64</v>
      </c>
    </row>
    <row r="657" spans="1:8" ht="14.4">
      <c r="A657" s="31">
        <f>COUNTIF('BOM Atual ZPCS12'!F:F,B657)+(1-(SUMIF(Invoice!$A:$A,$B657,Invoice!$B:$B)/100000000000))</f>
        <v>1</v>
      </c>
      <c r="B657" t="s">
        <v>1372</v>
      </c>
      <c r="C657" t="s">
        <v>1373</v>
      </c>
      <c r="D657" t="s">
        <v>192</v>
      </c>
      <c r="E657" t="s">
        <v>51</v>
      </c>
      <c r="F657"/>
      <c r="G657">
        <v>796</v>
      </c>
      <c r="H657" t="s">
        <v>64</v>
      </c>
    </row>
    <row r="658" spans="1:8" ht="14.4">
      <c r="A658" s="31">
        <f>COUNTIF('BOM Atual ZPCS12'!F:F,B658)+(1-(SUMIF(Invoice!$A:$A,$B658,Invoice!$B:$B)/100000000000))</f>
        <v>1</v>
      </c>
      <c r="B658" t="s">
        <v>1374</v>
      </c>
      <c r="C658" t="s">
        <v>1375</v>
      </c>
      <c r="D658" t="s">
        <v>192</v>
      </c>
      <c r="E658" t="s">
        <v>51</v>
      </c>
      <c r="F658"/>
      <c r="G658">
        <v>796</v>
      </c>
      <c r="H658" t="s">
        <v>64</v>
      </c>
    </row>
    <row r="659" spans="1:8" ht="14.4">
      <c r="A659" s="31">
        <f>COUNTIF('BOM Atual ZPCS12'!F:F,B659)+(1-(SUMIF(Invoice!$A:$A,$B659,Invoice!$B:$B)/100000000000))</f>
        <v>1</v>
      </c>
      <c r="B659" t="s">
        <v>1376</v>
      </c>
      <c r="C659" t="s">
        <v>1377</v>
      </c>
      <c r="D659" t="s">
        <v>192</v>
      </c>
      <c r="E659" t="s">
        <v>51</v>
      </c>
      <c r="F659"/>
      <c r="G659">
        <v>796</v>
      </c>
      <c r="H659" t="s">
        <v>64</v>
      </c>
    </row>
    <row r="660" spans="1:8" ht="14.4">
      <c r="A660" s="31">
        <f>COUNTIF('BOM Atual ZPCS12'!F:F,B660)+(1-(SUMIF(Invoice!$A:$A,$B660,Invoice!$B:$B)/100000000000))</f>
        <v>1</v>
      </c>
      <c r="B660" t="s">
        <v>1378</v>
      </c>
      <c r="C660" t="s">
        <v>1379</v>
      </c>
      <c r="D660" t="s">
        <v>192</v>
      </c>
      <c r="E660" t="s">
        <v>51</v>
      </c>
      <c r="F660"/>
      <c r="G660">
        <v>796</v>
      </c>
      <c r="H660" t="s">
        <v>64</v>
      </c>
    </row>
    <row r="661" spans="1:8" ht="14.4">
      <c r="A661" s="31">
        <f>COUNTIF('BOM Atual ZPCS12'!F:F,B661)+(1-(SUMIF(Invoice!$A:$A,$B661,Invoice!$B:$B)/100000000000))</f>
        <v>1</v>
      </c>
      <c r="B661" t="s">
        <v>1380</v>
      </c>
      <c r="C661" t="s">
        <v>1381</v>
      </c>
      <c r="D661" t="s">
        <v>192</v>
      </c>
      <c r="E661" t="s">
        <v>51</v>
      </c>
      <c r="F661"/>
      <c r="G661">
        <v>796</v>
      </c>
      <c r="H661" t="s">
        <v>64</v>
      </c>
    </row>
    <row r="662" spans="1:8" ht="14.4">
      <c r="A662" s="31">
        <f>COUNTIF('BOM Atual ZPCS12'!F:F,B662)+(1-(SUMIF(Invoice!$A:$A,$B662,Invoice!$B:$B)/100000000000))</f>
        <v>1</v>
      </c>
      <c r="B662" t="s">
        <v>1382</v>
      </c>
      <c r="C662" t="s">
        <v>1383</v>
      </c>
      <c r="D662" t="s">
        <v>192</v>
      </c>
      <c r="E662" t="s">
        <v>51</v>
      </c>
      <c r="F662"/>
      <c r="G662">
        <v>798</v>
      </c>
      <c r="H662" t="s">
        <v>64</v>
      </c>
    </row>
    <row r="663" spans="1:8" ht="14.4">
      <c r="A663" s="31">
        <f>COUNTIF('BOM Atual ZPCS12'!F:F,B663)+(1-(SUMIF(Invoice!$A:$A,$B663,Invoice!$B:$B)/100000000000))</f>
        <v>1</v>
      </c>
      <c r="B663" t="s">
        <v>1384</v>
      </c>
      <c r="C663" t="s">
        <v>1385</v>
      </c>
      <c r="D663" t="s">
        <v>192</v>
      </c>
      <c r="E663" t="s">
        <v>51</v>
      </c>
      <c r="F663"/>
      <c r="G663">
        <v>798</v>
      </c>
      <c r="H663" t="s">
        <v>64</v>
      </c>
    </row>
    <row r="664" spans="1:8" ht="14.4">
      <c r="A664" s="31">
        <f>COUNTIF('BOM Atual ZPCS12'!F:F,B664)+(1-(SUMIF(Invoice!$A:$A,$B664,Invoice!$B:$B)/100000000000))</f>
        <v>1</v>
      </c>
      <c r="B664" t="s">
        <v>1386</v>
      </c>
      <c r="C664" t="s">
        <v>1387</v>
      </c>
      <c r="D664" t="s">
        <v>192</v>
      </c>
      <c r="E664" t="s">
        <v>51</v>
      </c>
      <c r="F664"/>
      <c r="G664">
        <v>798</v>
      </c>
      <c r="H664" t="s">
        <v>64</v>
      </c>
    </row>
    <row r="665" spans="1:8" ht="14.4">
      <c r="A665" s="31">
        <f>COUNTIF('BOM Atual ZPCS12'!F:F,B665)+(1-(SUMIF(Invoice!$A:$A,$B665,Invoice!$B:$B)/100000000000))</f>
        <v>1</v>
      </c>
      <c r="B665" t="s">
        <v>1388</v>
      </c>
      <c r="C665" t="s">
        <v>1389</v>
      </c>
      <c r="D665" t="s">
        <v>192</v>
      </c>
      <c r="E665" t="s">
        <v>51</v>
      </c>
      <c r="F665"/>
      <c r="G665">
        <v>798</v>
      </c>
      <c r="H665" t="s">
        <v>64</v>
      </c>
    </row>
    <row r="666" spans="1:8" ht="14.4">
      <c r="A666" s="31">
        <f>COUNTIF('BOM Atual ZPCS12'!F:F,B666)+(1-(SUMIF(Invoice!$A:$A,$B666,Invoice!$B:$B)/100000000000))</f>
        <v>1</v>
      </c>
      <c r="B666" t="s">
        <v>1390</v>
      </c>
      <c r="C666" t="s">
        <v>244</v>
      </c>
      <c r="D666" t="s">
        <v>192</v>
      </c>
      <c r="E666" t="s">
        <v>51</v>
      </c>
      <c r="F666"/>
      <c r="G666">
        <v>800</v>
      </c>
      <c r="H666" t="s">
        <v>64</v>
      </c>
    </row>
    <row r="667" spans="1:8" ht="14.4">
      <c r="A667" s="31">
        <f>COUNTIF('BOM Atual ZPCS12'!F:F,B667)+(1-(SUMIF(Invoice!$A:$A,$B667,Invoice!$B:$B)/100000000000))</f>
        <v>1</v>
      </c>
      <c r="B667" t="s">
        <v>1391</v>
      </c>
      <c r="C667" t="s">
        <v>1392</v>
      </c>
      <c r="D667" t="s">
        <v>192</v>
      </c>
      <c r="E667" t="s">
        <v>51</v>
      </c>
      <c r="F667"/>
      <c r="G667">
        <v>800</v>
      </c>
      <c r="H667" t="s">
        <v>64</v>
      </c>
    </row>
    <row r="668" spans="1:8" ht="14.4">
      <c r="A668" s="31">
        <f>COUNTIF('BOM Atual ZPCS12'!F:F,B668)+(1-(SUMIF(Invoice!$A:$A,$B668,Invoice!$B:$B)/100000000000))</f>
        <v>1</v>
      </c>
      <c r="B668" t="s">
        <v>1393</v>
      </c>
      <c r="C668" t="s">
        <v>1394</v>
      </c>
      <c r="D668" t="s">
        <v>192</v>
      </c>
      <c r="E668" t="s">
        <v>51</v>
      </c>
      <c r="F668"/>
      <c r="G668">
        <v>801</v>
      </c>
      <c r="H668" t="s">
        <v>64</v>
      </c>
    </row>
    <row r="669" spans="1:8" ht="14.4">
      <c r="A669" s="31">
        <f>COUNTIF('BOM Atual ZPCS12'!F:F,B669)+(1-(SUMIF(Invoice!$A:$A,$B669,Invoice!$B:$B)/100000000000))</f>
        <v>1</v>
      </c>
      <c r="B669" t="s">
        <v>1395</v>
      </c>
      <c r="C669" t="s">
        <v>1394</v>
      </c>
      <c r="D669" t="s">
        <v>192</v>
      </c>
      <c r="E669" t="s">
        <v>51</v>
      </c>
      <c r="F669"/>
      <c r="G669">
        <v>801</v>
      </c>
      <c r="H669" t="s">
        <v>64</v>
      </c>
    </row>
    <row r="670" spans="1:8" ht="14.4">
      <c r="A670" s="31">
        <f>COUNTIF('BOM Atual ZPCS12'!F:F,B670)+(1-(SUMIF(Invoice!$A:$A,$B670,Invoice!$B:$B)/100000000000))</f>
        <v>1</v>
      </c>
      <c r="B670" t="s">
        <v>1396</v>
      </c>
      <c r="C670" t="s">
        <v>1397</v>
      </c>
      <c r="D670" t="s">
        <v>192</v>
      </c>
      <c r="E670" t="s">
        <v>51</v>
      </c>
      <c r="F670"/>
      <c r="G670">
        <v>802</v>
      </c>
      <c r="H670" t="s">
        <v>64</v>
      </c>
    </row>
    <row r="671" spans="1:8" ht="14.4">
      <c r="A671" s="31">
        <f>COUNTIF('BOM Atual ZPCS12'!F:F,B671)+(1-(SUMIF(Invoice!$A:$A,$B671,Invoice!$B:$B)/100000000000))</f>
        <v>1</v>
      </c>
      <c r="B671" t="s">
        <v>1398</v>
      </c>
      <c r="C671" t="s">
        <v>1399</v>
      </c>
      <c r="D671" t="s">
        <v>192</v>
      </c>
      <c r="E671" t="s">
        <v>51</v>
      </c>
      <c r="F671"/>
      <c r="G671">
        <v>802</v>
      </c>
      <c r="H671" t="s">
        <v>64</v>
      </c>
    </row>
    <row r="672" spans="1:8" ht="14.4">
      <c r="A672" s="31">
        <f>COUNTIF('BOM Atual ZPCS12'!F:F,B672)+(1-(SUMIF(Invoice!$A:$A,$B672,Invoice!$B:$B)/100000000000))</f>
        <v>1</v>
      </c>
      <c r="B672" t="s">
        <v>1400</v>
      </c>
      <c r="C672" t="s">
        <v>1401</v>
      </c>
      <c r="D672" t="s">
        <v>192</v>
      </c>
      <c r="E672" t="s">
        <v>51</v>
      </c>
      <c r="F672"/>
      <c r="G672">
        <v>803</v>
      </c>
      <c r="H672" t="s">
        <v>64</v>
      </c>
    </row>
    <row r="673" spans="1:8" ht="14.4">
      <c r="A673" s="31">
        <f>COUNTIF('BOM Atual ZPCS12'!F:F,B673)+(1-(SUMIF(Invoice!$A:$A,$B673,Invoice!$B:$B)/100000000000))</f>
        <v>1</v>
      </c>
      <c r="B673" t="s">
        <v>1402</v>
      </c>
      <c r="C673" t="s">
        <v>1403</v>
      </c>
      <c r="D673" t="s">
        <v>192</v>
      </c>
      <c r="E673" t="s">
        <v>51</v>
      </c>
      <c r="F673"/>
      <c r="G673">
        <v>803</v>
      </c>
      <c r="H673" t="s">
        <v>64</v>
      </c>
    </row>
    <row r="674" spans="1:8" ht="14.4">
      <c r="A674" s="31">
        <f>COUNTIF('BOM Atual ZPCS12'!F:F,B674)+(1-(SUMIF(Invoice!$A:$A,$B674,Invoice!$B:$B)/100000000000))</f>
        <v>1</v>
      </c>
      <c r="B674" t="s">
        <v>1404</v>
      </c>
      <c r="C674" t="s">
        <v>1405</v>
      </c>
      <c r="D674" t="s">
        <v>192</v>
      </c>
      <c r="E674" t="s">
        <v>51</v>
      </c>
      <c r="F674"/>
      <c r="G674">
        <v>804</v>
      </c>
      <c r="H674" t="s">
        <v>64</v>
      </c>
    </row>
    <row r="675" spans="1:8" ht="14.4">
      <c r="A675" s="31">
        <f>COUNTIF('BOM Atual ZPCS12'!F:F,B675)+(1-(SUMIF(Invoice!$A:$A,$B675,Invoice!$B:$B)/100000000000))</f>
        <v>1</v>
      </c>
      <c r="B675" t="s">
        <v>1406</v>
      </c>
      <c r="C675" t="s">
        <v>1407</v>
      </c>
      <c r="D675" t="s">
        <v>192</v>
      </c>
      <c r="E675" t="s">
        <v>51</v>
      </c>
      <c r="F675"/>
      <c r="G675">
        <v>804</v>
      </c>
      <c r="H675" t="s">
        <v>64</v>
      </c>
    </row>
    <row r="676" spans="1:8" ht="14.4">
      <c r="A676" s="31">
        <f>COUNTIF('BOM Atual ZPCS12'!F:F,B676)+(1-(SUMIF(Invoice!$A:$A,$B676,Invoice!$B:$B)/100000000000))</f>
        <v>1</v>
      </c>
      <c r="B676" t="s">
        <v>1408</v>
      </c>
      <c r="C676" t="s">
        <v>1409</v>
      </c>
      <c r="D676" t="s">
        <v>192</v>
      </c>
      <c r="E676" t="s">
        <v>51</v>
      </c>
      <c r="F676"/>
      <c r="G676">
        <v>804</v>
      </c>
      <c r="H676" t="s">
        <v>64</v>
      </c>
    </row>
    <row r="677" spans="1:8" ht="14.4">
      <c r="A677" s="31">
        <f>COUNTIF('BOM Atual ZPCS12'!F:F,B677)+(1-(SUMIF(Invoice!$A:$A,$B677,Invoice!$B:$B)/100000000000))</f>
        <v>1</v>
      </c>
      <c r="B677" t="s">
        <v>1410</v>
      </c>
      <c r="C677" t="s">
        <v>1411</v>
      </c>
      <c r="D677" t="s">
        <v>192</v>
      </c>
      <c r="E677" t="s">
        <v>51</v>
      </c>
      <c r="F677"/>
      <c r="G677">
        <v>804</v>
      </c>
      <c r="H677" t="s">
        <v>64</v>
      </c>
    </row>
    <row r="678" spans="1:8" ht="14.4">
      <c r="A678" s="31">
        <f>COUNTIF('BOM Atual ZPCS12'!F:F,B678)+(1-(SUMIF(Invoice!$A:$A,$B678,Invoice!$B:$B)/100000000000))</f>
        <v>1</v>
      </c>
      <c r="B678" t="s">
        <v>1412</v>
      </c>
      <c r="C678" t="s">
        <v>1405</v>
      </c>
      <c r="D678" t="s">
        <v>192</v>
      </c>
      <c r="E678" t="s">
        <v>51</v>
      </c>
      <c r="F678"/>
      <c r="G678">
        <v>804</v>
      </c>
      <c r="H678" t="s">
        <v>64</v>
      </c>
    </row>
    <row r="679" spans="1:8" ht="14.4">
      <c r="A679" s="31">
        <f>COUNTIF('BOM Atual ZPCS12'!F:F,B679)+(1-(SUMIF(Invoice!$A:$A,$B679,Invoice!$B:$B)/100000000000))</f>
        <v>1</v>
      </c>
      <c r="B679" t="s">
        <v>1413</v>
      </c>
      <c r="C679" t="s">
        <v>1409</v>
      </c>
      <c r="D679" t="s">
        <v>192</v>
      </c>
      <c r="E679" t="s">
        <v>51</v>
      </c>
      <c r="F679"/>
      <c r="G679">
        <v>804</v>
      </c>
      <c r="H679" t="s">
        <v>64</v>
      </c>
    </row>
    <row r="680" spans="1:8" ht="14.4">
      <c r="A680" s="31">
        <f>COUNTIF('BOM Atual ZPCS12'!F:F,B680)+(1-(SUMIF(Invoice!$A:$A,$B680,Invoice!$B:$B)/100000000000))</f>
        <v>1</v>
      </c>
      <c r="B680" t="s">
        <v>1414</v>
      </c>
      <c r="C680" t="s">
        <v>1415</v>
      </c>
      <c r="D680" t="s">
        <v>192</v>
      </c>
      <c r="E680" t="s">
        <v>51</v>
      </c>
      <c r="F680"/>
      <c r="G680">
        <v>804</v>
      </c>
      <c r="H680" t="s">
        <v>64</v>
      </c>
    </row>
    <row r="681" spans="1:8" ht="14.4">
      <c r="A681" s="31">
        <f>COUNTIF('BOM Atual ZPCS12'!F:F,B681)+(1-(SUMIF(Invoice!$A:$A,$B681,Invoice!$B:$B)/100000000000))</f>
        <v>1</v>
      </c>
      <c r="B681" t="s">
        <v>1416</v>
      </c>
      <c r="C681" t="s">
        <v>1417</v>
      </c>
      <c r="D681" t="s">
        <v>192</v>
      </c>
      <c r="E681" t="s">
        <v>51</v>
      </c>
      <c r="F681"/>
      <c r="G681">
        <v>804</v>
      </c>
      <c r="H681" t="s">
        <v>64</v>
      </c>
    </row>
    <row r="682" spans="1:8" ht="14.4">
      <c r="A682" s="31">
        <f>COUNTIF('BOM Atual ZPCS12'!F:F,B682)+(1-(SUMIF(Invoice!$A:$A,$B682,Invoice!$B:$B)/100000000000))</f>
        <v>1</v>
      </c>
      <c r="B682" t="s">
        <v>1418</v>
      </c>
      <c r="C682" t="s">
        <v>1419</v>
      </c>
      <c r="D682" t="s">
        <v>192</v>
      </c>
      <c r="E682" t="s">
        <v>51</v>
      </c>
      <c r="F682"/>
      <c r="G682">
        <v>804</v>
      </c>
      <c r="H682" t="s">
        <v>64</v>
      </c>
    </row>
    <row r="683" spans="1:8" ht="14.4">
      <c r="A683" s="31">
        <f>COUNTIF('BOM Atual ZPCS12'!F:F,B683)+(1-(SUMIF(Invoice!$A:$A,$B683,Invoice!$B:$B)/100000000000))</f>
        <v>1</v>
      </c>
      <c r="B683" t="s">
        <v>1420</v>
      </c>
      <c r="C683" t="s">
        <v>1417</v>
      </c>
      <c r="D683" t="s">
        <v>192</v>
      </c>
      <c r="E683" t="s">
        <v>51</v>
      </c>
      <c r="F683"/>
      <c r="G683">
        <v>804</v>
      </c>
      <c r="H683" t="s">
        <v>64</v>
      </c>
    </row>
    <row r="684" spans="1:8" ht="14.4">
      <c r="A684" s="31">
        <f>COUNTIF('BOM Atual ZPCS12'!F:F,B684)+(1-(SUMIF(Invoice!$A:$A,$B684,Invoice!$B:$B)/100000000000))</f>
        <v>1</v>
      </c>
      <c r="B684" t="s">
        <v>1421</v>
      </c>
      <c r="C684" t="s">
        <v>1417</v>
      </c>
      <c r="D684" t="s">
        <v>192</v>
      </c>
      <c r="E684" t="s">
        <v>51</v>
      </c>
      <c r="F684"/>
      <c r="G684">
        <v>804</v>
      </c>
      <c r="H684" t="s">
        <v>64</v>
      </c>
    </row>
    <row r="685" spans="1:8" ht="14.4">
      <c r="A685" s="31">
        <f>COUNTIF('BOM Atual ZPCS12'!F:F,B685)+(1-(SUMIF(Invoice!$A:$A,$B685,Invoice!$B:$B)/100000000000))</f>
        <v>1</v>
      </c>
      <c r="B685" t="s">
        <v>1422</v>
      </c>
      <c r="C685" t="s">
        <v>1423</v>
      </c>
      <c r="D685" t="s">
        <v>192</v>
      </c>
      <c r="E685" t="s">
        <v>51</v>
      </c>
      <c r="F685"/>
      <c r="G685">
        <v>804</v>
      </c>
      <c r="H685" t="s">
        <v>64</v>
      </c>
    </row>
    <row r="686" spans="1:8" ht="14.4">
      <c r="A686" s="31">
        <f>COUNTIF('BOM Atual ZPCS12'!F:F,B686)+(1-(SUMIF(Invoice!$A:$A,$B686,Invoice!$B:$B)/100000000000))</f>
        <v>1</v>
      </c>
      <c r="B686" t="s">
        <v>1424</v>
      </c>
      <c r="C686" t="s">
        <v>1425</v>
      </c>
      <c r="D686" t="s">
        <v>192</v>
      </c>
      <c r="E686" t="s">
        <v>51</v>
      </c>
      <c r="F686"/>
      <c r="G686">
        <v>804</v>
      </c>
      <c r="H686" t="s">
        <v>64</v>
      </c>
    </row>
    <row r="687" spans="1:8" ht="14.4">
      <c r="A687" s="31">
        <f>COUNTIF('BOM Atual ZPCS12'!F:F,B687)+(1-(SUMIF(Invoice!$A:$A,$B687,Invoice!$B:$B)/100000000000))</f>
        <v>1</v>
      </c>
      <c r="B687" t="s">
        <v>1426</v>
      </c>
      <c r="C687" t="s">
        <v>1427</v>
      </c>
      <c r="D687" t="s">
        <v>192</v>
      </c>
      <c r="E687" t="s">
        <v>51</v>
      </c>
      <c r="F687"/>
      <c r="G687">
        <v>804</v>
      </c>
      <c r="H687" t="s">
        <v>64</v>
      </c>
    </row>
    <row r="688" spans="1:8" ht="14.4">
      <c r="A688" s="31">
        <f>COUNTIF('BOM Atual ZPCS12'!F:F,B688)+(1-(SUMIF(Invoice!$A:$A,$B688,Invoice!$B:$B)/100000000000))</f>
        <v>1</v>
      </c>
      <c r="B688" t="s">
        <v>1428</v>
      </c>
      <c r="C688" t="s">
        <v>1427</v>
      </c>
      <c r="D688" t="s">
        <v>192</v>
      </c>
      <c r="E688" t="s">
        <v>51</v>
      </c>
      <c r="F688"/>
      <c r="G688">
        <v>804</v>
      </c>
      <c r="H688" t="s">
        <v>64</v>
      </c>
    </row>
    <row r="689" spans="1:8" ht="14.4">
      <c r="A689" s="31">
        <f>COUNTIF('BOM Atual ZPCS12'!F:F,B689)+(1-(SUMIF(Invoice!$A:$A,$B689,Invoice!$B:$B)/100000000000))</f>
        <v>1</v>
      </c>
      <c r="B689" t="s">
        <v>1429</v>
      </c>
      <c r="C689" t="s">
        <v>1427</v>
      </c>
      <c r="D689" t="s">
        <v>192</v>
      </c>
      <c r="E689" t="s">
        <v>51</v>
      </c>
      <c r="F689"/>
      <c r="G689">
        <v>804</v>
      </c>
      <c r="H689" t="s">
        <v>64</v>
      </c>
    </row>
    <row r="690" spans="1:8" ht="14.4">
      <c r="A690" s="31">
        <f>COUNTIF('BOM Atual ZPCS12'!F:F,B690)+(1-(SUMIF(Invoice!$A:$A,$B690,Invoice!$B:$B)/100000000000))</f>
        <v>1</v>
      </c>
      <c r="B690" t="s">
        <v>1430</v>
      </c>
      <c r="C690" t="s">
        <v>1419</v>
      </c>
      <c r="D690" t="s">
        <v>192</v>
      </c>
      <c r="E690" t="s">
        <v>51</v>
      </c>
      <c r="F690"/>
      <c r="G690">
        <v>804</v>
      </c>
      <c r="H690" t="s">
        <v>64</v>
      </c>
    </row>
    <row r="691" spans="1:8" ht="14.4">
      <c r="A691" s="31">
        <f>COUNTIF('BOM Atual ZPCS12'!F:F,B691)+(1-(SUMIF(Invoice!$A:$A,$B691,Invoice!$B:$B)/100000000000))</f>
        <v>1</v>
      </c>
      <c r="B691" t="s">
        <v>1431</v>
      </c>
      <c r="C691" t="s">
        <v>1423</v>
      </c>
      <c r="D691" t="s">
        <v>192</v>
      </c>
      <c r="E691" t="s">
        <v>51</v>
      </c>
      <c r="F691"/>
      <c r="G691">
        <v>804</v>
      </c>
      <c r="H691" t="s">
        <v>64</v>
      </c>
    </row>
    <row r="692" spans="1:8" ht="14.4">
      <c r="A692" s="31">
        <f>COUNTIF('BOM Atual ZPCS12'!F:F,B692)+(1-(SUMIF(Invoice!$A:$A,$B692,Invoice!$B:$B)/100000000000))</f>
        <v>1</v>
      </c>
      <c r="B692" t="s">
        <v>1432</v>
      </c>
      <c r="C692" t="s">
        <v>1433</v>
      </c>
      <c r="D692" t="s">
        <v>192</v>
      </c>
      <c r="E692" t="s">
        <v>51</v>
      </c>
      <c r="F692"/>
      <c r="G692">
        <v>804</v>
      </c>
      <c r="H692" t="s">
        <v>64</v>
      </c>
    </row>
    <row r="693" spans="1:8" ht="14.4">
      <c r="A693" s="31">
        <f>COUNTIF('BOM Atual ZPCS12'!F:F,B693)+(1-(SUMIF(Invoice!$A:$A,$B693,Invoice!$B:$B)/100000000000))</f>
        <v>1</v>
      </c>
      <c r="B693" t="s">
        <v>1434</v>
      </c>
      <c r="C693" t="s">
        <v>1419</v>
      </c>
      <c r="D693" t="s">
        <v>192</v>
      </c>
      <c r="E693" t="s">
        <v>51</v>
      </c>
      <c r="F693"/>
      <c r="G693">
        <v>804</v>
      </c>
      <c r="H693" t="s">
        <v>64</v>
      </c>
    </row>
    <row r="694" spans="1:8" ht="14.4">
      <c r="A694" s="31">
        <f>COUNTIF('BOM Atual ZPCS12'!F:F,B694)+(1-(SUMIF(Invoice!$A:$A,$B694,Invoice!$B:$B)/100000000000))</f>
        <v>1</v>
      </c>
      <c r="B694" t="s">
        <v>1435</v>
      </c>
      <c r="C694" t="s">
        <v>1423</v>
      </c>
      <c r="D694" t="s">
        <v>192</v>
      </c>
      <c r="E694" t="s">
        <v>51</v>
      </c>
      <c r="F694"/>
      <c r="G694">
        <v>804</v>
      </c>
      <c r="H694" t="s">
        <v>64</v>
      </c>
    </row>
    <row r="695" spans="1:8" ht="14.4">
      <c r="A695" s="31">
        <f>COUNTIF('BOM Atual ZPCS12'!F:F,B695)+(1-(SUMIF(Invoice!$A:$A,$B695,Invoice!$B:$B)/100000000000))</f>
        <v>1</v>
      </c>
      <c r="B695" t="s">
        <v>1436</v>
      </c>
      <c r="C695" t="s">
        <v>1437</v>
      </c>
      <c r="D695" t="s">
        <v>192</v>
      </c>
      <c r="E695" t="s">
        <v>51</v>
      </c>
      <c r="F695"/>
      <c r="G695">
        <v>804</v>
      </c>
      <c r="H695" t="s">
        <v>64</v>
      </c>
    </row>
    <row r="696" spans="1:8" ht="14.4">
      <c r="A696" s="31">
        <f>COUNTIF('BOM Atual ZPCS12'!F:F,B696)+(1-(SUMIF(Invoice!$A:$A,$B696,Invoice!$B:$B)/100000000000))</f>
        <v>1</v>
      </c>
      <c r="B696" t="s">
        <v>1438</v>
      </c>
      <c r="C696" t="s">
        <v>1439</v>
      </c>
      <c r="D696" t="s">
        <v>192</v>
      </c>
      <c r="E696" t="s">
        <v>51</v>
      </c>
      <c r="F696"/>
      <c r="G696">
        <v>809</v>
      </c>
      <c r="H696" t="s">
        <v>64</v>
      </c>
    </row>
    <row r="697" spans="1:8" ht="14.4">
      <c r="A697" s="31">
        <f>COUNTIF('BOM Atual ZPCS12'!F:F,B697)+(1-(SUMIF(Invoice!$A:$A,$B697,Invoice!$B:$B)/100000000000))</f>
        <v>1</v>
      </c>
      <c r="B697" t="s">
        <v>1440</v>
      </c>
      <c r="C697" t="s">
        <v>1441</v>
      </c>
      <c r="D697" t="s">
        <v>192</v>
      </c>
      <c r="E697" t="s">
        <v>51</v>
      </c>
      <c r="F697"/>
      <c r="G697">
        <v>809</v>
      </c>
      <c r="H697" t="s">
        <v>64</v>
      </c>
    </row>
    <row r="698" spans="1:8" ht="14.4">
      <c r="A698" s="31">
        <f>COUNTIF('BOM Atual ZPCS12'!F:F,B698)+(1-(SUMIF(Invoice!$A:$A,$B698,Invoice!$B:$B)/100000000000))</f>
        <v>1</v>
      </c>
      <c r="B698" t="s">
        <v>1442</v>
      </c>
      <c r="C698" t="s">
        <v>1443</v>
      </c>
      <c r="D698" t="s">
        <v>192</v>
      </c>
      <c r="E698" t="s">
        <v>51</v>
      </c>
      <c r="F698"/>
      <c r="G698">
        <v>809</v>
      </c>
      <c r="H698" t="s">
        <v>64</v>
      </c>
    </row>
    <row r="699" spans="1:8" ht="14.4">
      <c r="A699" s="31">
        <f>COUNTIF('BOM Atual ZPCS12'!F:F,B699)+(1-(SUMIF(Invoice!$A:$A,$B699,Invoice!$B:$B)/100000000000))</f>
        <v>1</v>
      </c>
      <c r="B699" t="s">
        <v>1444</v>
      </c>
      <c r="C699" t="s">
        <v>1445</v>
      </c>
      <c r="D699" t="s">
        <v>192</v>
      </c>
      <c r="E699" t="s">
        <v>51</v>
      </c>
      <c r="F699"/>
      <c r="G699">
        <v>810</v>
      </c>
      <c r="H699" t="s">
        <v>64</v>
      </c>
    </row>
    <row r="700" spans="1:8" ht="14.4">
      <c r="A700" s="31">
        <f>COUNTIF('BOM Atual ZPCS12'!F:F,B700)+(1-(SUMIF(Invoice!$A:$A,$B700,Invoice!$B:$B)/100000000000))</f>
        <v>1</v>
      </c>
      <c r="B700" t="s">
        <v>1446</v>
      </c>
      <c r="C700" t="s">
        <v>1447</v>
      </c>
      <c r="D700" t="s">
        <v>192</v>
      </c>
      <c r="E700" t="s">
        <v>51</v>
      </c>
      <c r="F700"/>
      <c r="G700">
        <v>810</v>
      </c>
      <c r="H700" t="s">
        <v>64</v>
      </c>
    </row>
    <row r="701" spans="1:8" ht="14.4">
      <c r="A701" s="31">
        <f>COUNTIF('BOM Atual ZPCS12'!F:F,B701)+(1-(SUMIF(Invoice!$A:$A,$B701,Invoice!$B:$B)/100000000000))</f>
        <v>1</v>
      </c>
      <c r="B701" t="s">
        <v>1448</v>
      </c>
      <c r="C701" t="s">
        <v>1449</v>
      </c>
      <c r="D701" t="s">
        <v>192</v>
      </c>
      <c r="E701" t="s">
        <v>51</v>
      </c>
      <c r="F701"/>
      <c r="G701">
        <v>810</v>
      </c>
      <c r="H701" t="s">
        <v>64</v>
      </c>
    </row>
    <row r="702" spans="1:8" ht="14.4">
      <c r="A702" s="31">
        <f>COUNTIF('BOM Atual ZPCS12'!F:F,B702)+(1-(SUMIF(Invoice!$A:$A,$B702,Invoice!$B:$B)/100000000000))</f>
        <v>1</v>
      </c>
      <c r="B702" t="s">
        <v>1450</v>
      </c>
      <c r="C702" t="s">
        <v>1451</v>
      </c>
      <c r="D702" t="s">
        <v>192</v>
      </c>
      <c r="E702" t="s">
        <v>51</v>
      </c>
      <c r="F702"/>
      <c r="G702">
        <v>810</v>
      </c>
      <c r="H702" t="s">
        <v>64</v>
      </c>
    </row>
    <row r="703" spans="1:8" ht="14.4">
      <c r="A703" s="31">
        <f>COUNTIF('BOM Atual ZPCS12'!F:F,B703)+(1-(SUMIF(Invoice!$A:$A,$B703,Invoice!$B:$B)/100000000000))</f>
        <v>1</v>
      </c>
      <c r="B703" t="s">
        <v>1452</v>
      </c>
      <c r="C703" t="s">
        <v>1453</v>
      </c>
      <c r="D703" t="s">
        <v>192</v>
      </c>
      <c r="E703" t="s">
        <v>51</v>
      </c>
      <c r="F703"/>
      <c r="G703">
        <v>810</v>
      </c>
      <c r="H703" t="s">
        <v>64</v>
      </c>
    </row>
    <row r="704" spans="1:8" ht="14.4">
      <c r="A704" s="31">
        <f>COUNTIF('BOM Atual ZPCS12'!F:F,B704)+(1-(SUMIF(Invoice!$A:$A,$B704,Invoice!$B:$B)/100000000000))</f>
        <v>1</v>
      </c>
      <c r="B704" t="s">
        <v>1454</v>
      </c>
      <c r="C704" t="s">
        <v>1455</v>
      </c>
      <c r="D704" t="s">
        <v>192</v>
      </c>
      <c r="E704" t="s">
        <v>51</v>
      </c>
      <c r="F704"/>
      <c r="G704">
        <v>810</v>
      </c>
      <c r="H704" t="s">
        <v>64</v>
      </c>
    </row>
    <row r="705" spans="1:8" ht="14.4">
      <c r="A705" s="31">
        <f>COUNTIF('BOM Atual ZPCS12'!F:F,B705)+(1-(SUMIF(Invoice!$A:$A,$B705,Invoice!$B:$B)/100000000000))</f>
        <v>1</v>
      </c>
      <c r="B705" t="s">
        <v>1456</v>
      </c>
      <c r="C705" t="s">
        <v>1457</v>
      </c>
      <c r="D705" t="s">
        <v>192</v>
      </c>
      <c r="E705" t="s">
        <v>51</v>
      </c>
      <c r="F705"/>
      <c r="G705">
        <v>810</v>
      </c>
      <c r="H705" t="s">
        <v>64</v>
      </c>
    </row>
    <row r="706" spans="1:8" ht="14.4">
      <c r="A706" s="31">
        <f>COUNTIF('BOM Atual ZPCS12'!F:F,B706)+(1-(SUMIF(Invoice!$A:$A,$B706,Invoice!$B:$B)/100000000000))</f>
        <v>1</v>
      </c>
      <c r="B706" t="s">
        <v>1458</v>
      </c>
      <c r="C706" t="s">
        <v>1459</v>
      </c>
      <c r="D706" t="s">
        <v>192</v>
      </c>
      <c r="E706" t="s">
        <v>51</v>
      </c>
      <c r="F706"/>
      <c r="G706">
        <v>810</v>
      </c>
      <c r="H706" t="s">
        <v>64</v>
      </c>
    </row>
    <row r="707" spans="1:8" ht="14.4">
      <c r="A707" s="31">
        <f>COUNTIF('BOM Atual ZPCS12'!F:F,B707)+(1-(SUMIF(Invoice!$A:$A,$B707,Invoice!$B:$B)/100000000000))</f>
        <v>1</v>
      </c>
      <c r="B707" t="s">
        <v>1460</v>
      </c>
      <c r="C707" t="s">
        <v>1461</v>
      </c>
      <c r="D707" t="s">
        <v>192</v>
      </c>
      <c r="E707" t="s">
        <v>51</v>
      </c>
      <c r="F707"/>
      <c r="G707">
        <v>810</v>
      </c>
      <c r="H707" t="s">
        <v>64</v>
      </c>
    </row>
    <row r="708" spans="1:8" ht="14.4">
      <c r="A708" s="31">
        <f>COUNTIF('BOM Atual ZPCS12'!F:F,B708)+(1-(SUMIF(Invoice!$A:$A,$B708,Invoice!$B:$B)/100000000000))</f>
        <v>1</v>
      </c>
      <c r="B708" t="s">
        <v>1462</v>
      </c>
      <c r="C708" t="s">
        <v>1463</v>
      </c>
      <c r="D708" t="s">
        <v>192</v>
      </c>
      <c r="E708" t="s">
        <v>51</v>
      </c>
      <c r="F708"/>
      <c r="G708">
        <v>810</v>
      </c>
      <c r="H708" t="s">
        <v>64</v>
      </c>
    </row>
    <row r="709" spans="1:8" ht="14.4">
      <c r="A709" s="31">
        <f>COUNTIF('BOM Atual ZPCS12'!F:F,B709)+(1-(SUMIF(Invoice!$A:$A,$B709,Invoice!$B:$B)/100000000000))</f>
        <v>1</v>
      </c>
      <c r="B709" t="s">
        <v>1464</v>
      </c>
      <c r="C709" t="s">
        <v>1465</v>
      </c>
      <c r="D709" t="s">
        <v>192</v>
      </c>
      <c r="E709" t="s">
        <v>51</v>
      </c>
      <c r="F709"/>
      <c r="G709">
        <v>810</v>
      </c>
      <c r="H709" t="s">
        <v>64</v>
      </c>
    </row>
    <row r="710" spans="1:8" ht="14.4">
      <c r="A710" s="31">
        <f>COUNTIF('BOM Atual ZPCS12'!F:F,B710)+(1-(SUMIF(Invoice!$A:$A,$B710,Invoice!$B:$B)/100000000000))</f>
        <v>1</v>
      </c>
      <c r="B710" t="s">
        <v>1466</v>
      </c>
      <c r="C710" t="s">
        <v>1467</v>
      </c>
      <c r="D710" t="s">
        <v>192</v>
      </c>
      <c r="E710" t="s">
        <v>51</v>
      </c>
      <c r="F710"/>
      <c r="G710">
        <v>810</v>
      </c>
      <c r="H710" t="s">
        <v>64</v>
      </c>
    </row>
    <row r="711" spans="1:8" ht="14.4">
      <c r="A711" s="31">
        <f>COUNTIF('BOM Atual ZPCS12'!F:F,B711)+(1-(SUMIF(Invoice!$A:$A,$B711,Invoice!$B:$B)/100000000000))</f>
        <v>1</v>
      </c>
      <c r="B711" t="s">
        <v>1468</v>
      </c>
      <c r="C711" t="s">
        <v>1469</v>
      </c>
      <c r="D711" t="s">
        <v>192</v>
      </c>
      <c r="E711" t="s">
        <v>51</v>
      </c>
      <c r="F711"/>
      <c r="G711">
        <v>810</v>
      </c>
      <c r="H711" t="s">
        <v>64</v>
      </c>
    </row>
    <row r="712" spans="1:8" ht="14.4">
      <c r="A712" s="31">
        <f>COUNTIF('BOM Atual ZPCS12'!F:F,B712)+(1-(SUMIF(Invoice!$A:$A,$B712,Invoice!$B:$B)/100000000000))</f>
        <v>1</v>
      </c>
      <c r="B712" t="s">
        <v>1470</v>
      </c>
      <c r="C712" t="s">
        <v>1465</v>
      </c>
      <c r="D712" t="s">
        <v>192</v>
      </c>
      <c r="E712" t="s">
        <v>51</v>
      </c>
      <c r="F712"/>
      <c r="G712">
        <v>810</v>
      </c>
      <c r="H712" t="s">
        <v>64</v>
      </c>
    </row>
    <row r="713" spans="1:8" ht="14.4">
      <c r="A713" s="31">
        <f>COUNTIF('BOM Atual ZPCS12'!F:F,B713)+(1-(SUMIF(Invoice!$A:$A,$B713,Invoice!$B:$B)/100000000000))</f>
        <v>1</v>
      </c>
      <c r="B713" t="s">
        <v>1471</v>
      </c>
      <c r="C713" t="s">
        <v>1472</v>
      </c>
      <c r="D713" t="s">
        <v>192</v>
      </c>
      <c r="E713" t="s">
        <v>51</v>
      </c>
      <c r="F713"/>
      <c r="G713">
        <v>810</v>
      </c>
      <c r="H713" t="s">
        <v>64</v>
      </c>
    </row>
    <row r="714" spans="1:8" ht="14.4">
      <c r="A714" s="31">
        <f>COUNTIF('BOM Atual ZPCS12'!F:F,B714)+(1-(SUMIF(Invoice!$A:$A,$B714,Invoice!$B:$B)/100000000000))</f>
        <v>1</v>
      </c>
      <c r="B714" t="s">
        <v>1473</v>
      </c>
      <c r="C714" t="s">
        <v>1474</v>
      </c>
      <c r="D714" t="s">
        <v>192</v>
      </c>
      <c r="E714" t="s">
        <v>51</v>
      </c>
      <c r="F714"/>
      <c r="G714">
        <v>810</v>
      </c>
      <c r="H714" t="s">
        <v>64</v>
      </c>
    </row>
    <row r="715" spans="1:8" ht="14.4">
      <c r="A715" s="31">
        <f>COUNTIF('BOM Atual ZPCS12'!F:F,B715)+(1-(SUMIF(Invoice!$A:$A,$B715,Invoice!$B:$B)/100000000000))</f>
        <v>1</v>
      </c>
      <c r="B715" t="s">
        <v>1475</v>
      </c>
      <c r="C715" t="s">
        <v>1476</v>
      </c>
      <c r="D715" t="s">
        <v>192</v>
      </c>
      <c r="E715" t="s">
        <v>51</v>
      </c>
      <c r="F715"/>
      <c r="G715">
        <v>810</v>
      </c>
      <c r="H715" t="s">
        <v>64</v>
      </c>
    </row>
    <row r="716" spans="1:8" ht="14.4">
      <c r="A716" s="31">
        <f>COUNTIF('BOM Atual ZPCS12'!F:F,B716)+(1-(SUMIF(Invoice!$A:$A,$B716,Invoice!$B:$B)/100000000000))</f>
        <v>1</v>
      </c>
      <c r="B716" t="s">
        <v>1477</v>
      </c>
      <c r="C716" t="s">
        <v>1478</v>
      </c>
      <c r="D716" t="s">
        <v>192</v>
      </c>
      <c r="E716" t="s">
        <v>51</v>
      </c>
      <c r="F716"/>
      <c r="G716">
        <v>810</v>
      </c>
      <c r="H716" t="s">
        <v>64</v>
      </c>
    </row>
    <row r="717" spans="1:8" ht="14.4">
      <c r="A717" s="31">
        <f>COUNTIF('BOM Atual ZPCS12'!F:F,B717)+(1-(SUMIF(Invoice!$A:$A,$B717,Invoice!$B:$B)/100000000000))</f>
        <v>1</v>
      </c>
      <c r="B717" t="s">
        <v>1479</v>
      </c>
      <c r="C717" t="s">
        <v>1478</v>
      </c>
      <c r="D717" t="s">
        <v>192</v>
      </c>
      <c r="E717" t="s">
        <v>51</v>
      </c>
      <c r="F717"/>
      <c r="G717">
        <v>810</v>
      </c>
      <c r="H717" t="s">
        <v>64</v>
      </c>
    </row>
    <row r="718" spans="1:8" ht="14.4">
      <c r="A718" s="31">
        <f>COUNTIF('BOM Atual ZPCS12'!F:F,B718)+(1-(SUMIF(Invoice!$A:$A,$B718,Invoice!$B:$B)/100000000000))</f>
        <v>1</v>
      </c>
      <c r="B718" t="s">
        <v>1480</v>
      </c>
      <c r="C718" t="s">
        <v>1481</v>
      </c>
      <c r="D718" t="s">
        <v>192</v>
      </c>
      <c r="E718" t="s">
        <v>51</v>
      </c>
      <c r="F718"/>
      <c r="G718">
        <v>815</v>
      </c>
      <c r="H718" t="s">
        <v>64</v>
      </c>
    </row>
    <row r="719" spans="1:8" ht="14.4">
      <c r="A719" s="31">
        <f>COUNTIF('BOM Atual ZPCS12'!F:F,B719)+(1-(SUMIF(Invoice!$A:$A,$B719,Invoice!$B:$B)/100000000000))</f>
        <v>1</v>
      </c>
      <c r="B719" t="s">
        <v>1482</v>
      </c>
      <c r="C719" t="s">
        <v>1481</v>
      </c>
      <c r="D719" t="s">
        <v>192</v>
      </c>
      <c r="E719" t="s">
        <v>51</v>
      </c>
      <c r="F719"/>
      <c r="G719">
        <v>815</v>
      </c>
      <c r="H719" t="s">
        <v>64</v>
      </c>
    </row>
    <row r="720" spans="1:8" ht="14.4">
      <c r="A720" s="31">
        <f>COUNTIF('BOM Atual ZPCS12'!F:F,B720)+(1-(SUMIF(Invoice!$A:$A,$B720,Invoice!$B:$B)/100000000000))</f>
        <v>1</v>
      </c>
      <c r="B720" t="s">
        <v>1483</v>
      </c>
      <c r="C720" t="s">
        <v>1484</v>
      </c>
      <c r="D720" t="s">
        <v>192</v>
      </c>
      <c r="E720" t="s">
        <v>51</v>
      </c>
      <c r="F720"/>
      <c r="G720">
        <v>815</v>
      </c>
      <c r="H720" t="s">
        <v>64</v>
      </c>
    </row>
    <row r="721" spans="1:8" ht="14.4">
      <c r="A721" s="31">
        <f>COUNTIF('BOM Atual ZPCS12'!F:F,B721)+(1-(SUMIF(Invoice!$A:$A,$B721,Invoice!$B:$B)/100000000000))</f>
        <v>1</v>
      </c>
      <c r="B721" t="s">
        <v>1485</v>
      </c>
      <c r="C721" t="s">
        <v>1486</v>
      </c>
      <c r="D721" t="s">
        <v>192</v>
      </c>
      <c r="E721" t="s">
        <v>51</v>
      </c>
      <c r="F721"/>
      <c r="G721">
        <v>815</v>
      </c>
      <c r="H721" t="s">
        <v>64</v>
      </c>
    </row>
    <row r="722" spans="1:8" ht="14.4">
      <c r="A722" s="31">
        <f>COUNTIF('BOM Atual ZPCS12'!F:F,B722)+(1-(SUMIF(Invoice!$A:$A,$B722,Invoice!$B:$B)/100000000000))</f>
        <v>1</v>
      </c>
      <c r="B722" t="s">
        <v>1487</v>
      </c>
      <c r="C722" t="s">
        <v>1488</v>
      </c>
      <c r="D722" t="s">
        <v>192</v>
      </c>
      <c r="E722" t="s">
        <v>51</v>
      </c>
      <c r="F722"/>
      <c r="G722">
        <v>822</v>
      </c>
      <c r="H722" t="s">
        <v>64</v>
      </c>
    </row>
    <row r="723" spans="1:8" ht="14.4">
      <c r="A723" s="31">
        <f>COUNTIF('BOM Atual ZPCS12'!F:F,B723)+(1-(SUMIF(Invoice!$A:$A,$B723,Invoice!$B:$B)/100000000000))</f>
        <v>1</v>
      </c>
      <c r="B723" t="s">
        <v>1489</v>
      </c>
      <c r="C723" t="s">
        <v>1490</v>
      </c>
      <c r="D723" t="s">
        <v>192</v>
      </c>
      <c r="E723" t="s">
        <v>51</v>
      </c>
      <c r="F723"/>
      <c r="G723">
        <v>822</v>
      </c>
      <c r="H723" t="s">
        <v>64</v>
      </c>
    </row>
    <row r="724" spans="1:8" ht="14.4">
      <c r="A724" s="31">
        <f>COUNTIF('BOM Atual ZPCS12'!F:F,B724)+(1-(SUMIF(Invoice!$A:$A,$B724,Invoice!$B:$B)/100000000000))</f>
        <v>1</v>
      </c>
      <c r="B724" t="s">
        <v>1491</v>
      </c>
      <c r="C724" t="s">
        <v>1492</v>
      </c>
      <c r="D724" t="s">
        <v>192</v>
      </c>
      <c r="E724" t="s">
        <v>51</v>
      </c>
      <c r="F724"/>
      <c r="G724">
        <v>822</v>
      </c>
      <c r="H724" t="s">
        <v>64</v>
      </c>
    </row>
    <row r="725" spans="1:8" ht="14.4">
      <c r="A725" s="31">
        <f>COUNTIF('BOM Atual ZPCS12'!F:F,B725)+(1-(SUMIF(Invoice!$A:$A,$B725,Invoice!$B:$B)/100000000000))</f>
        <v>1</v>
      </c>
      <c r="B725" t="s">
        <v>1493</v>
      </c>
      <c r="C725" t="s">
        <v>1494</v>
      </c>
      <c r="D725" t="s">
        <v>192</v>
      </c>
      <c r="E725" t="s">
        <v>51</v>
      </c>
      <c r="F725"/>
      <c r="G725">
        <v>822</v>
      </c>
      <c r="H725" t="s">
        <v>64</v>
      </c>
    </row>
    <row r="726" spans="1:8" ht="14.4">
      <c r="A726" s="31">
        <f>COUNTIF('BOM Atual ZPCS12'!F:F,B726)+(1-(SUMIF(Invoice!$A:$A,$B726,Invoice!$B:$B)/100000000000))</f>
        <v>1</v>
      </c>
      <c r="B726" t="s">
        <v>1495</v>
      </c>
      <c r="C726" t="s">
        <v>1492</v>
      </c>
      <c r="D726" t="s">
        <v>192</v>
      </c>
      <c r="E726" t="s">
        <v>51</v>
      </c>
      <c r="F726"/>
      <c r="G726">
        <v>822</v>
      </c>
      <c r="H726" t="s">
        <v>64</v>
      </c>
    </row>
    <row r="727" spans="1:8" ht="14.4">
      <c r="A727" s="31">
        <f>COUNTIF('BOM Atual ZPCS12'!F:F,B727)+(1-(SUMIF(Invoice!$A:$A,$B727,Invoice!$B:$B)/100000000000))</f>
        <v>1</v>
      </c>
      <c r="B727" t="s">
        <v>1496</v>
      </c>
      <c r="C727" t="s">
        <v>1497</v>
      </c>
      <c r="D727" t="s">
        <v>192</v>
      </c>
      <c r="E727" t="s">
        <v>51</v>
      </c>
      <c r="F727"/>
      <c r="G727">
        <v>822</v>
      </c>
      <c r="H727" t="s">
        <v>64</v>
      </c>
    </row>
    <row r="728" spans="1:8" ht="14.4">
      <c r="A728" s="31">
        <f>COUNTIF('BOM Atual ZPCS12'!F:F,B728)+(1-(SUMIF(Invoice!$A:$A,$B728,Invoice!$B:$B)/100000000000))</f>
        <v>1</v>
      </c>
      <c r="B728" t="s">
        <v>1498</v>
      </c>
      <c r="C728" t="s">
        <v>1499</v>
      </c>
      <c r="D728" t="s">
        <v>192</v>
      </c>
      <c r="E728" t="s">
        <v>51</v>
      </c>
      <c r="F728"/>
      <c r="G728">
        <v>822</v>
      </c>
      <c r="H728" t="s">
        <v>64</v>
      </c>
    </row>
    <row r="729" spans="1:8" ht="14.4">
      <c r="A729" s="31">
        <f>COUNTIF('BOM Atual ZPCS12'!F:F,B729)+(1-(SUMIF(Invoice!$A:$A,$B729,Invoice!$B:$B)/100000000000))</f>
        <v>1</v>
      </c>
      <c r="B729" t="s">
        <v>1500</v>
      </c>
      <c r="C729" t="s">
        <v>1501</v>
      </c>
      <c r="D729" t="s">
        <v>192</v>
      </c>
      <c r="E729" t="s">
        <v>51</v>
      </c>
      <c r="F729"/>
      <c r="G729">
        <v>822</v>
      </c>
      <c r="H729" t="s">
        <v>64</v>
      </c>
    </row>
    <row r="730" spans="1:8" ht="14.4">
      <c r="A730" s="31">
        <f>COUNTIF('BOM Atual ZPCS12'!F:F,B730)+(1-(SUMIF(Invoice!$A:$A,$B730,Invoice!$B:$B)/100000000000))</f>
        <v>1</v>
      </c>
      <c r="B730" t="s">
        <v>1502</v>
      </c>
      <c r="C730" t="s">
        <v>1503</v>
      </c>
      <c r="D730" t="s">
        <v>192</v>
      </c>
      <c r="E730" t="s">
        <v>51</v>
      </c>
      <c r="F730"/>
      <c r="G730">
        <v>822</v>
      </c>
      <c r="H730" t="s">
        <v>64</v>
      </c>
    </row>
    <row r="731" spans="1:8" ht="14.4">
      <c r="A731" s="31">
        <f>COUNTIF('BOM Atual ZPCS12'!F:F,B731)+(1-(SUMIF(Invoice!$A:$A,$B731,Invoice!$B:$B)/100000000000))</f>
        <v>1</v>
      </c>
      <c r="B731" t="s">
        <v>1504</v>
      </c>
      <c r="C731" t="s">
        <v>1505</v>
      </c>
      <c r="D731" t="s">
        <v>192</v>
      </c>
      <c r="E731" t="s">
        <v>51</v>
      </c>
      <c r="F731"/>
      <c r="G731">
        <v>822</v>
      </c>
      <c r="H731" t="s">
        <v>64</v>
      </c>
    </row>
    <row r="732" spans="1:8" ht="14.4">
      <c r="A732" s="31">
        <f>COUNTIF('BOM Atual ZPCS12'!F:F,B732)+(1-(SUMIF(Invoice!$A:$A,$B732,Invoice!$B:$B)/100000000000))</f>
        <v>1</v>
      </c>
      <c r="B732" t="s">
        <v>1506</v>
      </c>
      <c r="C732" t="s">
        <v>1507</v>
      </c>
      <c r="D732" t="s">
        <v>192</v>
      </c>
      <c r="E732" t="s">
        <v>51</v>
      </c>
      <c r="F732"/>
      <c r="G732">
        <v>822</v>
      </c>
      <c r="H732" t="s">
        <v>64</v>
      </c>
    </row>
    <row r="733" spans="1:8" ht="14.4">
      <c r="A733" s="31">
        <f>COUNTIF('BOM Atual ZPCS12'!F:F,B733)+(1-(SUMIF(Invoice!$A:$A,$B733,Invoice!$B:$B)/100000000000))</f>
        <v>1</v>
      </c>
      <c r="B733" t="s">
        <v>1508</v>
      </c>
      <c r="C733" t="s">
        <v>1509</v>
      </c>
      <c r="D733" t="s">
        <v>192</v>
      </c>
      <c r="E733" t="s">
        <v>51</v>
      </c>
      <c r="F733"/>
      <c r="G733">
        <v>822</v>
      </c>
      <c r="H733" t="s">
        <v>64</v>
      </c>
    </row>
    <row r="734" spans="1:8" ht="14.4">
      <c r="A734" s="31">
        <f>COUNTIF('BOM Atual ZPCS12'!F:F,B734)+(1-(SUMIF(Invoice!$A:$A,$B734,Invoice!$B:$B)/100000000000))</f>
        <v>1</v>
      </c>
      <c r="B734" t="s">
        <v>1510</v>
      </c>
      <c r="C734" t="s">
        <v>1511</v>
      </c>
      <c r="D734" t="s">
        <v>192</v>
      </c>
      <c r="E734" t="s">
        <v>51</v>
      </c>
      <c r="F734"/>
      <c r="G734">
        <v>822</v>
      </c>
      <c r="H734" t="s">
        <v>64</v>
      </c>
    </row>
    <row r="735" spans="1:8" ht="14.4">
      <c r="A735" s="31">
        <f>COUNTIF('BOM Atual ZPCS12'!F:F,B735)+(1-(SUMIF(Invoice!$A:$A,$B735,Invoice!$B:$B)/100000000000))</f>
        <v>1</v>
      </c>
      <c r="B735" t="s">
        <v>190</v>
      </c>
      <c r="C735" t="s">
        <v>191</v>
      </c>
      <c r="D735" t="s">
        <v>192</v>
      </c>
      <c r="E735" t="s">
        <v>51</v>
      </c>
      <c r="F735"/>
      <c r="G735">
        <v>822</v>
      </c>
      <c r="H735" t="s">
        <v>64</v>
      </c>
    </row>
    <row r="736" spans="1:8" ht="14.4">
      <c r="A736" s="31">
        <f>COUNTIF('BOM Atual ZPCS12'!F:F,B736)+(1-(SUMIF(Invoice!$A:$A,$B736,Invoice!$B:$B)/100000000000))</f>
        <v>1</v>
      </c>
      <c r="B736" t="s">
        <v>1512</v>
      </c>
      <c r="C736" t="s">
        <v>1513</v>
      </c>
      <c r="D736" t="s">
        <v>192</v>
      </c>
      <c r="E736" t="s">
        <v>51</v>
      </c>
      <c r="F736"/>
      <c r="G736">
        <v>822</v>
      </c>
      <c r="H736" t="s">
        <v>64</v>
      </c>
    </row>
    <row r="737" spans="1:8" ht="14.4">
      <c r="A737" s="31">
        <f>COUNTIF('BOM Atual ZPCS12'!F:F,B737)+(1-(SUMIF(Invoice!$A:$A,$B737,Invoice!$B:$B)/100000000000))</f>
        <v>1.99999998954</v>
      </c>
      <c r="B737" t="s">
        <v>193</v>
      </c>
      <c r="C737" t="s">
        <v>194</v>
      </c>
      <c r="D737" t="s">
        <v>192</v>
      </c>
      <c r="E737" t="s">
        <v>51</v>
      </c>
      <c r="F737"/>
      <c r="G737">
        <v>822</v>
      </c>
      <c r="H737" t="s">
        <v>64</v>
      </c>
    </row>
    <row r="738" spans="1:8" ht="14.4">
      <c r="A738" s="31">
        <f>COUNTIF('BOM Atual ZPCS12'!F:F,B738)+(1-(SUMIF(Invoice!$A:$A,$B738,Invoice!$B:$B)/100000000000))</f>
        <v>2</v>
      </c>
      <c r="B738" t="s">
        <v>3629</v>
      </c>
      <c r="C738" t="s">
        <v>3630</v>
      </c>
      <c r="D738" t="s">
        <v>192</v>
      </c>
      <c r="E738" t="s">
        <v>51</v>
      </c>
      <c r="F738"/>
      <c r="G738">
        <v>822</v>
      </c>
      <c r="H738" t="s">
        <v>64</v>
      </c>
    </row>
    <row r="739" spans="1:8" ht="14.4">
      <c r="A739" s="31">
        <f>COUNTIF('BOM Atual ZPCS12'!F:F,B739)+(1-(SUMIF(Invoice!$A:$A,$B739,Invoice!$B:$B)/100000000000))</f>
        <v>1</v>
      </c>
      <c r="B739" t="s">
        <v>1514</v>
      </c>
      <c r="C739" t="s">
        <v>1515</v>
      </c>
      <c r="D739" t="s">
        <v>192</v>
      </c>
      <c r="E739" t="s">
        <v>51</v>
      </c>
      <c r="F739"/>
      <c r="G739">
        <v>822</v>
      </c>
      <c r="H739" t="s">
        <v>64</v>
      </c>
    </row>
    <row r="740" spans="1:8" ht="14.4">
      <c r="A740" s="31">
        <f>COUNTIF('BOM Atual ZPCS12'!F:F,B740)+(1-(SUMIF(Invoice!$A:$A,$B740,Invoice!$B:$B)/100000000000))</f>
        <v>1</v>
      </c>
      <c r="B740" t="s">
        <v>1516</v>
      </c>
      <c r="C740" t="s">
        <v>1517</v>
      </c>
      <c r="D740" t="s">
        <v>192</v>
      </c>
      <c r="E740" t="s">
        <v>51</v>
      </c>
      <c r="F740"/>
      <c r="G740">
        <v>822</v>
      </c>
      <c r="H740" t="s">
        <v>64</v>
      </c>
    </row>
    <row r="741" spans="1:8" ht="14.4">
      <c r="A741" s="31">
        <f>COUNTIF('BOM Atual ZPCS12'!F:F,B741)+(1-(SUMIF(Invoice!$A:$A,$B741,Invoice!$B:$B)/100000000000))</f>
        <v>1</v>
      </c>
      <c r="B741" t="s">
        <v>1518</v>
      </c>
      <c r="C741" t="s">
        <v>196</v>
      </c>
      <c r="D741" t="s">
        <v>192</v>
      </c>
      <c r="E741" t="s">
        <v>51</v>
      </c>
      <c r="F741"/>
      <c r="G741">
        <v>822</v>
      </c>
      <c r="H741" t="s">
        <v>64</v>
      </c>
    </row>
    <row r="742" spans="1:8" ht="14.4">
      <c r="A742" s="31">
        <f>COUNTIF('BOM Atual ZPCS12'!F:F,B742)+(1-(SUMIF(Invoice!$A:$A,$B742,Invoice!$B:$B)/100000000000))</f>
        <v>1</v>
      </c>
      <c r="B742" t="s">
        <v>195</v>
      </c>
      <c r="C742" t="s">
        <v>196</v>
      </c>
      <c r="D742" t="s">
        <v>192</v>
      </c>
      <c r="E742" t="s">
        <v>51</v>
      </c>
      <c r="F742"/>
      <c r="G742">
        <v>822</v>
      </c>
      <c r="H742" t="s">
        <v>64</v>
      </c>
    </row>
    <row r="743" spans="1:8" ht="14.4">
      <c r="A743" s="31">
        <f>COUNTIF('BOM Atual ZPCS12'!F:F,B743)+(1-(SUMIF(Invoice!$A:$A,$B743,Invoice!$B:$B)/100000000000))</f>
        <v>1</v>
      </c>
      <c r="B743" t="s">
        <v>1519</v>
      </c>
      <c r="C743" t="s">
        <v>1520</v>
      </c>
      <c r="D743" t="s">
        <v>192</v>
      </c>
      <c r="E743" t="s">
        <v>51</v>
      </c>
      <c r="F743"/>
      <c r="G743">
        <v>828</v>
      </c>
      <c r="H743" t="s">
        <v>64</v>
      </c>
    </row>
    <row r="744" spans="1:8" ht="14.4">
      <c r="A744" s="31">
        <f>COUNTIF('BOM Atual ZPCS12'!F:F,B744)+(1-(SUMIF(Invoice!$A:$A,$B744,Invoice!$B:$B)/100000000000))</f>
        <v>1</v>
      </c>
      <c r="B744" t="s">
        <v>1521</v>
      </c>
      <c r="C744" t="s">
        <v>1522</v>
      </c>
      <c r="D744" t="s">
        <v>192</v>
      </c>
      <c r="E744" t="s">
        <v>51</v>
      </c>
      <c r="F744"/>
      <c r="G744">
        <v>828</v>
      </c>
      <c r="H744" t="s">
        <v>64</v>
      </c>
    </row>
    <row r="745" spans="1:8" ht="14.4">
      <c r="A745" s="31">
        <f>COUNTIF('BOM Atual ZPCS12'!F:F,B745)+(1-(SUMIF(Invoice!$A:$A,$B745,Invoice!$B:$B)/100000000000))</f>
        <v>1</v>
      </c>
      <c r="B745" t="s">
        <v>1523</v>
      </c>
      <c r="C745" t="s">
        <v>1524</v>
      </c>
      <c r="D745" t="s">
        <v>192</v>
      </c>
      <c r="E745" t="s">
        <v>51</v>
      </c>
      <c r="F745"/>
      <c r="G745">
        <v>829</v>
      </c>
      <c r="H745" t="s">
        <v>64</v>
      </c>
    </row>
    <row r="746" spans="1:8" ht="14.4">
      <c r="A746" s="31">
        <f>COUNTIF('BOM Atual ZPCS12'!F:F,B746)+(1-(SUMIF(Invoice!$A:$A,$B746,Invoice!$B:$B)/100000000000))</f>
        <v>1</v>
      </c>
      <c r="B746" t="s">
        <v>1525</v>
      </c>
      <c r="C746" t="s">
        <v>1526</v>
      </c>
      <c r="D746" t="s">
        <v>192</v>
      </c>
      <c r="E746" t="s">
        <v>51</v>
      </c>
      <c r="F746"/>
      <c r="G746">
        <v>829</v>
      </c>
      <c r="H746" t="s">
        <v>64</v>
      </c>
    </row>
    <row r="747" spans="1:8" ht="14.4">
      <c r="A747" s="31">
        <f>COUNTIF('BOM Atual ZPCS12'!F:F,B747)+(1-(SUMIF(Invoice!$A:$A,$B747,Invoice!$B:$B)/100000000000))</f>
        <v>1</v>
      </c>
      <c r="B747" t="s">
        <v>1527</v>
      </c>
      <c r="C747" t="s">
        <v>1528</v>
      </c>
      <c r="D747" t="s">
        <v>192</v>
      </c>
      <c r="E747" t="s">
        <v>51</v>
      </c>
      <c r="F747"/>
      <c r="G747">
        <v>830</v>
      </c>
      <c r="H747" t="s">
        <v>64</v>
      </c>
    </row>
    <row r="748" spans="1:8" ht="14.4">
      <c r="A748" s="31">
        <f>COUNTIF('BOM Atual ZPCS12'!F:F,B748)+(1-(SUMIF(Invoice!$A:$A,$B748,Invoice!$B:$B)/100000000000))</f>
        <v>1</v>
      </c>
      <c r="B748" t="s">
        <v>1529</v>
      </c>
      <c r="C748" t="s">
        <v>1528</v>
      </c>
      <c r="D748" t="s">
        <v>192</v>
      </c>
      <c r="E748" t="s">
        <v>51</v>
      </c>
      <c r="F748"/>
      <c r="G748">
        <v>830</v>
      </c>
      <c r="H748" t="s">
        <v>64</v>
      </c>
    </row>
    <row r="749" spans="1:8" ht="14.4">
      <c r="A749" s="31">
        <f>COUNTIF('BOM Atual ZPCS12'!F:F,B749)+(1-(SUMIF(Invoice!$A:$A,$B749,Invoice!$B:$B)/100000000000))</f>
        <v>1</v>
      </c>
      <c r="B749" t="s">
        <v>215</v>
      </c>
      <c r="C749" t="s">
        <v>216</v>
      </c>
      <c r="D749" t="s">
        <v>192</v>
      </c>
      <c r="E749" t="s">
        <v>51</v>
      </c>
      <c r="F749"/>
      <c r="G749">
        <v>833</v>
      </c>
      <c r="H749" t="s">
        <v>64</v>
      </c>
    </row>
    <row r="750" spans="1:8" ht="14.4">
      <c r="A750" s="31">
        <f>COUNTIF('BOM Atual ZPCS12'!F:F,B750)+(1-(SUMIF(Invoice!$A:$A,$B750,Invoice!$B:$B)/100000000000))</f>
        <v>1</v>
      </c>
      <c r="B750" t="s">
        <v>217</v>
      </c>
      <c r="C750" t="s">
        <v>218</v>
      </c>
      <c r="D750" t="s">
        <v>192</v>
      </c>
      <c r="E750" t="s">
        <v>51</v>
      </c>
      <c r="F750"/>
      <c r="G750">
        <v>833</v>
      </c>
      <c r="H750" t="s">
        <v>64</v>
      </c>
    </row>
    <row r="751" spans="1:8" ht="14.4">
      <c r="A751" s="31">
        <f>COUNTIF('BOM Atual ZPCS12'!F:F,B751)+(1-(SUMIF(Invoice!$A:$A,$B751,Invoice!$B:$B)/100000000000))</f>
        <v>1</v>
      </c>
      <c r="B751" t="s">
        <v>1530</v>
      </c>
      <c r="C751" t="s">
        <v>1531</v>
      </c>
      <c r="D751" t="s">
        <v>192</v>
      </c>
      <c r="E751" t="s">
        <v>51</v>
      </c>
      <c r="F751"/>
      <c r="G751">
        <v>835</v>
      </c>
      <c r="H751" t="s">
        <v>64</v>
      </c>
    </row>
    <row r="752" spans="1:8" ht="14.4">
      <c r="A752" s="31">
        <f>COUNTIF('BOM Atual ZPCS12'!F:F,B752)+(1-(SUMIF(Invoice!$A:$A,$B752,Invoice!$B:$B)/100000000000))</f>
        <v>1</v>
      </c>
      <c r="B752" t="s">
        <v>1532</v>
      </c>
      <c r="C752" t="s">
        <v>1533</v>
      </c>
      <c r="D752" t="s">
        <v>192</v>
      </c>
      <c r="E752" t="s">
        <v>51</v>
      </c>
      <c r="F752"/>
      <c r="G752">
        <v>835</v>
      </c>
      <c r="H752" t="s">
        <v>64</v>
      </c>
    </row>
    <row r="753" spans="1:8" ht="14.4">
      <c r="A753" s="31">
        <f>COUNTIF('BOM Atual ZPCS12'!F:F,B753)+(1-(SUMIF(Invoice!$A:$A,$B753,Invoice!$B:$B)/100000000000))</f>
        <v>1</v>
      </c>
      <c r="B753" t="s">
        <v>1534</v>
      </c>
      <c r="C753" t="s">
        <v>1535</v>
      </c>
      <c r="D753" t="s">
        <v>192</v>
      </c>
      <c r="E753" t="s">
        <v>51</v>
      </c>
      <c r="F753"/>
      <c r="G753">
        <v>837</v>
      </c>
      <c r="H753" t="s">
        <v>64</v>
      </c>
    </row>
    <row r="754" spans="1:8" ht="14.4">
      <c r="A754" s="31">
        <f>COUNTIF('BOM Atual ZPCS12'!F:F,B754)+(1-(SUMIF(Invoice!$A:$A,$B754,Invoice!$B:$B)/100000000000))</f>
        <v>1</v>
      </c>
      <c r="B754" t="s">
        <v>1536</v>
      </c>
      <c r="C754" t="s">
        <v>1537</v>
      </c>
      <c r="D754" t="s">
        <v>192</v>
      </c>
      <c r="E754" t="s">
        <v>51</v>
      </c>
      <c r="F754"/>
      <c r="G754">
        <v>837</v>
      </c>
      <c r="H754" t="s">
        <v>64</v>
      </c>
    </row>
    <row r="755" spans="1:8" ht="14.4">
      <c r="A755" s="31">
        <f>COUNTIF('BOM Atual ZPCS12'!F:F,B755)+(1-(SUMIF(Invoice!$A:$A,$B755,Invoice!$B:$B)/100000000000))</f>
        <v>1</v>
      </c>
      <c r="B755" t="s">
        <v>1538</v>
      </c>
      <c r="C755" t="s">
        <v>1539</v>
      </c>
      <c r="D755" t="s">
        <v>192</v>
      </c>
      <c r="E755" t="s">
        <v>51</v>
      </c>
      <c r="F755"/>
      <c r="G755">
        <v>837</v>
      </c>
      <c r="H755" t="s">
        <v>64</v>
      </c>
    </row>
    <row r="756" spans="1:8" ht="14.4">
      <c r="A756" s="31">
        <f>COUNTIF('BOM Atual ZPCS12'!F:F,B756)+(1-(SUMIF(Invoice!$A:$A,$B756,Invoice!$B:$B)/100000000000))</f>
        <v>1</v>
      </c>
      <c r="B756" t="s">
        <v>1540</v>
      </c>
      <c r="C756" t="s">
        <v>1541</v>
      </c>
      <c r="D756" t="s">
        <v>192</v>
      </c>
      <c r="E756" t="s">
        <v>51</v>
      </c>
      <c r="F756"/>
      <c r="G756">
        <v>837</v>
      </c>
      <c r="H756" t="s">
        <v>64</v>
      </c>
    </row>
    <row r="757" spans="1:8" ht="14.4">
      <c r="A757" s="31">
        <f>COUNTIF('BOM Atual ZPCS12'!F:F,B757)+(1-(SUMIF(Invoice!$A:$A,$B757,Invoice!$B:$B)/100000000000))</f>
        <v>1</v>
      </c>
      <c r="B757" t="s">
        <v>1542</v>
      </c>
      <c r="C757" t="s">
        <v>1535</v>
      </c>
      <c r="D757" t="s">
        <v>192</v>
      </c>
      <c r="E757" t="s">
        <v>51</v>
      </c>
      <c r="F757"/>
      <c r="G757">
        <v>837</v>
      </c>
      <c r="H757" t="s">
        <v>64</v>
      </c>
    </row>
    <row r="758" spans="1:8" ht="14.4">
      <c r="A758" s="31">
        <f>COUNTIF('BOM Atual ZPCS12'!F:F,B758)+(1-(SUMIF(Invoice!$A:$A,$B758,Invoice!$B:$B)/100000000000))</f>
        <v>1</v>
      </c>
      <c r="B758" t="s">
        <v>225</v>
      </c>
      <c r="C758" t="s">
        <v>226</v>
      </c>
      <c r="D758" t="s">
        <v>192</v>
      </c>
      <c r="E758" t="s">
        <v>51</v>
      </c>
      <c r="F758"/>
      <c r="G758">
        <v>839</v>
      </c>
      <c r="H758" t="s">
        <v>64</v>
      </c>
    </row>
    <row r="759" spans="1:8" ht="14.4">
      <c r="A759" s="31">
        <f>COUNTIF('BOM Atual ZPCS12'!F:F,B759)+(1-(SUMIF(Invoice!$A:$A,$B759,Invoice!$B:$B)/100000000000))</f>
        <v>1</v>
      </c>
      <c r="B759" t="s">
        <v>227</v>
      </c>
      <c r="C759" t="s">
        <v>228</v>
      </c>
      <c r="D759" t="s">
        <v>192</v>
      </c>
      <c r="E759" t="s">
        <v>51</v>
      </c>
      <c r="F759"/>
      <c r="G759">
        <v>839</v>
      </c>
      <c r="H759" t="s">
        <v>64</v>
      </c>
    </row>
    <row r="760" spans="1:8" ht="14.4">
      <c r="A760" s="31">
        <f>COUNTIF('BOM Atual ZPCS12'!F:F,B760)+(1-(SUMIF(Invoice!$A:$A,$B760,Invoice!$B:$B)/100000000000))</f>
        <v>1</v>
      </c>
      <c r="B760" t="s">
        <v>3631</v>
      </c>
      <c r="C760" t="s">
        <v>3632</v>
      </c>
      <c r="D760" t="s">
        <v>192</v>
      </c>
      <c r="E760" t="s">
        <v>51</v>
      </c>
      <c r="F760"/>
      <c r="G760">
        <v>839</v>
      </c>
      <c r="H760" t="s">
        <v>64</v>
      </c>
    </row>
    <row r="761" spans="1:8" ht="14.4">
      <c r="A761" s="31">
        <f>COUNTIF('BOM Atual ZPCS12'!F:F,B761)+(1-(SUMIF(Invoice!$A:$A,$B761,Invoice!$B:$B)/100000000000))</f>
        <v>1</v>
      </c>
      <c r="B761" t="s">
        <v>229</v>
      </c>
      <c r="C761" t="s">
        <v>230</v>
      </c>
      <c r="D761" t="s">
        <v>192</v>
      </c>
      <c r="E761" t="s">
        <v>51</v>
      </c>
      <c r="F761"/>
      <c r="G761">
        <v>839</v>
      </c>
      <c r="H761" t="s">
        <v>64</v>
      </c>
    </row>
    <row r="762" spans="1:8" ht="14.4">
      <c r="A762" s="31">
        <f>COUNTIF('BOM Atual ZPCS12'!F:F,B762)+(1-(SUMIF(Invoice!$A:$A,$B762,Invoice!$B:$B)/100000000000))</f>
        <v>1</v>
      </c>
      <c r="B762" t="s">
        <v>1543</v>
      </c>
      <c r="C762" t="s">
        <v>1544</v>
      </c>
      <c r="D762" t="s">
        <v>192</v>
      </c>
      <c r="E762" t="s">
        <v>51</v>
      </c>
      <c r="F762"/>
      <c r="G762">
        <v>842</v>
      </c>
      <c r="H762" t="s">
        <v>64</v>
      </c>
    </row>
    <row r="763" spans="1:8" ht="14.4">
      <c r="A763" s="31">
        <f>COUNTIF('BOM Atual ZPCS12'!F:F,B763)+(1-(SUMIF(Invoice!$A:$A,$B763,Invoice!$B:$B)/100000000000))</f>
        <v>1</v>
      </c>
      <c r="B763" t="s">
        <v>1545</v>
      </c>
      <c r="C763" t="s">
        <v>1546</v>
      </c>
      <c r="D763" t="s">
        <v>192</v>
      </c>
      <c r="E763" t="s">
        <v>51</v>
      </c>
      <c r="F763"/>
      <c r="G763">
        <v>842</v>
      </c>
      <c r="H763" t="s">
        <v>64</v>
      </c>
    </row>
    <row r="764" spans="1:8" ht="14.4">
      <c r="A764" s="31">
        <f>COUNTIF('BOM Atual ZPCS12'!F:F,B764)+(1-(SUMIF(Invoice!$A:$A,$B764,Invoice!$B:$B)/100000000000))</f>
        <v>1</v>
      </c>
      <c r="B764" t="s">
        <v>1547</v>
      </c>
      <c r="C764" t="s">
        <v>1548</v>
      </c>
      <c r="D764" t="s">
        <v>192</v>
      </c>
      <c r="E764" t="s">
        <v>51</v>
      </c>
      <c r="F764"/>
      <c r="G764">
        <v>843</v>
      </c>
      <c r="H764" t="s">
        <v>64</v>
      </c>
    </row>
    <row r="765" spans="1:8" ht="14.4">
      <c r="A765" s="31">
        <f>COUNTIF('BOM Atual ZPCS12'!F:F,B765)+(1-(SUMIF(Invoice!$A:$A,$B765,Invoice!$B:$B)/100000000000))</f>
        <v>1</v>
      </c>
      <c r="B765" t="s">
        <v>1549</v>
      </c>
      <c r="C765" t="s">
        <v>1550</v>
      </c>
      <c r="D765" t="s">
        <v>192</v>
      </c>
      <c r="E765" t="s">
        <v>51</v>
      </c>
      <c r="F765"/>
      <c r="G765">
        <v>843</v>
      </c>
      <c r="H765" t="s">
        <v>64</v>
      </c>
    </row>
    <row r="766" spans="1:8" ht="14.4">
      <c r="A766" s="31">
        <f>COUNTIF('BOM Atual ZPCS12'!F:F,B766)+(1-(SUMIF(Invoice!$A:$A,$B766,Invoice!$B:$B)/100000000000))</f>
        <v>2.999999984</v>
      </c>
      <c r="B766" t="s">
        <v>3415</v>
      </c>
      <c r="C766" t="s">
        <v>3416</v>
      </c>
      <c r="D766" t="s">
        <v>192</v>
      </c>
      <c r="E766" t="s">
        <v>51</v>
      </c>
      <c r="F766"/>
      <c r="G766">
        <v>844</v>
      </c>
      <c r="H766" t="s">
        <v>64</v>
      </c>
    </row>
    <row r="767" spans="1:8" ht="14.4">
      <c r="A767" s="31">
        <f>COUNTIF('BOM Atual ZPCS12'!F:F,B767)+(1-(SUMIF(Invoice!$A:$A,$B767,Invoice!$B:$B)/100000000000))</f>
        <v>1</v>
      </c>
      <c r="B767" t="s">
        <v>3417</v>
      </c>
      <c r="C767" t="s">
        <v>3418</v>
      </c>
      <c r="D767" t="s">
        <v>192</v>
      </c>
      <c r="E767" t="s">
        <v>51</v>
      </c>
      <c r="F767"/>
      <c r="G767">
        <v>844</v>
      </c>
      <c r="H767" t="s">
        <v>64</v>
      </c>
    </row>
    <row r="768" spans="1:8" ht="14.4">
      <c r="A768" s="31">
        <f>COUNTIF('BOM Atual ZPCS12'!F:F,B768)+(1-(SUMIF(Invoice!$A:$A,$B768,Invoice!$B:$B)/100000000000))</f>
        <v>1</v>
      </c>
      <c r="B768" t="s">
        <v>1551</v>
      </c>
      <c r="C768" t="s">
        <v>1552</v>
      </c>
      <c r="D768" t="s">
        <v>192</v>
      </c>
      <c r="E768" t="s">
        <v>51</v>
      </c>
      <c r="F768"/>
      <c r="G768">
        <v>846</v>
      </c>
      <c r="H768" t="s">
        <v>64</v>
      </c>
    </row>
    <row r="769" spans="1:8" ht="14.4">
      <c r="A769" s="31">
        <f>COUNTIF('BOM Atual ZPCS12'!F:F,B769)+(1-(SUMIF(Invoice!$A:$A,$B769,Invoice!$B:$B)/100000000000))</f>
        <v>1</v>
      </c>
      <c r="B769" t="s">
        <v>1553</v>
      </c>
      <c r="C769" t="s">
        <v>1554</v>
      </c>
      <c r="D769" t="s">
        <v>192</v>
      </c>
      <c r="E769" t="s">
        <v>51</v>
      </c>
      <c r="F769"/>
      <c r="G769">
        <v>846</v>
      </c>
      <c r="H769" t="s">
        <v>64</v>
      </c>
    </row>
    <row r="770" spans="1:8" ht="14.4">
      <c r="A770" s="31">
        <f>COUNTIF('BOM Atual ZPCS12'!F:F,B770)+(1-(SUMIF(Invoice!$A:$A,$B770,Invoice!$B:$B)/100000000000))</f>
        <v>1</v>
      </c>
      <c r="B770" t="s">
        <v>1555</v>
      </c>
      <c r="C770" t="s">
        <v>1556</v>
      </c>
      <c r="D770" t="s">
        <v>192</v>
      </c>
      <c r="E770" t="s">
        <v>51</v>
      </c>
      <c r="F770"/>
      <c r="G770">
        <v>847</v>
      </c>
      <c r="H770" t="s">
        <v>64</v>
      </c>
    </row>
    <row r="771" spans="1:8" ht="14.4">
      <c r="A771" s="31">
        <f>COUNTIF('BOM Atual ZPCS12'!F:F,B771)+(1-(SUMIF(Invoice!$A:$A,$B771,Invoice!$B:$B)/100000000000))</f>
        <v>1</v>
      </c>
      <c r="B771" t="s">
        <v>1557</v>
      </c>
      <c r="C771" t="s">
        <v>1558</v>
      </c>
      <c r="D771" t="s">
        <v>192</v>
      </c>
      <c r="E771" t="s">
        <v>51</v>
      </c>
      <c r="F771"/>
      <c r="G771">
        <v>847</v>
      </c>
      <c r="H771" t="s">
        <v>64</v>
      </c>
    </row>
    <row r="772" spans="1:8" ht="14.4">
      <c r="A772" s="31">
        <f>COUNTIF('BOM Atual ZPCS12'!F:F,B772)+(1-(SUMIF(Invoice!$A:$A,$B772,Invoice!$B:$B)/100000000000))</f>
        <v>1</v>
      </c>
      <c r="B772" t="s">
        <v>1559</v>
      </c>
      <c r="C772" t="s">
        <v>1560</v>
      </c>
      <c r="D772" t="s">
        <v>192</v>
      </c>
      <c r="E772" t="s">
        <v>51</v>
      </c>
      <c r="F772"/>
      <c r="G772">
        <v>848</v>
      </c>
      <c r="H772" t="s">
        <v>64</v>
      </c>
    </row>
    <row r="773" spans="1:8" ht="14.4">
      <c r="A773" s="31">
        <f>COUNTIF('BOM Atual ZPCS12'!F:F,B773)+(1-(SUMIF(Invoice!$A:$A,$B773,Invoice!$B:$B)/100000000000))</f>
        <v>1</v>
      </c>
      <c r="B773" t="s">
        <v>1561</v>
      </c>
      <c r="C773" t="s">
        <v>1562</v>
      </c>
      <c r="D773" t="s">
        <v>192</v>
      </c>
      <c r="E773" t="s">
        <v>51</v>
      </c>
      <c r="F773"/>
      <c r="G773">
        <v>848</v>
      </c>
      <c r="H773" t="s">
        <v>64</v>
      </c>
    </row>
    <row r="774" spans="1:8" ht="14.4">
      <c r="A774" s="31">
        <f>COUNTIF('BOM Atual ZPCS12'!F:F,B774)+(1-(SUMIF(Invoice!$A:$A,$B774,Invoice!$B:$B)/100000000000))</f>
        <v>1</v>
      </c>
      <c r="B774" t="s">
        <v>1563</v>
      </c>
      <c r="C774" t="s">
        <v>1564</v>
      </c>
      <c r="D774" t="s">
        <v>192</v>
      </c>
      <c r="E774" t="s">
        <v>51</v>
      </c>
      <c r="F774"/>
      <c r="G774">
        <v>849</v>
      </c>
      <c r="H774" t="s">
        <v>64</v>
      </c>
    </row>
    <row r="775" spans="1:8" ht="14.4">
      <c r="A775" s="31">
        <f>COUNTIF('BOM Atual ZPCS12'!F:F,B775)+(1-(SUMIF(Invoice!$A:$A,$B775,Invoice!$B:$B)/100000000000))</f>
        <v>1</v>
      </c>
      <c r="B775" t="s">
        <v>1565</v>
      </c>
      <c r="C775" t="s">
        <v>1566</v>
      </c>
      <c r="D775" t="s">
        <v>192</v>
      </c>
      <c r="E775" t="s">
        <v>51</v>
      </c>
      <c r="F775"/>
      <c r="G775">
        <v>849</v>
      </c>
      <c r="H775" t="s">
        <v>64</v>
      </c>
    </row>
    <row r="776" spans="1:8" ht="14.4">
      <c r="A776" s="31">
        <f>COUNTIF('BOM Atual ZPCS12'!F:F,B776)+(1-(SUMIF(Invoice!$A:$A,$B776,Invoice!$B:$B)/100000000000))</f>
        <v>1</v>
      </c>
      <c r="B776" t="s">
        <v>1567</v>
      </c>
      <c r="C776" t="s">
        <v>1568</v>
      </c>
      <c r="D776" t="s">
        <v>192</v>
      </c>
      <c r="E776" t="s">
        <v>51</v>
      </c>
      <c r="F776"/>
      <c r="G776">
        <v>850</v>
      </c>
      <c r="H776" t="s">
        <v>64</v>
      </c>
    </row>
    <row r="777" spans="1:8" ht="14.4">
      <c r="A777" s="31">
        <f>COUNTIF('BOM Atual ZPCS12'!F:F,B777)+(1-(SUMIF(Invoice!$A:$A,$B777,Invoice!$B:$B)/100000000000))</f>
        <v>1</v>
      </c>
      <c r="B777" t="s">
        <v>1569</v>
      </c>
      <c r="C777" t="s">
        <v>499</v>
      </c>
      <c r="D777" t="s">
        <v>192</v>
      </c>
      <c r="E777" t="s">
        <v>51</v>
      </c>
      <c r="F777"/>
      <c r="G777">
        <v>850</v>
      </c>
      <c r="H777" t="s">
        <v>64</v>
      </c>
    </row>
    <row r="778" spans="1:8" ht="14.4">
      <c r="A778" s="31">
        <f>COUNTIF('BOM Atual ZPCS12'!F:F,B778)+(1-(SUMIF(Invoice!$A:$A,$B778,Invoice!$B:$B)/100000000000))</f>
        <v>1</v>
      </c>
      <c r="B778" t="s">
        <v>3054</v>
      </c>
      <c r="C778" t="s">
        <v>3055</v>
      </c>
      <c r="D778" t="s">
        <v>192</v>
      </c>
      <c r="E778" t="s">
        <v>51</v>
      </c>
      <c r="F778"/>
      <c r="G778">
        <v>851</v>
      </c>
      <c r="H778" t="s">
        <v>64</v>
      </c>
    </row>
    <row r="779" spans="1:8" ht="14.4">
      <c r="A779" s="31">
        <f>COUNTIF('BOM Atual ZPCS12'!F:F,B779)+(1-(SUMIF(Invoice!$A:$A,$B779,Invoice!$B:$B)/100000000000))</f>
        <v>1</v>
      </c>
      <c r="B779" t="s">
        <v>3056</v>
      </c>
      <c r="C779" t="s">
        <v>3057</v>
      </c>
      <c r="D779" t="s">
        <v>192</v>
      </c>
      <c r="E779" t="s">
        <v>51</v>
      </c>
      <c r="F779"/>
      <c r="G779">
        <v>851</v>
      </c>
      <c r="H779" t="s">
        <v>64</v>
      </c>
    </row>
    <row r="780" spans="1:8" ht="14.4">
      <c r="A780" s="31">
        <f>COUNTIF('BOM Atual ZPCS12'!F:F,B780)+(1-(SUMIF(Invoice!$A:$A,$B780,Invoice!$B:$B)/100000000000))</f>
        <v>1</v>
      </c>
      <c r="B780" t="s">
        <v>1570</v>
      </c>
      <c r="C780" t="s">
        <v>1571</v>
      </c>
      <c r="D780" t="s">
        <v>192</v>
      </c>
      <c r="E780" t="s">
        <v>51</v>
      </c>
      <c r="F780"/>
      <c r="G780">
        <v>853</v>
      </c>
      <c r="H780" t="s">
        <v>64</v>
      </c>
    </row>
    <row r="781" spans="1:8" ht="14.4">
      <c r="A781" s="31">
        <f>COUNTIF('BOM Atual ZPCS12'!F:F,B781)+(1-(SUMIF(Invoice!$A:$A,$B781,Invoice!$B:$B)/100000000000))</f>
        <v>1</v>
      </c>
      <c r="B781" t="s">
        <v>1572</v>
      </c>
      <c r="C781" t="s">
        <v>1573</v>
      </c>
      <c r="D781" t="s">
        <v>192</v>
      </c>
      <c r="E781" t="s">
        <v>51</v>
      </c>
      <c r="F781"/>
      <c r="G781">
        <v>853</v>
      </c>
      <c r="H781" t="s">
        <v>64</v>
      </c>
    </row>
    <row r="782" spans="1:8" ht="14.4">
      <c r="A782" s="31">
        <f>COUNTIF('BOM Atual ZPCS12'!F:F,B782)+(1-(SUMIF(Invoice!$A:$A,$B782,Invoice!$B:$B)/100000000000))</f>
        <v>1</v>
      </c>
      <c r="B782" t="s">
        <v>1574</v>
      </c>
      <c r="C782" t="s">
        <v>1575</v>
      </c>
      <c r="D782" t="s">
        <v>192</v>
      </c>
      <c r="E782" t="s">
        <v>51</v>
      </c>
      <c r="F782"/>
      <c r="G782">
        <v>853</v>
      </c>
      <c r="H782" t="s">
        <v>64</v>
      </c>
    </row>
    <row r="783" spans="1:8" ht="14.4">
      <c r="A783" s="31">
        <f>COUNTIF('BOM Atual ZPCS12'!F:F,B783)+(1-(SUMIF(Invoice!$A:$A,$B783,Invoice!$B:$B)/100000000000))</f>
        <v>3</v>
      </c>
      <c r="B783" t="s">
        <v>1576</v>
      </c>
      <c r="C783" t="s">
        <v>1577</v>
      </c>
      <c r="D783" t="s">
        <v>192</v>
      </c>
      <c r="E783" t="s">
        <v>51</v>
      </c>
      <c r="F783"/>
      <c r="G783">
        <v>854</v>
      </c>
      <c r="H783" t="s">
        <v>64</v>
      </c>
    </row>
    <row r="784" spans="1:8" ht="14.4">
      <c r="A784" s="31">
        <f>COUNTIF('BOM Atual ZPCS12'!F:F,B784)+(1-(SUMIF(Invoice!$A:$A,$B784,Invoice!$B:$B)/100000000000))</f>
        <v>3</v>
      </c>
      <c r="B784" t="s">
        <v>1578</v>
      </c>
      <c r="C784" t="s">
        <v>1579</v>
      </c>
      <c r="D784" t="s">
        <v>192</v>
      </c>
      <c r="E784" t="s">
        <v>51</v>
      </c>
      <c r="F784"/>
      <c r="G784">
        <v>854</v>
      </c>
      <c r="H784" t="s">
        <v>64</v>
      </c>
    </row>
    <row r="785" spans="1:8" ht="14.4">
      <c r="A785" s="31">
        <f>COUNTIF('BOM Atual ZPCS12'!F:F,B785)+(1-(SUMIF(Invoice!$A:$A,$B785,Invoice!$B:$B)/100000000000))</f>
        <v>3</v>
      </c>
      <c r="B785" t="s">
        <v>1580</v>
      </c>
      <c r="C785" t="s">
        <v>1581</v>
      </c>
      <c r="D785" t="s">
        <v>192</v>
      </c>
      <c r="E785" t="s">
        <v>51</v>
      </c>
      <c r="F785"/>
      <c r="G785">
        <v>854</v>
      </c>
      <c r="H785" t="s">
        <v>64</v>
      </c>
    </row>
    <row r="786" spans="1:8" ht="14.4">
      <c r="A786" s="31">
        <f>COUNTIF('BOM Atual ZPCS12'!F:F,B786)+(1-(SUMIF(Invoice!$A:$A,$B786,Invoice!$B:$B)/100000000000))</f>
        <v>3</v>
      </c>
      <c r="B786" t="s">
        <v>3633</v>
      </c>
      <c r="C786" t="s">
        <v>3634</v>
      </c>
      <c r="D786" t="s">
        <v>192</v>
      </c>
      <c r="E786" t="s">
        <v>51</v>
      </c>
      <c r="F786"/>
      <c r="G786">
        <v>854</v>
      </c>
      <c r="H786" t="s">
        <v>64</v>
      </c>
    </row>
    <row r="787" spans="1:8" ht="14.4">
      <c r="A787" s="31">
        <f>COUNTIF('BOM Atual ZPCS12'!F:F,B787)+(1-(SUMIF(Invoice!$A:$A,$B787,Invoice!$B:$B)/100000000000))</f>
        <v>2.9999999859999997</v>
      </c>
      <c r="B787" t="s">
        <v>3635</v>
      </c>
      <c r="C787" t="s">
        <v>3634</v>
      </c>
      <c r="D787" t="s">
        <v>192</v>
      </c>
      <c r="E787" t="s">
        <v>51</v>
      </c>
      <c r="F787"/>
      <c r="G787">
        <v>854</v>
      </c>
      <c r="H787" t="s">
        <v>64</v>
      </c>
    </row>
    <row r="788" spans="1:8" ht="14.4">
      <c r="A788" s="31">
        <f>COUNTIF('BOM Atual ZPCS12'!F:F,B788)+(1-(SUMIF(Invoice!$A:$A,$B788,Invoice!$B:$B)/100000000000))</f>
        <v>3</v>
      </c>
      <c r="B788" t="s">
        <v>3636</v>
      </c>
      <c r="C788" t="s">
        <v>3637</v>
      </c>
      <c r="D788" t="s">
        <v>192</v>
      </c>
      <c r="E788" t="s">
        <v>51</v>
      </c>
      <c r="F788"/>
      <c r="G788">
        <v>854</v>
      </c>
      <c r="H788" t="s">
        <v>64</v>
      </c>
    </row>
    <row r="789" spans="1:8" ht="14.4">
      <c r="A789" s="31">
        <f>COUNTIF('BOM Atual ZPCS12'!F:F,B789)+(1-(SUMIF(Invoice!$A:$A,$B789,Invoice!$B:$B)/100000000000))</f>
        <v>1</v>
      </c>
      <c r="B789" t="s">
        <v>1582</v>
      </c>
      <c r="C789" t="s">
        <v>1583</v>
      </c>
      <c r="D789" t="s">
        <v>192</v>
      </c>
      <c r="E789" t="s">
        <v>51</v>
      </c>
      <c r="F789"/>
      <c r="G789">
        <v>856</v>
      </c>
      <c r="H789" t="s">
        <v>64</v>
      </c>
    </row>
    <row r="790" spans="1:8" ht="14.4">
      <c r="A790" s="31">
        <f>COUNTIF('BOM Atual ZPCS12'!F:F,B790)+(1-(SUMIF(Invoice!$A:$A,$B790,Invoice!$B:$B)/100000000000))</f>
        <v>1</v>
      </c>
      <c r="B790" t="s">
        <v>1584</v>
      </c>
      <c r="C790" t="s">
        <v>1585</v>
      </c>
      <c r="D790" t="s">
        <v>192</v>
      </c>
      <c r="E790" t="s">
        <v>51</v>
      </c>
      <c r="F790"/>
      <c r="G790">
        <v>856</v>
      </c>
      <c r="H790" t="s">
        <v>64</v>
      </c>
    </row>
    <row r="791" spans="1:8" ht="14.4">
      <c r="A791" s="31">
        <f>COUNTIF('BOM Atual ZPCS12'!F:F,B791)+(1-(SUMIF(Invoice!$A:$A,$B791,Invoice!$B:$B)/100000000000))</f>
        <v>1</v>
      </c>
      <c r="B791" t="s">
        <v>1586</v>
      </c>
      <c r="C791" t="s">
        <v>1587</v>
      </c>
      <c r="D791" t="s">
        <v>192</v>
      </c>
      <c r="E791" t="s">
        <v>51</v>
      </c>
      <c r="F791"/>
      <c r="G791">
        <v>858</v>
      </c>
      <c r="H791" t="s">
        <v>64</v>
      </c>
    </row>
    <row r="792" spans="1:8" ht="14.4">
      <c r="A792" s="31">
        <f>COUNTIF('BOM Atual ZPCS12'!F:F,B792)+(1-(SUMIF(Invoice!$A:$A,$B792,Invoice!$B:$B)/100000000000))</f>
        <v>1</v>
      </c>
      <c r="B792" t="s">
        <v>1588</v>
      </c>
      <c r="C792" t="s">
        <v>1589</v>
      </c>
      <c r="D792" t="s">
        <v>192</v>
      </c>
      <c r="E792" t="s">
        <v>51</v>
      </c>
      <c r="F792"/>
      <c r="G792">
        <v>858</v>
      </c>
      <c r="H792" t="s">
        <v>64</v>
      </c>
    </row>
    <row r="793" spans="1:8" ht="14.4">
      <c r="A793" s="31">
        <f>COUNTIF('BOM Atual ZPCS12'!F:F,B793)+(1-(SUMIF(Invoice!$A:$A,$B793,Invoice!$B:$B)/100000000000))</f>
        <v>3</v>
      </c>
      <c r="B793" t="s">
        <v>1590</v>
      </c>
      <c r="C793" t="s">
        <v>1591</v>
      </c>
      <c r="D793" t="s">
        <v>192</v>
      </c>
      <c r="E793" t="s">
        <v>51</v>
      </c>
      <c r="F793"/>
      <c r="G793">
        <v>858</v>
      </c>
      <c r="H793" t="s">
        <v>64</v>
      </c>
    </row>
    <row r="794" spans="1:8" ht="14.4">
      <c r="A794" s="31">
        <f>COUNTIF('BOM Atual ZPCS12'!F:F,B794)+(1-(SUMIF(Invoice!$A:$A,$B794,Invoice!$B:$B)/100000000000))</f>
        <v>2.9999999600000002</v>
      </c>
      <c r="B794" t="s">
        <v>3638</v>
      </c>
      <c r="C794" t="s">
        <v>3639</v>
      </c>
      <c r="D794" t="s">
        <v>192</v>
      </c>
      <c r="E794" t="s">
        <v>51</v>
      </c>
      <c r="F794"/>
      <c r="G794">
        <v>858</v>
      </c>
      <c r="H794" t="s">
        <v>64</v>
      </c>
    </row>
    <row r="795" spans="1:8" ht="14.4">
      <c r="A795" s="31">
        <f>COUNTIF('BOM Atual ZPCS12'!F:F,B795)+(1-(SUMIF(Invoice!$A:$A,$B795,Invoice!$B:$B)/100000000000))</f>
        <v>1</v>
      </c>
      <c r="B795" t="s">
        <v>1592</v>
      </c>
      <c r="C795" t="s">
        <v>1593</v>
      </c>
      <c r="D795" t="s">
        <v>192</v>
      </c>
      <c r="E795" t="s">
        <v>51</v>
      </c>
      <c r="F795"/>
      <c r="G795">
        <v>860</v>
      </c>
      <c r="H795" t="s">
        <v>64</v>
      </c>
    </row>
    <row r="796" spans="1:8" ht="14.4">
      <c r="A796" s="31">
        <f>COUNTIF('BOM Atual ZPCS12'!F:F,B796)+(1-(SUMIF(Invoice!$A:$A,$B796,Invoice!$B:$B)/100000000000))</f>
        <v>1</v>
      </c>
      <c r="B796" t="s">
        <v>1594</v>
      </c>
      <c r="C796" t="s">
        <v>1595</v>
      </c>
      <c r="D796" t="s">
        <v>192</v>
      </c>
      <c r="E796" t="s">
        <v>51</v>
      </c>
      <c r="F796"/>
      <c r="G796">
        <v>860</v>
      </c>
      <c r="H796" t="s">
        <v>64</v>
      </c>
    </row>
    <row r="797" spans="1:8" ht="14.4">
      <c r="A797" s="31">
        <f>COUNTIF('BOM Atual ZPCS12'!F:F,B797)+(1-(SUMIF(Invoice!$A:$A,$B797,Invoice!$B:$B)/100000000000))</f>
        <v>1</v>
      </c>
      <c r="B797" t="s">
        <v>1596</v>
      </c>
      <c r="C797" t="s">
        <v>1597</v>
      </c>
      <c r="D797" t="s">
        <v>192</v>
      </c>
      <c r="E797" t="s">
        <v>51</v>
      </c>
      <c r="F797"/>
      <c r="G797">
        <v>861</v>
      </c>
      <c r="H797" t="s">
        <v>64</v>
      </c>
    </row>
    <row r="798" spans="1:8" ht="14.4">
      <c r="A798" s="31">
        <f>COUNTIF('BOM Atual ZPCS12'!F:F,B798)+(1-(SUMIF(Invoice!$A:$A,$B798,Invoice!$B:$B)/100000000000))</f>
        <v>1</v>
      </c>
      <c r="B798" t="s">
        <v>1598</v>
      </c>
      <c r="C798" t="s">
        <v>1599</v>
      </c>
      <c r="D798" t="s">
        <v>192</v>
      </c>
      <c r="E798" t="s">
        <v>51</v>
      </c>
      <c r="F798"/>
      <c r="G798">
        <v>861</v>
      </c>
      <c r="H798" t="s">
        <v>64</v>
      </c>
    </row>
    <row r="799" spans="1:8" ht="14.4">
      <c r="A799" s="31">
        <f>COUNTIF('BOM Atual ZPCS12'!F:F,B799)+(1-(SUMIF(Invoice!$A:$A,$B799,Invoice!$B:$B)/100000000000))</f>
        <v>3</v>
      </c>
      <c r="B799" t="s">
        <v>1600</v>
      </c>
      <c r="C799" t="s">
        <v>1601</v>
      </c>
      <c r="D799" t="s">
        <v>192</v>
      </c>
      <c r="E799" t="s">
        <v>51</v>
      </c>
      <c r="F799"/>
      <c r="G799">
        <v>862</v>
      </c>
      <c r="H799" t="s">
        <v>64</v>
      </c>
    </row>
    <row r="800" spans="1:8" ht="14.4">
      <c r="A800" s="31">
        <f>COUNTIF('BOM Atual ZPCS12'!F:F,B800)+(1-(SUMIF(Invoice!$A:$A,$B800,Invoice!$B:$B)/100000000000))</f>
        <v>2.99999993</v>
      </c>
      <c r="B800" t="s">
        <v>3640</v>
      </c>
      <c r="C800" t="s">
        <v>3641</v>
      </c>
      <c r="D800" t="s">
        <v>192</v>
      </c>
      <c r="E800" t="s">
        <v>51</v>
      </c>
      <c r="F800"/>
      <c r="G800">
        <v>862</v>
      </c>
      <c r="H800" t="s">
        <v>64</v>
      </c>
    </row>
    <row r="801" spans="1:8" ht="14.4">
      <c r="A801" s="31">
        <f>COUNTIF('BOM Atual ZPCS12'!F:F,B801)+(1-(SUMIF(Invoice!$A:$A,$B801,Invoice!$B:$B)/100000000000))</f>
        <v>1</v>
      </c>
      <c r="B801" t="s">
        <v>1602</v>
      </c>
      <c r="C801" t="s">
        <v>1603</v>
      </c>
      <c r="D801" t="s">
        <v>192</v>
      </c>
      <c r="E801" t="s">
        <v>51</v>
      </c>
      <c r="F801"/>
      <c r="G801">
        <v>862</v>
      </c>
      <c r="H801" t="s">
        <v>64</v>
      </c>
    </row>
    <row r="802" spans="1:8" ht="14.4">
      <c r="A802" s="31">
        <f>COUNTIF('BOM Atual ZPCS12'!F:F,B802)+(1-(SUMIF(Invoice!$A:$A,$B802,Invoice!$B:$B)/100000000000))</f>
        <v>1</v>
      </c>
      <c r="B802" t="s">
        <v>1604</v>
      </c>
      <c r="C802" t="s">
        <v>1605</v>
      </c>
      <c r="D802" t="s">
        <v>192</v>
      </c>
      <c r="E802" t="s">
        <v>51</v>
      </c>
      <c r="F802"/>
      <c r="G802">
        <v>863</v>
      </c>
      <c r="H802" t="s">
        <v>64</v>
      </c>
    </row>
    <row r="803" spans="1:8" ht="14.4">
      <c r="A803" s="31">
        <f>COUNTIF('BOM Atual ZPCS12'!F:F,B803)+(1-(SUMIF(Invoice!$A:$A,$B803,Invoice!$B:$B)/100000000000))</f>
        <v>1</v>
      </c>
      <c r="B803" t="s">
        <v>1606</v>
      </c>
      <c r="C803" t="s">
        <v>1607</v>
      </c>
      <c r="D803" t="s">
        <v>192</v>
      </c>
      <c r="E803" t="s">
        <v>51</v>
      </c>
      <c r="F803"/>
      <c r="G803">
        <v>863</v>
      </c>
      <c r="H803" t="s">
        <v>64</v>
      </c>
    </row>
    <row r="804" spans="1:8" ht="14.4">
      <c r="A804" s="31">
        <f>COUNTIF('BOM Atual ZPCS12'!F:F,B804)+(1-(SUMIF(Invoice!$A:$A,$B804,Invoice!$B:$B)/100000000000))</f>
        <v>1</v>
      </c>
      <c r="B804" t="s">
        <v>1608</v>
      </c>
      <c r="C804" t="s">
        <v>1609</v>
      </c>
      <c r="D804" t="s">
        <v>192</v>
      </c>
      <c r="E804" t="s">
        <v>51</v>
      </c>
      <c r="F804"/>
      <c r="G804">
        <v>864</v>
      </c>
      <c r="H804" t="s">
        <v>64</v>
      </c>
    </row>
    <row r="805" spans="1:8" ht="14.4">
      <c r="A805" s="31">
        <f>COUNTIF('BOM Atual ZPCS12'!F:F,B805)+(1-(SUMIF(Invoice!$A:$A,$B805,Invoice!$B:$B)/100000000000))</f>
        <v>1</v>
      </c>
      <c r="B805" t="s">
        <v>1610</v>
      </c>
      <c r="C805" t="s">
        <v>1611</v>
      </c>
      <c r="D805" t="s">
        <v>192</v>
      </c>
      <c r="E805" t="s">
        <v>51</v>
      </c>
      <c r="F805"/>
      <c r="G805">
        <v>864</v>
      </c>
      <c r="H805" t="s">
        <v>64</v>
      </c>
    </row>
    <row r="806" spans="1:8" ht="14.4">
      <c r="A806" s="31">
        <f>COUNTIF('BOM Atual ZPCS12'!F:F,B806)+(1-(SUMIF(Invoice!$A:$A,$B806,Invoice!$B:$B)/100000000000))</f>
        <v>3</v>
      </c>
      <c r="B806" t="s">
        <v>1612</v>
      </c>
      <c r="C806" t="s">
        <v>1613</v>
      </c>
      <c r="D806" t="s">
        <v>192</v>
      </c>
      <c r="E806" t="s">
        <v>51</v>
      </c>
      <c r="F806"/>
      <c r="G806">
        <v>866</v>
      </c>
      <c r="H806" t="s">
        <v>64</v>
      </c>
    </row>
    <row r="807" spans="1:8" ht="14.4">
      <c r="A807" s="31">
        <f>COUNTIF('BOM Atual ZPCS12'!F:F,B807)+(1-(SUMIF(Invoice!$A:$A,$B807,Invoice!$B:$B)/100000000000))</f>
        <v>2.9999999800000001</v>
      </c>
      <c r="B807" t="s">
        <v>3642</v>
      </c>
      <c r="C807" t="s">
        <v>3643</v>
      </c>
      <c r="D807" t="s">
        <v>192</v>
      </c>
      <c r="E807" t="s">
        <v>51</v>
      </c>
      <c r="F807"/>
      <c r="G807">
        <v>866</v>
      </c>
      <c r="H807" t="s">
        <v>64</v>
      </c>
    </row>
    <row r="808" spans="1:8" ht="14.4">
      <c r="A808" s="31">
        <f>COUNTIF('BOM Atual ZPCS12'!F:F,B808)+(1-(SUMIF(Invoice!$A:$A,$B808,Invoice!$B:$B)/100000000000))</f>
        <v>1</v>
      </c>
      <c r="B808" t="s">
        <v>1614</v>
      </c>
      <c r="C808" t="s">
        <v>1615</v>
      </c>
      <c r="D808" t="s">
        <v>192</v>
      </c>
      <c r="E808" t="s">
        <v>51</v>
      </c>
      <c r="F808"/>
      <c r="G808">
        <v>866</v>
      </c>
      <c r="H808" t="s">
        <v>64</v>
      </c>
    </row>
    <row r="809" spans="1:8" ht="14.4">
      <c r="A809" s="31">
        <f>COUNTIF('BOM Atual ZPCS12'!F:F,B809)+(1-(SUMIF(Invoice!$A:$A,$B809,Invoice!$B:$B)/100000000000))</f>
        <v>1</v>
      </c>
      <c r="B809" t="s">
        <v>751</v>
      </c>
      <c r="C809" t="s">
        <v>752</v>
      </c>
      <c r="D809" t="s">
        <v>192</v>
      </c>
      <c r="E809" t="s">
        <v>51</v>
      </c>
      <c r="F809"/>
      <c r="G809">
        <v>869</v>
      </c>
      <c r="H809" t="s">
        <v>64</v>
      </c>
    </row>
    <row r="810" spans="1:8" ht="14.4">
      <c r="A810" s="31">
        <f>COUNTIF('BOM Atual ZPCS12'!F:F,B810)+(1-(SUMIF(Invoice!$A:$A,$B810,Invoice!$B:$B)/100000000000))</f>
        <v>1</v>
      </c>
      <c r="B810" t="s">
        <v>3644</v>
      </c>
      <c r="C810" t="s">
        <v>3645</v>
      </c>
      <c r="D810" t="s">
        <v>192</v>
      </c>
      <c r="E810" t="s">
        <v>51</v>
      </c>
      <c r="F810"/>
      <c r="G810">
        <v>869</v>
      </c>
      <c r="H810" t="s">
        <v>64</v>
      </c>
    </row>
    <row r="811" spans="1:8" ht="14.4">
      <c r="A811" s="31">
        <f>COUNTIF('BOM Atual ZPCS12'!F:F,B811)+(1-(SUMIF(Invoice!$A:$A,$B811,Invoice!$B:$B)/100000000000))</f>
        <v>1</v>
      </c>
      <c r="B811" t="s">
        <v>1616</v>
      </c>
      <c r="C811" t="s">
        <v>1617</v>
      </c>
      <c r="D811" t="s">
        <v>192</v>
      </c>
      <c r="E811" t="s">
        <v>51</v>
      </c>
      <c r="F811"/>
      <c r="G811">
        <v>870</v>
      </c>
      <c r="H811" t="s">
        <v>64</v>
      </c>
    </row>
    <row r="812" spans="1:8" ht="14.4">
      <c r="A812" s="31">
        <f>COUNTIF('BOM Atual ZPCS12'!F:F,B812)+(1-(SUMIF(Invoice!$A:$A,$B812,Invoice!$B:$B)/100000000000))</f>
        <v>1</v>
      </c>
      <c r="B812" t="s">
        <v>1618</v>
      </c>
      <c r="C812" t="s">
        <v>1619</v>
      </c>
      <c r="D812" t="s">
        <v>192</v>
      </c>
      <c r="E812" t="s">
        <v>51</v>
      </c>
      <c r="F812"/>
      <c r="G812">
        <v>870</v>
      </c>
      <c r="H812" t="s">
        <v>64</v>
      </c>
    </row>
    <row r="813" spans="1:8" ht="14.4">
      <c r="A813" s="31">
        <f>COUNTIF('BOM Atual ZPCS12'!F:F,B813)+(1-(SUMIF(Invoice!$A:$A,$B813,Invoice!$B:$B)/100000000000))</f>
        <v>1</v>
      </c>
      <c r="B813" t="s">
        <v>1620</v>
      </c>
      <c r="C813" t="s">
        <v>1621</v>
      </c>
      <c r="D813" t="s">
        <v>192</v>
      </c>
      <c r="E813" t="s">
        <v>51</v>
      </c>
      <c r="F813"/>
      <c r="G813">
        <v>872</v>
      </c>
      <c r="H813" t="s">
        <v>64</v>
      </c>
    </row>
    <row r="814" spans="1:8" ht="14.4">
      <c r="A814" s="31">
        <f>COUNTIF('BOM Atual ZPCS12'!F:F,B814)+(1-(SUMIF(Invoice!$A:$A,$B814,Invoice!$B:$B)/100000000000))</f>
        <v>1</v>
      </c>
      <c r="B814" t="s">
        <v>1622</v>
      </c>
      <c r="C814" t="s">
        <v>1623</v>
      </c>
      <c r="D814" t="s">
        <v>192</v>
      </c>
      <c r="E814" t="s">
        <v>51</v>
      </c>
      <c r="F814"/>
      <c r="G814">
        <v>872</v>
      </c>
      <c r="H814" t="s">
        <v>64</v>
      </c>
    </row>
    <row r="815" spans="1:8" ht="14.4">
      <c r="A815" s="31">
        <f>COUNTIF('BOM Atual ZPCS12'!F:F,B815)+(1-(SUMIF(Invoice!$A:$A,$B815,Invoice!$B:$B)/100000000000))</f>
        <v>1</v>
      </c>
      <c r="B815" t="s">
        <v>1624</v>
      </c>
      <c r="C815" t="s">
        <v>1625</v>
      </c>
      <c r="D815" t="s">
        <v>192</v>
      </c>
      <c r="E815" t="s">
        <v>51</v>
      </c>
      <c r="F815"/>
      <c r="G815">
        <v>872</v>
      </c>
      <c r="H815" t="s">
        <v>64</v>
      </c>
    </row>
    <row r="816" spans="1:8" ht="14.4">
      <c r="A816" s="31">
        <f>COUNTIF('BOM Atual ZPCS12'!F:F,B816)+(1-(SUMIF(Invoice!$A:$A,$B816,Invoice!$B:$B)/100000000000))</f>
        <v>1</v>
      </c>
      <c r="B816" t="s">
        <v>1626</v>
      </c>
      <c r="C816" t="s">
        <v>1627</v>
      </c>
      <c r="D816" t="s">
        <v>192</v>
      </c>
      <c r="E816" t="s">
        <v>51</v>
      </c>
      <c r="F816"/>
      <c r="G816">
        <v>873</v>
      </c>
      <c r="H816" t="s">
        <v>64</v>
      </c>
    </row>
    <row r="817" spans="1:8" ht="14.4">
      <c r="A817" s="31">
        <f>COUNTIF('BOM Atual ZPCS12'!F:F,B817)+(1-(SUMIF(Invoice!$A:$A,$B817,Invoice!$B:$B)/100000000000))</f>
        <v>1</v>
      </c>
      <c r="B817" t="s">
        <v>1628</v>
      </c>
      <c r="C817" t="s">
        <v>1629</v>
      </c>
      <c r="D817" t="s">
        <v>192</v>
      </c>
      <c r="E817" t="s">
        <v>51</v>
      </c>
      <c r="F817"/>
      <c r="G817">
        <v>873</v>
      </c>
      <c r="H817" t="s">
        <v>64</v>
      </c>
    </row>
    <row r="818" spans="1:8" ht="14.4">
      <c r="A818" s="31">
        <f>COUNTIF('BOM Atual ZPCS12'!F:F,B818)+(1-(SUMIF(Invoice!$A:$A,$B818,Invoice!$B:$B)/100000000000))</f>
        <v>1</v>
      </c>
      <c r="B818" t="s">
        <v>1630</v>
      </c>
      <c r="C818" t="s">
        <v>1631</v>
      </c>
      <c r="D818" t="s">
        <v>192</v>
      </c>
      <c r="E818" t="s">
        <v>51</v>
      </c>
      <c r="F818"/>
      <c r="G818">
        <v>873</v>
      </c>
      <c r="H818" t="s">
        <v>64</v>
      </c>
    </row>
    <row r="819" spans="1:8" ht="14.4">
      <c r="A819" s="31">
        <f>COUNTIF('BOM Atual ZPCS12'!F:F,B819)+(1-(SUMIF(Invoice!$A:$A,$B819,Invoice!$B:$B)/100000000000))</f>
        <v>1</v>
      </c>
      <c r="B819" t="s">
        <v>1632</v>
      </c>
      <c r="C819" t="s">
        <v>1633</v>
      </c>
      <c r="D819" t="s">
        <v>192</v>
      </c>
      <c r="E819" t="s">
        <v>51</v>
      </c>
      <c r="F819"/>
      <c r="G819">
        <v>874</v>
      </c>
      <c r="H819" t="s">
        <v>64</v>
      </c>
    </row>
    <row r="820" spans="1:8" ht="14.4">
      <c r="A820" s="31">
        <f>COUNTIF('BOM Atual ZPCS12'!F:F,B820)+(1-(SUMIF(Invoice!$A:$A,$B820,Invoice!$B:$B)/100000000000))</f>
        <v>1</v>
      </c>
      <c r="B820" t="s">
        <v>1634</v>
      </c>
      <c r="C820" t="s">
        <v>1635</v>
      </c>
      <c r="D820" t="s">
        <v>192</v>
      </c>
      <c r="E820" t="s">
        <v>51</v>
      </c>
      <c r="F820"/>
      <c r="G820">
        <v>874</v>
      </c>
      <c r="H820" t="s">
        <v>64</v>
      </c>
    </row>
    <row r="821" spans="1:8" ht="14.4">
      <c r="A821" s="31">
        <f>COUNTIF('BOM Atual ZPCS12'!F:F,B821)+(1-(SUMIF(Invoice!$A:$A,$B821,Invoice!$B:$B)/100000000000))</f>
        <v>1</v>
      </c>
      <c r="B821" t="s">
        <v>1636</v>
      </c>
      <c r="C821" t="s">
        <v>1637</v>
      </c>
      <c r="D821" t="s">
        <v>192</v>
      </c>
      <c r="E821" t="s">
        <v>51</v>
      </c>
      <c r="F821"/>
      <c r="G821">
        <v>875</v>
      </c>
      <c r="H821" t="s">
        <v>64</v>
      </c>
    </row>
    <row r="822" spans="1:8" ht="14.4">
      <c r="A822" s="31">
        <f>COUNTIF('BOM Atual ZPCS12'!F:F,B822)+(1-(SUMIF(Invoice!$A:$A,$B822,Invoice!$B:$B)/100000000000))</f>
        <v>1</v>
      </c>
      <c r="B822" t="s">
        <v>1638</v>
      </c>
      <c r="C822" t="s">
        <v>1639</v>
      </c>
      <c r="D822" t="s">
        <v>192</v>
      </c>
      <c r="E822" t="s">
        <v>51</v>
      </c>
      <c r="F822"/>
      <c r="G822">
        <v>875</v>
      </c>
      <c r="H822" t="s">
        <v>64</v>
      </c>
    </row>
    <row r="823" spans="1:8" ht="14.4">
      <c r="A823" s="31">
        <f>COUNTIF('BOM Atual ZPCS12'!F:F,B823)+(1-(SUMIF(Invoice!$A:$A,$B823,Invoice!$B:$B)/100000000000))</f>
        <v>1</v>
      </c>
      <c r="B823" t="s">
        <v>1640</v>
      </c>
      <c r="C823" t="s">
        <v>1641</v>
      </c>
      <c r="D823" t="s">
        <v>192</v>
      </c>
      <c r="E823" t="s">
        <v>51</v>
      </c>
      <c r="F823"/>
      <c r="G823">
        <v>876</v>
      </c>
      <c r="H823" t="s">
        <v>64</v>
      </c>
    </row>
    <row r="824" spans="1:8" ht="14.4">
      <c r="A824" s="31">
        <f>COUNTIF('BOM Atual ZPCS12'!F:F,B824)+(1-(SUMIF(Invoice!$A:$A,$B824,Invoice!$B:$B)/100000000000))</f>
        <v>1</v>
      </c>
      <c r="B824" t="s">
        <v>1642</v>
      </c>
      <c r="C824" t="s">
        <v>1643</v>
      </c>
      <c r="D824" t="s">
        <v>192</v>
      </c>
      <c r="E824" t="s">
        <v>51</v>
      </c>
      <c r="F824"/>
      <c r="G824">
        <v>876</v>
      </c>
      <c r="H824" t="s">
        <v>64</v>
      </c>
    </row>
    <row r="825" spans="1:8" ht="14.4">
      <c r="A825" s="31">
        <f>COUNTIF('BOM Atual ZPCS12'!F:F,B825)+(1-(SUMIF(Invoice!$A:$A,$B825,Invoice!$B:$B)/100000000000))</f>
        <v>1</v>
      </c>
      <c r="B825" t="s">
        <v>1644</v>
      </c>
      <c r="C825" t="s">
        <v>1645</v>
      </c>
      <c r="D825" t="s">
        <v>192</v>
      </c>
      <c r="E825" t="s">
        <v>51</v>
      </c>
      <c r="F825"/>
      <c r="G825">
        <v>877</v>
      </c>
      <c r="H825" t="s">
        <v>64</v>
      </c>
    </row>
    <row r="826" spans="1:8" ht="14.4">
      <c r="A826" s="31">
        <f>COUNTIF('BOM Atual ZPCS12'!F:F,B826)+(1-(SUMIF(Invoice!$A:$A,$B826,Invoice!$B:$B)/100000000000))</f>
        <v>1</v>
      </c>
      <c r="B826" t="s">
        <v>1646</v>
      </c>
      <c r="C826" t="s">
        <v>1647</v>
      </c>
      <c r="D826" t="s">
        <v>192</v>
      </c>
      <c r="E826" t="s">
        <v>51</v>
      </c>
      <c r="F826"/>
      <c r="G826">
        <v>877</v>
      </c>
      <c r="H826" t="s">
        <v>64</v>
      </c>
    </row>
    <row r="827" spans="1:8" ht="14.4">
      <c r="A827" s="31">
        <f>COUNTIF('BOM Atual ZPCS12'!F:F,B827)+(1-(SUMIF(Invoice!$A:$A,$B827,Invoice!$B:$B)/100000000000))</f>
        <v>1</v>
      </c>
      <c r="B827" t="s">
        <v>1648</v>
      </c>
      <c r="C827" t="s">
        <v>1649</v>
      </c>
      <c r="D827" t="s">
        <v>192</v>
      </c>
      <c r="E827" t="s">
        <v>51</v>
      </c>
      <c r="F827"/>
      <c r="G827">
        <v>878</v>
      </c>
      <c r="H827" t="s">
        <v>64</v>
      </c>
    </row>
    <row r="828" spans="1:8" ht="14.4">
      <c r="A828" s="31">
        <f>COUNTIF('BOM Atual ZPCS12'!F:F,B828)+(1-(SUMIF(Invoice!$A:$A,$B828,Invoice!$B:$B)/100000000000))</f>
        <v>3</v>
      </c>
      <c r="B828" t="s">
        <v>1650</v>
      </c>
      <c r="C828" t="s">
        <v>1651</v>
      </c>
      <c r="D828" t="s">
        <v>192</v>
      </c>
      <c r="E828" t="s">
        <v>51</v>
      </c>
      <c r="F828"/>
      <c r="G828">
        <v>878</v>
      </c>
      <c r="H828" t="s">
        <v>64</v>
      </c>
    </row>
    <row r="829" spans="1:8" ht="14.4">
      <c r="A829" s="31">
        <f>COUNTIF('BOM Atual ZPCS12'!F:F,B829)+(1-(SUMIF(Invoice!$A:$A,$B829,Invoice!$B:$B)/100000000000))</f>
        <v>3</v>
      </c>
      <c r="B829" t="s">
        <v>1652</v>
      </c>
      <c r="C829" t="s">
        <v>1653</v>
      </c>
      <c r="D829" t="s">
        <v>192</v>
      </c>
      <c r="E829" t="s">
        <v>51</v>
      </c>
      <c r="F829"/>
      <c r="G829">
        <v>878</v>
      </c>
      <c r="H829" t="s">
        <v>64</v>
      </c>
    </row>
    <row r="830" spans="1:8" ht="14.4">
      <c r="A830" s="31">
        <f>COUNTIF('BOM Atual ZPCS12'!F:F,B830)+(1-(SUMIF(Invoice!$A:$A,$B830,Invoice!$B:$B)/100000000000))</f>
        <v>3</v>
      </c>
      <c r="B830" t="s">
        <v>3646</v>
      </c>
      <c r="C830" t="s">
        <v>3647</v>
      </c>
      <c r="D830" t="s">
        <v>192</v>
      </c>
      <c r="E830" t="s">
        <v>51</v>
      </c>
      <c r="F830"/>
      <c r="G830">
        <v>878</v>
      </c>
      <c r="H830" t="s">
        <v>64</v>
      </c>
    </row>
    <row r="831" spans="1:8" ht="14.4">
      <c r="A831" s="31">
        <f>COUNTIF('BOM Atual ZPCS12'!F:F,B831)+(1-(SUMIF(Invoice!$A:$A,$B831,Invoice!$B:$B)/100000000000))</f>
        <v>2.9999999819999998</v>
      </c>
      <c r="B831" t="s">
        <v>3648</v>
      </c>
      <c r="C831" t="s">
        <v>3649</v>
      </c>
      <c r="D831" t="s">
        <v>192</v>
      </c>
      <c r="E831" t="s">
        <v>51</v>
      </c>
      <c r="F831"/>
      <c r="G831">
        <v>878</v>
      </c>
      <c r="H831" t="s">
        <v>64</v>
      </c>
    </row>
    <row r="832" spans="1:8" ht="14.4">
      <c r="A832" s="31">
        <f>COUNTIF('BOM Atual ZPCS12'!F:F,B832)+(1-(SUMIF(Invoice!$A:$A,$B832,Invoice!$B:$B)/100000000000))</f>
        <v>1</v>
      </c>
      <c r="B832" t="s">
        <v>1654</v>
      </c>
      <c r="C832" t="s">
        <v>1655</v>
      </c>
      <c r="D832" t="s">
        <v>192</v>
      </c>
      <c r="E832" t="s">
        <v>51</v>
      </c>
      <c r="F832"/>
      <c r="G832">
        <v>878</v>
      </c>
      <c r="H832" t="s">
        <v>64</v>
      </c>
    </row>
    <row r="833" spans="1:8" ht="14.4">
      <c r="A833" s="31">
        <f>COUNTIF('BOM Atual ZPCS12'!F:F,B833)+(1-(SUMIF(Invoice!$A:$A,$B833,Invoice!$B:$B)/100000000000))</f>
        <v>1</v>
      </c>
      <c r="B833" t="s">
        <v>3650</v>
      </c>
      <c r="C833" t="s">
        <v>3651</v>
      </c>
      <c r="D833" t="s">
        <v>192</v>
      </c>
      <c r="E833" t="s">
        <v>51</v>
      </c>
      <c r="F833"/>
      <c r="G833">
        <v>881</v>
      </c>
      <c r="H833" t="s">
        <v>64</v>
      </c>
    </row>
    <row r="834" spans="1:8" ht="14.4">
      <c r="A834" s="31">
        <f>COUNTIF('BOM Atual ZPCS12'!F:F,B834)+(1-(SUMIF(Invoice!$A:$A,$B834,Invoice!$B:$B)/100000000000))</f>
        <v>1</v>
      </c>
      <c r="B834" t="s">
        <v>914</v>
      </c>
      <c r="C834" t="s">
        <v>915</v>
      </c>
      <c r="D834" t="s">
        <v>192</v>
      </c>
      <c r="E834" t="s">
        <v>51</v>
      </c>
      <c r="F834"/>
      <c r="G834">
        <v>881</v>
      </c>
      <c r="H834" t="s">
        <v>64</v>
      </c>
    </row>
    <row r="835" spans="1:8" ht="14.4">
      <c r="A835" s="31">
        <f>COUNTIF('BOM Atual ZPCS12'!F:F,B835)+(1-(SUMIF(Invoice!$A:$A,$B835,Invoice!$B:$B)/100000000000))</f>
        <v>1</v>
      </c>
      <c r="B835" t="s">
        <v>918</v>
      </c>
      <c r="C835" t="s">
        <v>919</v>
      </c>
      <c r="D835" t="s">
        <v>192</v>
      </c>
      <c r="E835" t="s">
        <v>51</v>
      </c>
      <c r="F835"/>
      <c r="G835">
        <v>881</v>
      </c>
      <c r="H835" t="s">
        <v>64</v>
      </c>
    </row>
    <row r="836" spans="1:8" ht="14.4">
      <c r="A836" s="31">
        <f>COUNTIF('BOM Atual ZPCS12'!F:F,B836)+(1-(SUMIF(Invoice!$A:$A,$B836,Invoice!$B:$B)/100000000000))</f>
        <v>1</v>
      </c>
      <c r="B836" t="s">
        <v>1656</v>
      </c>
      <c r="C836" t="s">
        <v>1657</v>
      </c>
      <c r="D836" t="s">
        <v>192</v>
      </c>
      <c r="E836" t="s">
        <v>51</v>
      </c>
      <c r="F836"/>
      <c r="G836">
        <v>883</v>
      </c>
      <c r="H836" t="s">
        <v>64</v>
      </c>
    </row>
    <row r="837" spans="1:8" ht="14.4">
      <c r="A837" s="31">
        <f>COUNTIF('BOM Atual ZPCS12'!F:F,B837)+(1-(SUMIF(Invoice!$A:$A,$B837,Invoice!$B:$B)/100000000000))</f>
        <v>1</v>
      </c>
      <c r="B837" t="s">
        <v>1658</v>
      </c>
      <c r="C837" t="s">
        <v>1659</v>
      </c>
      <c r="D837" t="s">
        <v>192</v>
      </c>
      <c r="E837" t="s">
        <v>51</v>
      </c>
      <c r="F837"/>
      <c r="G837">
        <v>883</v>
      </c>
      <c r="H837" t="s">
        <v>64</v>
      </c>
    </row>
    <row r="838" spans="1:8" ht="14.4">
      <c r="A838" s="31">
        <f>COUNTIF('BOM Atual ZPCS12'!F:F,B838)+(1-(SUMIF(Invoice!$A:$A,$B838,Invoice!$B:$B)/100000000000))</f>
        <v>1</v>
      </c>
      <c r="B838" t="s">
        <v>1660</v>
      </c>
      <c r="C838" t="s">
        <v>1661</v>
      </c>
      <c r="D838" t="s">
        <v>192</v>
      </c>
      <c r="E838" t="s">
        <v>51</v>
      </c>
      <c r="F838"/>
      <c r="G838">
        <v>883</v>
      </c>
      <c r="H838" t="s">
        <v>64</v>
      </c>
    </row>
    <row r="839" spans="1:8" ht="14.4">
      <c r="A839" s="31">
        <f>COUNTIF('BOM Atual ZPCS12'!F:F,B839)+(1-(SUMIF(Invoice!$A:$A,$B839,Invoice!$B:$B)/100000000000))</f>
        <v>1</v>
      </c>
      <c r="B839" t="s">
        <v>1662</v>
      </c>
      <c r="C839" t="s">
        <v>1663</v>
      </c>
      <c r="D839" t="s">
        <v>192</v>
      </c>
      <c r="E839" t="s">
        <v>51</v>
      </c>
      <c r="F839"/>
      <c r="G839">
        <v>883</v>
      </c>
      <c r="H839" t="s">
        <v>64</v>
      </c>
    </row>
    <row r="840" spans="1:8" ht="14.4">
      <c r="A840" s="31">
        <f>COUNTIF('BOM Atual ZPCS12'!F:F,B840)+(1-(SUMIF(Invoice!$A:$A,$B840,Invoice!$B:$B)/100000000000))</f>
        <v>1</v>
      </c>
      <c r="B840" t="s">
        <v>1664</v>
      </c>
      <c r="C840" t="s">
        <v>1665</v>
      </c>
      <c r="D840" t="s">
        <v>192</v>
      </c>
      <c r="E840" t="s">
        <v>54</v>
      </c>
      <c r="F840"/>
      <c r="G840">
        <v>888</v>
      </c>
      <c r="H840" t="s">
        <v>64</v>
      </c>
    </row>
    <row r="841" spans="1:8" ht="14.4">
      <c r="A841" s="31">
        <f>COUNTIF('BOM Atual ZPCS12'!F:F,B841)+(1-(SUMIF(Invoice!$A:$A,$B841,Invoice!$B:$B)/100000000000))</f>
        <v>1</v>
      </c>
      <c r="B841" t="s">
        <v>1666</v>
      </c>
      <c r="C841" t="s">
        <v>1667</v>
      </c>
      <c r="D841" t="s">
        <v>192</v>
      </c>
      <c r="E841" t="s">
        <v>54</v>
      </c>
      <c r="F841"/>
      <c r="G841">
        <v>888</v>
      </c>
      <c r="H841" t="s">
        <v>64</v>
      </c>
    </row>
    <row r="842" spans="1:8" ht="14.4">
      <c r="A842" s="31">
        <f>COUNTIF('BOM Atual ZPCS12'!F:F,B842)+(1-(SUMIF(Invoice!$A:$A,$B842,Invoice!$B:$B)/100000000000))</f>
        <v>1</v>
      </c>
      <c r="B842" t="s">
        <v>1668</v>
      </c>
      <c r="C842" t="s">
        <v>1669</v>
      </c>
      <c r="D842" t="s">
        <v>192</v>
      </c>
      <c r="E842" t="s">
        <v>54</v>
      </c>
      <c r="F842"/>
      <c r="G842">
        <v>888</v>
      </c>
      <c r="H842" t="s">
        <v>64</v>
      </c>
    </row>
    <row r="843" spans="1:8" ht="14.4">
      <c r="A843" s="31">
        <f>COUNTIF('BOM Atual ZPCS12'!F:F,B843)+(1-(SUMIF(Invoice!$A:$A,$B843,Invoice!$B:$B)/100000000000))</f>
        <v>1</v>
      </c>
      <c r="B843" t="s">
        <v>1670</v>
      </c>
      <c r="C843" t="s">
        <v>1671</v>
      </c>
      <c r="D843" t="s">
        <v>192</v>
      </c>
      <c r="E843" t="s">
        <v>54</v>
      </c>
      <c r="F843"/>
      <c r="G843">
        <v>888</v>
      </c>
      <c r="H843" t="s">
        <v>64</v>
      </c>
    </row>
    <row r="844" spans="1:8" ht="14.4">
      <c r="A844" s="31">
        <f>COUNTIF('BOM Atual ZPCS12'!F:F,B844)+(1-(SUMIF(Invoice!$A:$A,$B844,Invoice!$B:$B)/100000000000))</f>
        <v>1</v>
      </c>
      <c r="B844" t="s">
        <v>1672</v>
      </c>
      <c r="C844" t="s">
        <v>1673</v>
      </c>
      <c r="D844" t="s">
        <v>192</v>
      </c>
      <c r="E844" t="s">
        <v>51</v>
      </c>
      <c r="F844"/>
      <c r="G844">
        <v>889</v>
      </c>
      <c r="H844" t="s">
        <v>64</v>
      </c>
    </row>
    <row r="845" spans="1:8" ht="14.4">
      <c r="A845" s="31">
        <f>COUNTIF('BOM Atual ZPCS12'!F:F,B845)+(1-(SUMIF(Invoice!$A:$A,$B845,Invoice!$B:$B)/100000000000))</f>
        <v>1</v>
      </c>
      <c r="B845" t="s">
        <v>1674</v>
      </c>
      <c r="C845" t="s">
        <v>1675</v>
      </c>
      <c r="D845" t="s">
        <v>192</v>
      </c>
      <c r="E845" t="s">
        <v>51</v>
      </c>
      <c r="F845"/>
      <c r="G845">
        <v>889</v>
      </c>
      <c r="H845" t="s">
        <v>64</v>
      </c>
    </row>
    <row r="846" spans="1:8" ht="14.4">
      <c r="A846" s="31">
        <f>COUNTIF('BOM Atual ZPCS12'!F:F,B846)+(1-(SUMIF(Invoice!$A:$A,$B846,Invoice!$B:$B)/100000000000))</f>
        <v>1</v>
      </c>
      <c r="B846" t="s">
        <v>1676</v>
      </c>
      <c r="C846" t="s">
        <v>1677</v>
      </c>
      <c r="D846" t="s">
        <v>192</v>
      </c>
      <c r="E846" t="s">
        <v>51</v>
      </c>
      <c r="F846"/>
      <c r="G846">
        <v>890</v>
      </c>
      <c r="H846" t="s">
        <v>64</v>
      </c>
    </row>
    <row r="847" spans="1:8" ht="14.4">
      <c r="A847" s="31">
        <f>COUNTIF('BOM Atual ZPCS12'!F:F,B847)+(1-(SUMIF(Invoice!$A:$A,$B847,Invoice!$B:$B)/100000000000))</f>
        <v>1</v>
      </c>
      <c r="B847" t="s">
        <v>1678</v>
      </c>
      <c r="C847" t="s">
        <v>1679</v>
      </c>
      <c r="D847" t="s">
        <v>192</v>
      </c>
      <c r="E847" t="s">
        <v>51</v>
      </c>
      <c r="F847"/>
      <c r="G847">
        <v>890</v>
      </c>
      <c r="H847" t="s">
        <v>64</v>
      </c>
    </row>
    <row r="848" spans="1:8" ht="14.4">
      <c r="A848" s="31">
        <f>COUNTIF('BOM Atual ZPCS12'!F:F,B848)+(1-(SUMIF(Invoice!$A:$A,$B848,Invoice!$B:$B)/100000000000))</f>
        <v>1</v>
      </c>
      <c r="B848" t="s">
        <v>3266</v>
      </c>
      <c r="C848" t="s">
        <v>3267</v>
      </c>
      <c r="D848" t="s">
        <v>192</v>
      </c>
      <c r="E848" t="s">
        <v>51</v>
      </c>
      <c r="F848"/>
      <c r="G848">
        <v>891</v>
      </c>
      <c r="H848" t="s">
        <v>64</v>
      </c>
    </row>
    <row r="849" spans="1:8" ht="14.4">
      <c r="A849" s="31">
        <f>COUNTIF('BOM Atual ZPCS12'!F:F,B849)+(1-(SUMIF(Invoice!$A:$A,$B849,Invoice!$B:$B)/100000000000))</f>
        <v>1</v>
      </c>
      <c r="B849" t="s">
        <v>3268</v>
      </c>
      <c r="C849" t="s">
        <v>3269</v>
      </c>
      <c r="D849" t="s">
        <v>192</v>
      </c>
      <c r="E849" t="s">
        <v>51</v>
      </c>
      <c r="F849"/>
      <c r="G849">
        <v>891</v>
      </c>
      <c r="H849" t="s">
        <v>64</v>
      </c>
    </row>
    <row r="850" spans="1:8" ht="14.4">
      <c r="A850" s="31">
        <f>COUNTIF('BOM Atual ZPCS12'!F:F,B850)+(1-(SUMIF(Invoice!$A:$A,$B850,Invoice!$B:$B)/100000000000))</f>
        <v>1</v>
      </c>
      <c r="B850" t="s">
        <v>3262</v>
      </c>
      <c r="C850" t="s">
        <v>3263</v>
      </c>
      <c r="D850" t="s">
        <v>192</v>
      </c>
      <c r="E850" t="s">
        <v>51</v>
      </c>
      <c r="F850"/>
      <c r="G850">
        <v>892</v>
      </c>
      <c r="H850" t="s">
        <v>64</v>
      </c>
    </row>
    <row r="851" spans="1:8" ht="14.4">
      <c r="A851" s="31">
        <f>COUNTIF('BOM Atual ZPCS12'!F:F,B851)+(1-(SUMIF(Invoice!$A:$A,$B851,Invoice!$B:$B)/100000000000))</f>
        <v>1</v>
      </c>
      <c r="B851" t="s">
        <v>3264</v>
      </c>
      <c r="C851" t="s">
        <v>3265</v>
      </c>
      <c r="D851" t="s">
        <v>192</v>
      </c>
      <c r="E851" t="s">
        <v>51</v>
      </c>
      <c r="F851"/>
      <c r="G851">
        <v>892</v>
      </c>
      <c r="H851" t="s">
        <v>64</v>
      </c>
    </row>
    <row r="852" spans="1:8" ht="14.4">
      <c r="A852" s="31">
        <f>COUNTIF('BOM Atual ZPCS12'!F:F,B852)+(1-(SUMIF(Invoice!$A:$A,$B852,Invoice!$B:$B)/100000000000))</f>
        <v>1</v>
      </c>
      <c r="B852" t="s">
        <v>1680</v>
      </c>
      <c r="C852" t="s">
        <v>1681</v>
      </c>
      <c r="D852" t="s">
        <v>192</v>
      </c>
      <c r="E852" t="s">
        <v>51</v>
      </c>
      <c r="F852"/>
      <c r="G852">
        <v>893</v>
      </c>
      <c r="H852" t="s">
        <v>64</v>
      </c>
    </row>
    <row r="853" spans="1:8" ht="14.4">
      <c r="A853" s="31">
        <f>COUNTIF('BOM Atual ZPCS12'!F:F,B853)+(1-(SUMIF(Invoice!$A:$A,$B853,Invoice!$B:$B)/100000000000))</f>
        <v>1</v>
      </c>
      <c r="B853" t="s">
        <v>1682</v>
      </c>
      <c r="C853" t="s">
        <v>1683</v>
      </c>
      <c r="D853" t="s">
        <v>192</v>
      </c>
      <c r="E853" t="s">
        <v>51</v>
      </c>
      <c r="F853"/>
      <c r="G853">
        <v>893</v>
      </c>
      <c r="H853" t="s">
        <v>64</v>
      </c>
    </row>
    <row r="854" spans="1:8" ht="14.4">
      <c r="A854" s="31">
        <f>COUNTIF('BOM Atual ZPCS12'!F:F,B854)+(1-(SUMIF(Invoice!$A:$A,$B854,Invoice!$B:$B)/100000000000))</f>
        <v>1</v>
      </c>
      <c r="B854" t="s">
        <v>1684</v>
      </c>
      <c r="C854" t="s">
        <v>1685</v>
      </c>
      <c r="D854" t="s">
        <v>192</v>
      </c>
      <c r="E854" t="s">
        <v>51</v>
      </c>
      <c r="F854"/>
      <c r="G854">
        <v>893</v>
      </c>
      <c r="H854" t="s">
        <v>64</v>
      </c>
    </row>
    <row r="855" spans="1:8" ht="14.4">
      <c r="A855" s="31">
        <f>COUNTIF('BOM Atual ZPCS12'!F:F,B855)+(1-(SUMIF(Invoice!$A:$A,$B855,Invoice!$B:$B)/100000000000))</f>
        <v>1</v>
      </c>
      <c r="B855" t="s">
        <v>1686</v>
      </c>
      <c r="C855" t="s">
        <v>1687</v>
      </c>
      <c r="D855" t="s">
        <v>192</v>
      </c>
      <c r="E855" t="s">
        <v>51</v>
      </c>
      <c r="F855"/>
      <c r="G855">
        <v>893</v>
      </c>
      <c r="H855" t="s">
        <v>64</v>
      </c>
    </row>
    <row r="856" spans="1:8" ht="14.4">
      <c r="A856" s="31">
        <f>COUNTIF('BOM Atual ZPCS12'!F:F,B856)+(1-(SUMIF(Invoice!$A:$A,$B856,Invoice!$B:$B)/100000000000))</f>
        <v>1</v>
      </c>
      <c r="B856" t="s">
        <v>1688</v>
      </c>
      <c r="C856" t="s">
        <v>1689</v>
      </c>
      <c r="D856" t="s">
        <v>192</v>
      </c>
      <c r="E856" t="s">
        <v>51</v>
      </c>
      <c r="F856"/>
      <c r="G856">
        <v>893</v>
      </c>
      <c r="H856" t="s">
        <v>64</v>
      </c>
    </row>
    <row r="857" spans="1:8" ht="14.4">
      <c r="A857" s="31">
        <f>COUNTIF('BOM Atual ZPCS12'!F:F,B857)+(1-(SUMIF(Invoice!$A:$A,$B857,Invoice!$B:$B)/100000000000))</f>
        <v>1</v>
      </c>
      <c r="B857" t="s">
        <v>1690</v>
      </c>
      <c r="C857" t="s">
        <v>1691</v>
      </c>
      <c r="D857" t="s">
        <v>192</v>
      </c>
      <c r="E857" t="s">
        <v>51</v>
      </c>
      <c r="F857"/>
      <c r="G857">
        <v>893</v>
      </c>
      <c r="H857" t="s">
        <v>64</v>
      </c>
    </row>
    <row r="858" spans="1:8" ht="14.4">
      <c r="A858" s="31">
        <f>COUNTIF('BOM Atual ZPCS12'!F:F,B858)+(1-(SUMIF(Invoice!$A:$A,$B858,Invoice!$B:$B)/100000000000))</f>
        <v>1</v>
      </c>
      <c r="B858" t="s">
        <v>1692</v>
      </c>
      <c r="C858" t="s">
        <v>1146</v>
      </c>
      <c r="D858" t="s">
        <v>192</v>
      </c>
      <c r="E858" t="s">
        <v>51</v>
      </c>
      <c r="F858"/>
      <c r="G858">
        <v>894</v>
      </c>
      <c r="H858" t="s">
        <v>64</v>
      </c>
    </row>
    <row r="859" spans="1:8" ht="14.4">
      <c r="A859" s="31">
        <f>COUNTIF('BOM Atual ZPCS12'!F:F,B859)+(1-(SUMIF(Invoice!$A:$A,$B859,Invoice!$B:$B)/100000000000))</f>
        <v>1</v>
      </c>
      <c r="B859" t="s">
        <v>1693</v>
      </c>
      <c r="C859" t="s">
        <v>1146</v>
      </c>
      <c r="D859" t="s">
        <v>192</v>
      </c>
      <c r="E859" t="s">
        <v>51</v>
      </c>
      <c r="F859"/>
      <c r="G859">
        <v>894</v>
      </c>
      <c r="H859" t="s">
        <v>64</v>
      </c>
    </row>
    <row r="860" spans="1:8" ht="14.4">
      <c r="A860" s="31">
        <f>COUNTIF('BOM Atual ZPCS12'!F:F,B860)+(1-(SUMIF(Invoice!$A:$A,$B860,Invoice!$B:$B)/100000000000))</f>
        <v>1</v>
      </c>
      <c r="B860" t="s">
        <v>1794</v>
      </c>
      <c r="C860" t="s">
        <v>1795</v>
      </c>
      <c r="D860" t="s">
        <v>192</v>
      </c>
      <c r="E860" t="s">
        <v>51</v>
      </c>
      <c r="F860"/>
      <c r="G860">
        <v>896</v>
      </c>
      <c r="H860" t="s">
        <v>64</v>
      </c>
    </row>
    <row r="861" spans="1:8" ht="14.4">
      <c r="A861" s="31">
        <f>COUNTIF('BOM Atual ZPCS12'!F:F,B861)+(1-(SUMIF(Invoice!$A:$A,$B861,Invoice!$B:$B)/100000000000))</f>
        <v>1</v>
      </c>
      <c r="B861" t="s">
        <v>1796</v>
      </c>
      <c r="C861" t="s">
        <v>1797</v>
      </c>
      <c r="D861" t="s">
        <v>192</v>
      </c>
      <c r="E861" t="s">
        <v>51</v>
      </c>
      <c r="F861"/>
      <c r="G861">
        <v>896</v>
      </c>
      <c r="H861" t="s">
        <v>64</v>
      </c>
    </row>
    <row r="862" spans="1:8" ht="14.4">
      <c r="A862" s="31">
        <f>COUNTIF('BOM Atual ZPCS12'!F:F,B862)+(1-(SUMIF(Invoice!$A:$A,$B862,Invoice!$B:$B)/100000000000))</f>
        <v>1</v>
      </c>
      <c r="B862" t="s">
        <v>1798</v>
      </c>
      <c r="C862" t="s">
        <v>1799</v>
      </c>
      <c r="D862" t="s">
        <v>192</v>
      </c>
      <c r="E862" t="s">
        <v>51</v>
      </c>
      <c r="F862"/>
      <c r="G862">
        <v>897</v>
      </c>
      <c r="H862" t="s">
        <v>64</v>
      </c>
    </row>
    <row r="863" spans="1:8" ht="14.4">
      <c r="A863" s="31">
        <f>COUNTIF('BOM Atual ZPCS12'!F:F,B863)+(1-(SUMIF(Invoice!$A:$A,$B863,Invoice!$B:$B)/100000000000))</f>
        <v>1</v>
      </c>
      <c r="B863" t="s">
        <v>1800</v>
      </c>
      <c r="C863" t="s">
        <v>1797</v>
      </c>
      <c r="D863" t="s">
        <v>192</v>
      </c>
      <c r="E863" t="s">
        <v>51</v>
      </c>
      <c r="F863"/>
      <c r="G863">
        <v>897</v>
      </c>
      <c r="H863" t="s">
        <v>64</v>
      </c>
    </row>
    <row r="864" spans="1:8" ht="14.4">
      <c r="A864" s="31">
        <f>COUNTIF('BOM Atual ZPCS12'!F:F,B864)+(1-(SUMIF(Invoice!$A:$A,$B864,Invoice!$B:$B)/100000000000))</f>
        <v>1</v>
      </c>
      <c r="B864" t="s">
        <v>1694</v>
      </c>
      <c r="C864" t="s">
        <v>1695</v>
      </c>
      <c r="D864" t="s">
        <v>192</v>
      </c>
      <c r="E864" t="s">
        <v>51</v>
      </c>
      <c r="F864"/>
      <c r="G864">
        <v>898</v>
      </c>
      <c r="H864" t="s">
        <v>64</v>
      </c>
    </row>
    <row r="865" spans="1:8" ht="14.4">
      <c r="A865" s="31">
        <f>COUNTIF('BOM Atual ZPCS12'!F:F,B865)+(1-(SUMIF(Invoice!$A:$A,$B865,Invoice!$B:$B)/100000000000))</f>
        <v>1</v>
      </c>
      <c r="B865" t="s">
        <v>1696</v>
      </c>
      <c r="C865" t="s">
        <v>1697</v>
      </c>
      <c r="D865" t="s">
        <v>192</v>
      </c>
      <c r="E865" t="s">
        <v>51</v>
      </c>
      <c r="F865"/>
      <c r="G865">
        <v>898</v>
      </c>
      <c r="H865" t="s">
        <v>64</v>
      </c>
    </row>
    <row r="866" spans="1:8" ht="14.4">
      <c r="A866" s="31">
        <f>COUNTIF('BOM Atual ZPCS12'!F:F,B866)+(1-(SUMIF(Invoice!$A:$A,$B866,Invoice!$B:$B)/100000000000))</f>
        <v>1</v>
      </c>
      <c r="B866" t="s">
        <v>1698</v>
      </c>
      <c r="C866" t="s">
        <v>1699</v>
      </c>
      <c r="D866" t="s">
        <v>192</v>
      </c>
      <c r="E866" t="s">
        <v>51</v>
      </c>
      <c r="F866"/>
      <c r="G866">
        <v>899</v>
      </c>
      <c r="H866" t="s">
        <v>64</v>
      </c>
    </row>
    <row r="867" spans="1:8" ht="14.4">
      <c r="A867" s="31">
        <f>COUNTIF('BOM Atual ZPCS12'!F:F,B867)+(1-(SUMIF(Invoice!$A:$A,$B867,Invoice!$B:$B)/100000000000))</f>
        <v>1</v>
      </c>
      <c r="B867" t="s">
        <v>1700</v>
      </c>
      <c r="C867" t="s">
        <v>1701</v>
      </c>
      <c r="D867" t="s">
        <v>192</v>
      </c>
      <c r="E867" t="s">
        <v>51</v>
      </c>
      <c r="F867"/>
      <c r="G867">
        <v>899</v>
      </c>
      <c r="H867" t="s">
        <v>64</v>
      </c>
    </row>
    <row r="868" spans="1:8" ht="14.4">
      <c r="A868" s="31">
        <f>COUNTIF('BOM Atual ZPCS12'!F:F,B868)+(1-(SUMIF(Invoice!$A:$A,$B868,Invoice!$B:$B)/100000000000))</f>
        <v>1</v>
      </c>
      <c r="B868" t="s">
        <v>1702</v>
      </c>
      <c r="C868" t="s">
        <v>1703</v>
      </c>
      <c r="D868" t="s">
        <v>192</v>
      </c>
      <c r="E868" t="s">
        <v>51</v>
      </c>
      <c r="F868"/>
      <c r="G868">
        <v>899</v>
      </c>
      <c r="H868" t="s">
        <v>64</v>
      </c>
    </row>
    <row r="869" spans="1:8" ht="14.4">
      <c r="A869" s="31">
        <f>COUNTIF('BOM Atual ZPCS12'!F:F,B869)+(1-(SUMIF(Invoice!$A:$A,$B869,Invoice!$B:$B)/100000000000))</f>
        <v>3</v>
      </c>
      <c r="B869" t="s">
        <v>1704</v>
      </c>
      <c r="C869" t="s">
        <v>1705</v>
      </c>
      <c r="D869" t="s">
        <v>192</v>
      </c>
      <c r="E869" t="s">
        <v>51</v>
      </c>
      <c r="F869"/>
      <c r="G869">
        <v>899</v>
      </c>
      <c r="H869" t="s">
        <v>64</v>
      </c>
    </row>
    <row r="870" spans="1:8" ht="14.4">
      <c r="A870" s="31">
        <f>COUNTIF('BOM Atual ZPCS12'!F:F,B870)+(1-(SUMIF(Invoice!$A:$A,$B870,Invoice!$B:$B)/100000000000))</f>
        <v>2.9999999800000001</v>
      </c>
      <c r="B870" t="s">
        <v>3652</v>
      </c>
      <c r="C870" t="s">
        <v>3653</v>
      </c>
      <c r="D870" t="s">
        <v>192</v>
      </c>
      <c r="E870" t="s">
        <v>51</v>
      </c>
      <c r="F870"/>
      <c r="G870">
        <v>899</v>
      </c>
      <c r="H870" t="s">
        <v>64</v>
      </c>
    </row>
    <row r="871" spans="1:8" ht="14.4">
      <c r="A871" s="31">
        <f>COUNTIF('BOM Atual ZPCS12'!F:F,B871)+(1-(SUMIF(Invoice!$A:$A,$B871,Invoice!$B:$B)/100000000000))</f>
        <v>1</v>
      </c>
      <c r="B871" t="s">
        <v>1706</v>
      </c>
      <c r="C871" t="s">
        <v>1707</v>
      </c>
      <c r="D871" t="s">
        <v>192</v>
      </c>
      <c r="E871" t="s">
        <v>51</v>
      </c>
      <c r="F871"/>
      <c r="G871">
        <v>899</v>
      </c>
      <c r="H871" t="s">
        <v>64</v>
      </c>
    </row>
    <row r="872" spans="1:8" ht="14.4">
      <c r="A872" s="31">
        <f>COUNTIF('BOM Atual ZPCS12'!F:F,B872)+(1-(SUMIF(Invoice!$A:$A,$B872,Invoice!$B:$B)/100000000000))</f>
        <v>1</v>
      </c>
      <c r="B872" t="s">
        <v>1708</v>
      </c>
      <c r="C872" t="s">
        <v>1695</v>
      </c>
      <c r="D872" t="s">
        <v>192</v>
      </c>
      <c r="E872" t="s">
        <v>51</v>
      </c>
      <c r="F872"/>
      <c r="G872">
        <v>900</v>
      </c>
      <c r="H872" t="s">
        <v>64</v>
      </c>
    </row>
    <row r="873" spans="1:8" ht="14.4">
      <c r="A873" s="31">
        <f>COUNTIF('BOM Atual ZPCS12'!F:F,B873)+(1-(SUMIF(Invoice!$A:$A,$B873,Invoice!$B:$B)/100000000000))</f>
        <v>1</v>
      </c>
      <c r="B873" t="s">
        <v>1709</v>
      </c>
      <c r="C873" t="s">
        <v>1710</v>
      </c>
      <c r="D873" t="s">
        <v>192</v>
      </c>
      <c r="E873" t="s">
        <v>51</v>
      </c>
      <c r="F873"/>
      <c r="G873">
        <v>900</v>
      </c>
      <c r="H873" t="s">
        <v>64</v>
      </c>
    </row>
    <row r="874" spans="1:8" ht="14.4">
      <c r="A874" s="31">
        <f>COUNTIF('BOM Atual ZPCS12'!F:F,B874)+(1-(SUMIF(Invoice!$A:$A,$B874,Invoice!$B:$B)/100000000000))</f>
        <v>1</v>
      </c>
      <c r="B874" t="s">
        <v>1711</v>
      </c>
      <c r="C874" t="s">
        <v>1712</v>
      </c>
      <c r="D874" t="s">
        <v>192</v>
      </c>
      <c r="E874" t="s">
        <v>51</v>
      </c>
      <c r="F874"/>
      <c r="G874">
        <v>901</v>
      </c>
      <c r="H874" t="s">
        <v>64</v>
      </c>
    </row>
    <row r="875" spans="1:8" ht="14.4">
      <c r="A875" s="31">
        <f>COUNTIF('BOM Atual ZPCS12'!F:F,B875)+(1-(SUMIF(Invoice!$A:$A,$B875,Invoice!$B:$B)/100000000000))</f>
        <v>1</v>
      </c>
      <c r="B875" t="s">
        <v>1713</v>
      </c>
      <c r="C875" t="s">
        <v>1714</v>
      </c>
      <c r="D875" t="s">
        <v>192</v>
      </c>
      <c r="E875" t="s">
        <v>51</v>
      </c>
      <c r="F875"/>
      <c r="G875">
        <v>901</v>
      </c>
      <c r="H875" t="s">
        <v>64</v>
      </c>
    </row>
    <row r="876" spans="1:8" ht="14.4">
      <c r="A876" s="31">
        <f>COUNTIF('BOM Atual ZPCS12'!F:F,B876)+(1-(SUMIF(Invoice!$A:$A,$B876,Invoice!$B:$B)/100000000000))</f>
        <v>1</v>
      </c>
      <c r="B876" t="s">
        <v>1715</v>
      </c>
      <c r="C876" t="s">
        <v>1716</v>
      </c>
      <c r="D876" t="s">
        <v>192</v>
      </c>
      <c r="E876" t="s">
        <v>51</v>
      </c>
      <c r="F876"/>
      <c r="G876">
        <v>902</v>
      </c>
      <c r="H876" t="s">
        <v>64</v>
      </c>
    </row>
    <row r="877" spans="1:8" ht="14.4">
      <c r="A877" s="31">
        <f>COUNTIF('BOM Atual ZPCS12'!F:F,B877)+(1-(SUMIF(Invoice!$A:$A,$B877,Invoice!$B:$B)/100000000000))</f>
        <v>1</v>
      </c>
      <c r="B877" t="s">
        <v>1717</v>
      </c>
      <c r="C877" t="s">
        <v>1716</v>
      </c>
      <c r="D877" t="s">
        <v>192</v>
      </c>
      <c r="E877" t="s">
        <v>51</v>
      </c>
      <c r="F877"/>
      <c r="G877">
        <v>902</v>
      </c>
      <c r="H877" t="s">
        <v>64</v>
      </c>
    </row>
    <row r="878" spans="1:8" ht="14.4">
      <c r="A878" s="31">
        <f>COUNTIF('BOM Atual ZPCS12'!F:F,B878)+(1-(SUMIF(Invoice!$A:$A,$B878,Invoice!$B:$B)/100000000000))</f>
        <v>1</v>
      </c>
      <c r="B878" t="s">
        <v>1718</v>
      </c>
      <c r="C878" t="s">
        <v>1719</v>
      </c>
      <c r="D878" t="s">
        <v>192</v>
      </c>
      <c r="E878" t="s">
        <v>51</v>
      </c>
      <c r="F878"/>
      <c r="G878">
        <v>903</v>
      </c>
      <c r="H878" t="s">
        <v>64</v>
      </c>
    </row>
    <row r="879" spans="1:8" ht="14.4">
      <c r="A879" s="31">
        <f>COUNTIF('BOM Atual ZPCS12'!F:F,B879)+(1-(SUMIF(Invoice!$A:$A,$B879,Invoice!$B:$B)/100000000000))</f>
        <v>1</v>
      </c>
      <c r="B879" t="s">
        <v>1720</v>
      </c>
      <c r="C879" t="s">
        <v>1719</v>
      </c>
      <c r="D879" t="s">
        <v>192</v>
      </c>
      <c r="E879" t="s">
        <v>51</v>
      </c>
      <c r="F879"/>
      <c r="G879">
        <v>903</v>
      </c>
      <c r="H879" t="s">
        <v>64</v>
      </c>
    </row>
    <row r="880" spans="1:8" ht="14.4">
      <c r="A880" s="31">
        <f>COUNTIF('BOM Atual ZPCS12'!F:F,B880)+(1-(SUMIF(Invoice!$A:$A,$B880,Invoice!$B:$B)/100000000000))</f>
        <v>1</v>
      </c>
      <c r="B880" t="s">
        <v>1721</v>
      </c>
      <c r="C880" t="s">
        <v>1722</v>
      </c>
      <c r="D880" t="s">
        <v>192</v>
      </c>
      <c r="E880" t="s">
        <v>51</v>
      </c>
      <c r="F880"/>
      <c r="G880">
        <v>904</v>
      </c>
      <c r="H880" t="s">
        <v>64</v>
      </c>
    </row>
    <row r="881" spans="1:8" ht="14.4">
      <c r="A881" s="31">
        <f>COUNTIF('BOM Atual ZPCS12'!F:F,B881)+(1-(SUMIF(Invoice!$A:$A,$B881,Invoice!$B:$B)/100000000000))</f>
        <v>1</v>
      </c>
      <c r="B881" t="s">
        <v>1723</v>
      </c>
      <c r="C881" t="s">
        <v>1724</v>
      </c>
      <c r="D881" t="s">
        <v>192</v>
      </c>
      <c r="E881" t="s">
        <v>51</v>
      </c>
      <c r="F881"/>
      <c r="G881">
        <v>904</v>
      </c>
      <c r="H881" t="s">
        <v>64</v>
      </c>
    </row>
    <row r="882" spans="1:8" ht="14.4">
      <c r="A882" s="31">
        <f>COUNTIF('BOM Atual ZPCS12'!F:F,B882)+(1-(SUMIF(Invoice!$A:$A,$B882,Invoice!$B:$B)/100000000000))</f>
        <v>1</v>
      </c>
      <c r="B882" t="s">
        <v>1725</v>
      </c>
      <c r="C882" t="s">
        <v>1726</v>
      </c>
      <c r="D882" t="s">
        <v>192</v>
      </c>
      <c r="E882" t="s">
        <v>51</v>
      </c>
      <c r="F882"/>
      <c r="G882">
        <v>904</v>
      </c>
      <c r="H882" t="s">
        <v>64</v>
      </c>
    </row>
    <row r="883" spans="1:8" ht="14.4">
      <c r="A883" s="31">
        <f>COUNTIF('BOM Atual ZPCS12'!F:F,B883)+(1-(SUMIF(Invoice!$A:$A,$B883,Invoice!$B:$B)/100000000000))</f>
        <v>1</v>
      </c>
      <c r="B883" t="s">
        <v>1727</v>
      </c>
      <c r="C883" t="s">
        <v>1728</v>
      </c>
      <c r="D883" t="s">
        <v>192</v>
      </c>
      <c r="E883" t="s">
        <v>51</v>
      </c>
      <c r="F883"/>
      <c r="G883">
        <v>905</v>
      </c>
      <c r="H883" t="s">
        <v>64</v>
      </c>
    </row>
    <row r="884" spans="1:8" ht="14.4">
      <c r="A884" s="31">
        <f>COUNTIF('BOM Atual ZPCS12'!F:F,B884)+(1-(SUMIF(Invoice!$A:$A,$B884,Invoice!$B:$B)/100000000000))</f>
        <v>1</v>
      </c>
      <c r="B884" t="s">
        <v>1729</v>
      </c>
      <c r="C884" t="s">
        <v>1730</v>
      </c>
      <c r="D884" t="s">
        <v>192</v>
      </c>
      <c r="E884" t="s">
        <v>51</v>
      </c>
      <c r="F884"/>
      <c r="G884">
        <v>905</v>
      </c>
      <c r="H884" t="s">
        <v>64</v>
      </c>
    </row>
    <row r="885" spans="1:8" ht="14.4">
      <c r="A885" s="31">
        <f>COUNTIF('BOM Atual ZPCS12'!F:F,B885)+(1-(SUMIF(Invoice!$A:$A,$B885,Invoice!$B:$B)/100000000000))</f>
        <v>1</v>
      </c>
      <c r="B885" t="s">
        <v>1731</v>
      </c>
      <c r="C885" t="s">
        <v>1732</v>
      </c>
      <c r="D885" t="s">
        <v>192</v>
      </c>
      <c r="E885" t="s">
        <v>51</v>
      </c>
      <c r="F885"/>
      <c r="G885">
        <v>907</v>
      </c>
      <c r="H885" t="s">
        <v>64</v>
      </c>
    </row>
    <row r="886" spans="1:8" ht="14.4">
      <c r="A886" s="31">
        <f>COUNTIF('BOM Atual ZPCS12'!F:F,B886)+(1-(SUMIF(Invoice!$A:$A,$B886,Invoice!$B:$B)/100000000000))</f>
        <v>1</v>
      </c>
      <c r="B886" t="s">
        <v>1733</v>
      </c>
      <c r="C886" t="s">
        <v>1734</v>
      </c>
      <c r="D886" t="s">
        <v>192</v>
      </c>
      <c r="E886" t="s">
        <v>51</v>
      </c>
      <c r="F886"/>
      <c r="G886">
        <v>907</v>
      </c>
      <c r="H886" t="s">
        <v>64</v>
      </c>
    </row>
    <row r="887" spans="1:8" ht="14.4">
      <c r="A887" s="31">
        <f>COUNTIF('BOM Atual ZPCS12'!F:F,B887)+(1-(SUMIF(Invoice!$A:$A,$B887,Invoice!$B:$B)/100000000000))</f>
        <v>1</v>
      </c>
      <c r="B887" t="s">
        <v>1735</v>
      </c>
      <c r="C887" t="s">
        <v>1736</v>
      </c>
      <c r="D887" t="s">
        <v>192</v>
      </c>
      <c r="E887" t="s">
        <v>51</v>
      </c>
      <c r="F887"/>
      <c r="G887">
        <v>907</v>
      </c>
      <c r="H887" t="s">
        <v>64</v>
      </c>
    </row>
    <row r="888" spans="1:8" ht="14.4">
      <c r="A888" s="31">
        <f>COUNTIF('BOM Atual ZPCS12'!F:F,B888)+(1-(SUMIF(Invoice!$A:$A,$B888,Invoice!$B:$B)/100000000000))</f>
        <v>1</v>
      </c>
      <c r="B888" t="s">
        <v>1737</v>
      </c>
      <c r="C888" t="s">
        <v>1738</v>
      </c>
      <c r="D888" t="s">
        <v>192</v>
      </c>
      <c r="E888" t="s">
        <v>51</v>
      </c>
      <c r="F888"/>
      <c r="G888">
        <v>907</v>
      </c>
      <c r="H888" t="s">
        <v>64</v>
      </c>
    </row>
    <row r="889" spans="1:8" ht="14.4">
      <c r="A889" s="31">
        <f>COUNTIF('BOM Atual ZPCS12'!F:F,B889)+(1-(SUMIF(Invoice!$A:$A,$B889,Invoice!$B:$B)/100000000000))</f>
        <v>1</v>
      </c>
      <c r="B889" t="s">
        <v>1739</v>
      </c>
      <c r="C889" t="s">
        <v>1740</v>
      </c>
      <c r="D889" t="s">
        <v>192</v>
      </c>
      <c r="E889" t="s">
        <v>51</v>
      </c>
      <c r="F889"/>
      <c r="G889">
        <v>907</v>
      </c>
      <c r="H889" t="s">
        <v>64</v>
      </c>
    </row>
    <row r="890" spans="1:8" ht="14.4">
      <c r="A890" s="31">
        <f>COUNTIF('BOM Atual ZPCS12'!F:F,B890)+(1-(SUMIF(Invoice!$A:$A,$B890,Invoice!$B:$B)/100000000000))</f>
        <v>1</v>
      </c>
      <c r="B890" t="s">
        <v>1741</v>
      </c>
      <c r="C890" t="s">
        <v>1742</v>
      </c>
      <c r="D890" t="s">
        <v>192</v>
      </c>
      <c r="E890" t="s">
        <v>51</v>
      </c>
      <c r="F890"/>
      <c r="G890">
        <v>907</v>
      </c>
      <c r="H890" t="s">
        <v>64</v>
      </c>
    </row>
    <row r="891" spans="1:8" ht="14.4">
      <c r="A891" s="31">
        <f>COUNTIF('BOM Atual ZPCS12'!F:F,B891)+(1-(SUMIF(Invoice!$A:$A,$B891,Invoice!$B:$B)/100000000000))</f>
        <v>1</v>
      </c>
      <c r="B891" t="s">
        <v>1743</v>
      </c>
      <c r="C891" t="s">
        <v>1744</v>
      </c>
      <c r="D891" t="s">
        <v>192</v>
      </c>
      <c r="E891" t="s">
        <v>51</v>
      </c>
      <c r="F891"/>
      <c r="G891">
        <v>907</v>
      </c>
      <c r="H891" t="s">
        <v>64</v>
      </c>
    </row>
    <row r="892" spans="1:8" ht="14.4">
      <c r="A892" s="31">
        <f>COUNTIF('BOM Atual ZPCS12'!F:F,B892)+(1-(SUMIF(Invoice!$A:$A,$B892,Invoice!$B:$B)/100000000000))</f>
        <v>1</v>
      </c>
      <c r="B892" t="s">
        <v>1745</v>
      </c>
      <c r="C892" t="s">
        <v>1746</v>
      </c>
      <c r="D892" t="s">
        <v>192</v>
      </c>
      <c r="E892" t="s">
        <v>51</v>
      </c>
      <c r="F892"/>
      <c r="G892">
        <v>907</v>
      </c>
      <c r="H892" t="s">
        <v>64</v>
      </c>
    </row>
    <row r="893" spans="1:8" ht="14.4">
      <c r="A893" s="31">
        <f>COUNTIF('BOM Atual ZPCS12'!F:F,B893)+(1-(SUMIF(Invoice!$A:$A,$B893,Invoice!$B:$B)/100000000000))</f>
        <v>1</v>
      </c>
      <c r="B893" t="s">
        <v>1747</v>
      </c>
      <c r="C893" t="s">
        <v>1748</v>
      </c>
      <c r="D893" t="s">
        <v>192</v>
      </c>
      <c r="E893" t="s">
        <v>51</v>
      </c>
      <c r="F893"/>
      <c r="G893">
        <v>907</v>
      </c>
      <c r="H893" t="s">
        <v>64</v>
      </c>
    </row>
    <row r="894" spans="1:8" ht="14.4">
      <c r="A894" s="31">
        <f>COUNTIF('BOM Atual ZPCS12'!F:F,B894)+(1-(SUMIF(Invoice!$A:$A,$B894,Invoice!$B:$B)/100000000000))</f>
        <v>1</v>
      </c>
      <c r="B894" t="s">
        <v>1749</v>
      </c>
      <c r="C894" t="s">
        <v>1750</v>
      </c>
      <c r="D894" t="s">
        <v>192</v>
      </c>
      <c r="E894" t="s">
        <v>51</v>
      </c>
      <c r="F894"/>
      <c r="G894">
        <v>907</v>
      </c>
      <c r="H894" t="s">
        <v>64</v>
      </c>
    </row>
    <row r="895" spans="1:8" ht="14.4">
      <c r="A895" s="31">
        <f>COUNTIF('BOM Atual ZPCS12'!F:F,B895)+(1-(SUMIF(Invoice!$A:$A,$B895,Invoice!$B:$B)/100000000000))</f>
        <v>1</v>
      </c>
      <c r="B895" t="s">
        <v>1751</v>
      </c>
      <c r="C895" t="s">
        <v>1752</v>
      </c>
      <c r="D895" t="s">
        <v>192</v>
      </c>
      <c r="E895" t="s">
        <v>51</v>
      </c>
      <c r="F895"/>
      <c r="G895">
        <v>907</v>
      </c>
      <c r="H895" t="s">
        <v>64</v>
      </c>
    </row>
    <row r="896" spans="1:8" ht="14.4">
      <c r="A896" s="31">
        <f>COUNTIF('BOM Atual ZPCS12'!F:F,B896)+(1-(SUMIF(Invoice!$A:$A,$B896,Invoice!$B:$B)/100000000000))</f>
        <v>1</v>
      </c>
      <c r="B896" t="s">
        <v>1753</v>
      </c>
      <c r="C896" t="s">
        <v>1754</v>
      </c>
      <c r="D896" t="s">
        <v>192</v>
      </c>
      <c r="E896" t="s">
        <v>51</v>
      </c>
      <c r="F896"/>
      <c r="G896">
        <v>907</v>
      </c>
      <c r="H896" t="s">
        <v>64</v>
      </c>
    </row>
    <row r="897" spans="1:8" ht="14.4">
      <c r="A897" s="31">
        <f>COUNTIF('BOM Atual ZPCS12'!F:F,B897)+(1-(SUMIF(Invoice!$A:$A,$B897,Invoice!$B:$B)/100000000000))</f>
        <v>1</v>
      </c>
      <c r="B897" t="s">
        <v>1755</v>
      </c>
      <c r="C897" t="s">
        <v>1756</v>
      </c>
      <c r="D897" t="s">
        <v>192</v>
      </c>
      <c r="E897" t="s">
        <v>51</v>
      </c>
      <c r="F897"/>
      <c r="G897">
        <v>908</v>
      </c>
      <c r="H897" t="s">
        <v>64</v>
      </c>
    </row>
    <row r="898" spans="1:8" ht="14.4">
      <c r="A898" s="31">
        <f>COUNTIF('BOM Atual ZPCS12'!F:F,B898)+(1-(SUMIF(Invoice!$A:$A,$B898,Invoice!$B:$B)/100000000000))</f>
        <v>2.9999999600000002</v>
      </c>
      <c r="B898" t="s">
        <v>1757</v>
      </c>
      <c r="C898" t="s">
        <v>1758</v>
      </c>
      <c r="D898" t="s">
        <v>192</v>
      </c>
      <c r="E898" t="s">
        <v>51</v>
      </c>
      <c r="F898"/>
      <c r="G898">
        <v>908</v>
      </c>
      <c r="H898" t="s">
        <v>64</v>
      </c>
    </row>
    <row r="899" spans="1:8" ht="14.4">
      <c r="A899" s="31">
        <f>COUNTIF('BOM Atual ZPCS12'!F:F,B899)+(1-(SUMIF(Invoice!$A:$A,$B899,Invoice!$B:$B)/100000000000))</f>
        <v>1</v>
      </c>
      <c r="B899" t="s">
        <v>1759</v>
      </c>
      <c r="C899" t="s">
        <v>1760</v>
      </c>
      <c r="D899" t="s">
        <v>192</v>
      </c>
      <c r="E899" t="s">
        <v>51</v>
      </c>
      <c r="F899"/>
      <c r="G899">
        <v>908</v>
      </c>
      <c r="H899" t="s">
        <v>64</v>
      </c>
    </row>
    <row r="900" spans="1:8" ht="14.4">
      <c r="A900" s="31">
        <f>COUNTIF('BOM Atual ZPCS12'!F:F,B900)+(1-(SUMIF(Invoice!$A:$A,$B900,Invoice!$B:$B)/100000000000))</f>
        <v>3</v>
      </c>
      <c r="B900" t="s">
        <v>852</v>
      </c>
      <c r="C900" t="s">
        <v>853</v>
      </c>
      <c r="D900" t="s">
        <v>192</v>
      </c>
      <c r="E900" t="s">
        <v>51</v>
      </c>
      <c r="F900"/>
      <c r="G900">
        <v>910</v>
      </c>
      <c r="H900" t="s">
        <v>64</v>
      </c>
    </row>
    <row r="901" spans="1:8" ht="14.4">
      <c r="A901" s="31">
        <f>COUNTIF('BOM Atual ZPCS12'!F:F,B901)+(1-(SUMIF(Invoice!$A:$A,$B901,Invoice!$B:$B)/100000000000))</f>
        <v>2.9999999800000001</v>
      </c>
      <c r="B901" t="s">
        <v>3654</v>
      </c>
      <c r="C901" t="s">
        <v>3655</v>
      </c>
      <c r="D901" t="s">
        <v>192</v>
      </c>
      <c r="E901" t="s">
        <v>51</v>
      </c>
      <c r="F901"/>
      <c r="G901">
        <v>910</v>
      </c>
      <c r="H901" t="s">
        <v>64</v>
      </c>
    </row>
    <row r="902" spans="1:8" ht="14.4">
      <c r="A902" s="31">
        <f>COUNTIF('BOM Atual ZPCS12'!F:F,B902)+(1-(SUMIF(Invoice!$A:$A,$B902,Invoice!$B:$B)/100000000000))</f>
        <v>1</v>
      </c>
      <c r="B902" t="s">
        <v>1761</v>
      </c>
      <c r="C902" t="s">
        <v>1762</v>
      </c>
      <c r="D902" t="s">
        <v>192</v>
      </c>
      <c r="E902" t="s">
        <v>51</v>
      </c>
      <c r="F902"/>
      <c r="G902">
        <v>912</v>
      </c>
      <c r="H902" t="s">
        <v>64</v>
      </c>
    </row>
    <row r="903" spans="1:8" ht="14.4">
      <c r="A903" s="31">
        <f>COUNTIF('BOM Atual ZPCS12'!F:F,B903)+(1-(SUMIF(Invoice!$A:$A,$B903,Invoice!$B:$B)/100000000000))</f>
        <v>1</v>
      </c>
      <c r="B903" t="s">
        <v>1763</v>
      </c>
      <c r="C903" t="s">
        <v>1764</v>
      </c>
      <c r="D903" t="s">
        <v>192</v>
      </c>
      <c r="E903" t="s">
        <v>51</v>
      </c>
      <c r="F903"/>
      <c r="G903">
        <v>912</v>
      </c>
      <c r="H903" t="s">
        <v>64</v>
      </c>
    </row>
    <row r="904" spans="1:8" ht="14.4">
      <c r="A904" s="31">
        <f>COUNTIF('BOM Atual ZPCS12'!F:F,B904)+(1-(SUMIF(Invoice!$A:$A,$B904,Invoice!$B:$B)/100000000000))</f>
        <v>1</v>
      </c>
      <c r="B904" t="s">
        <v>1765</v>
      </c>
      <c r="C904" t="s">
        <v>1766</v>
      </c>
      <c r="D904" t="s">
        <v>192</v>
      </c>
      <c r="E904" t="s">
        <v>51</v>
      </c>
      <c r="F904"/>
      <c r="G904">
        <v>913</v>
      </c>
      <c r="H904" t="s">
        <v>64</v>
      </c>
    </row>
    <row r="905" spans="1:8" ht="14.4">
      <c r="A905" s="31">
        <f>COUNTIF('BOM Atual ZPCS12'!F:F,B905)+(1-(SUMIF(Invoice!$A:$A,$B905,Invoice!$B:$B)/100000000000))</f>
        <v>1</v>
      </c>
      <c r="B905" t="s">
        <v>1767</v>
      </c>
      <c r="C905" t="s">
        <v>1768</v>
      </c>
      <c r="D905" t="s">
        <v>192</v>
      </c>
      <c r="E905" t="s">
        <v>51</v>
      </c>
      <c r="F905"/>
      <c r="G905">
        <v>913</v>
      </c>
      <c r="H905" t="s">
        <v>64</v>
      </c>
    </row>
    <row r="906" spans="1:8" ht="14.4">
      <c r="A906" s="31">
        <f>COUNTIF('BOM Atual ZPCS12'!F:F,B906)+(1-(SUMIF(Invoice!$A:$A,$B906,Invoice!$B:$B)/100000000000))</f>
        <v>1</v>
      </c>
      <c r="B906" t="s">
        <v>1769</v>
      </c>
      <c r="C906" t="s">
        <v>1770</v>
      </c>
      <c r="D906" t="s">
        <v>192</v>
      </c>
      <c r="E906" t="s">
        <v>51</v>
      </c>
      <c r="F906"/>
      <c r="G906">
        <v>914</v>
      </c>
      <c r="H906" t="s">
        <v>64</v>
      </c>
    </row>
    <row r="907" spans="1:8" ht="14.4">
      <c r="A907" s="31">
        <f>COUNTIF('BOM Atual ZPCS12'!F:F,B907)+(1-(SUMIF(Invoice!$A:$A,$B907,Invoice!$B:$B)/100000000000))</f>
        <v>1</v>
      </c>
      <c r="B907" t="s">
        <v>1771</v>
      </c>
      <c r="C907" t="s">
        <v>1772</v>
      </c>
      <c r="D907" t="s">
        <v>192</v>
      </c>
      <c r="E907" t="s">
        <v>51</v>
      </c>
      <c r="F907"/>
      <c r="G907">
        <v>914</v>
      </c>
      <c r="H907" t="s">
        <v>64</v>
      </c>
    </row>
    <row r="908" spans="1:8" ht="14.4">
      <c r="A908" s="31">
        <f>COUNTIF('BOM Atual ZPCS12'!F:F,B908)+(1-(SUMIF(Invoice!$A:$A,$B908,Invoice!$B:$B)/100000000000))</f>
        <v>3</v>
      </c>
      <c r="B908" t="s">
        <v>1773</v>
      </c>
      <c r="C908" t="s">
        <v>1774</v>
      </c>
      <c r="D908" t="s">
        <v>192</v>
      </c>
      <c r="E908" t="s">
        <v>51</v>
      </c>
      <c r="F908"/>
      <c r="G908">
        <v>915</v>
      </c>
      <c r="H908" t="s">
        <v>64</v>
      </c>
    </row>
    <row r="909" spans="1:8" ht="14.4">
      <c r="A909" s="31">
        <f>COUNTIF('BOM Atual ZPCS12'!F:F,B909)+(1-(SUMIF(Invoice!$A:$A,$B909,Invoice!$B:$B)/100000000000))</f>
        <v>1</v>
      </c>
      <c r="B909" t="s">
        <v>1775</v>
      </c>
      <c r="C909" t="s">
        <v>1776</v>
      </c>
      <c r="D909" t="s">
        <v>192</v>
      </c>
      <c r="E909" t="s">
        <v>51</v>
      </c>
      <c r="F909"/>
      <c r="G909">
        <v>915</v>
      </c>
      <c r="H909" t="s">
        <v>64</v>
      </c>
    </row>
    <row r="910" spans="1:8" ht="14.4">
      <c r="A910" s="31">
        <f>COUNTIF('BOM Atual ZPCS12'!F:F,B910)+(1-(SUMIF(Invoice!$A:$A,$B910,Invoice!$B:$B)/100000000000))</f>
        <v>2.9999999800000001</v>
      </c>
      <c r="B910" t="s">
        <v>3656</v>
      </c>
      <c r="C910" t="s">
        <v>3657</v>
      </c>
      <c r="D910" t="s">
        <v>192</v>
      </c>
      <c r="E910" t="s">
        <v>51</v>
      </c>
      <c r="F910"/>
      <c r="G910">
        <v>915</v>
      </c>
      <c r="H910" t="s">
        <v>64</v>
      </c>
    </row>
    <row r="911" spans="1:8" ht="14.4">
      <c r="A911" s="31">
        <f>COUNTIF('BOM Atual ZPCS12'!F:F,B911)+(1-(SUMIF(Invoice!$A:$A,$B911,Invoice!$B:$B)/100000000000))</f>
        <v>1</v>
      </c>
      <c r="B911" t="s">
        <v>1777</v>
      </c>
      <c r="C911" t="s">
        <v>1778</v>
      </c>
      <c r="D911" t="s">
        <v>192</v>
      </c>
      <c r="E911" t="s">
        <v>51</v>
      </c>
      <c r="F911"/>
      <c r="G911">
        <v>915</v>
      </c>
      <c r="H911" t="s">
        <v>64</v>
      </c>
    </row>
    <row r="912" spans="1:8" ht="14.4">
      <c r="A912" s="31">
        <f>COUNTIF('BOM Atual ZPCS12'!F:F,B912)+(1-(SUMIF(Invoice!$A:$A,$B912,Invoice!$B:$B)/100000000000))</f>
        <v>1</v>
      </c>
      <c r="B912" t="s">
        <v>771</v>
      </c>
      <c r="C912" t="s">
        <v>772</v>
      </c>
      <c r="D912" t="s">
        <v>192</v>
      </c>
      <c r="E912" t="s">
        <v>51</v>
      </c>
      <c r="F912"/>
      <c r="G912">
        <v>916</v>
      </c>
      <c r="H912" t="s">
        <v>64</v>
      </c>
    </row>
    <row r="913" spans="1:8" ht="14.4">
      <c r="A913" s="31">
        <f>COUNTIF('BOM Atual ZPCS12'!F:F,B913)+(1-(SUMIF(Invoice!$A:$A,$B913,Invoice!$B:$B)/100000000000))</f>
        <v>1</v>
      </c>
      <c r="B913" t="s">
        <v>3658</v>
      </c>
      <c r="C913" t="s">
        <v>3659</v>
      </c>
      <c r="D913" t="s">
        <v>192</v>
      </c>
      <c r="E913" t="s">
        <v>51</v>
      </c>
      <c r="F913"/>
      <c r="G913">
        <v>916</v>
      </c>
      <c r="H913" t="s">
        <v>64</v>
      </c>
    </row>
    <row r="914" spans="1:8" ht="14.4">
      <c r="A914" s="31">
        <f>COUNTIF('BOM Atual ZPCS12'!F:F,B914)+(1-(SUMIF(Invoice!$A:$A,$B914,Invoice!$B:$B)/100000000000))</f>
        <v>1</v>
      </c>
      <c r="B914" t="s">
        <v>1779</v>
      </c>
      <c r="C914" t="s">
        <v>1780</v>
      </c>
      <c r="D914" t="s">
        <v>192</v>
      </c>
      <c r="E914" t="s">
        <v>51</v>
      </c>
      <c r="F914"/>
      <c r="G914">
        <v>917</v>
      </c>
      <c r="H914" t="s">
        <v>64</v>
      </c>
    </row>
    <row r="915" spans="1:8" ht="14.4">
      <c r="A915" s="31">
        <f>COUNTIF('BOM Atual ZPCS12'!F:F,B915)+(1-(SUMIF(Invoice!$A:$A,$B915,Invoice!$B:$B)/100000000000))</f>
        <v>1</v>
      </c>
      <c r="B915" t="s">
        <v>1781</v>
      </c>
      <c r="C915" t="s">
        <v>1782</v>
      </c>
      <c r="D915" t="s">
        <v>192</v>
      </c>
      <c r="E915" t="s">
        <v>51</v>
      </c>
      <c r="F915"/>
      <c r="G915">
        <v>917</v>
      </c>
      <c r="H915" t="s">
        <v>64</v>
      </c>
    </row>
    <row r="916" spans="1:8" ht="14.4">
      <c r="A916" s="31">
        <f>COUNTIF('BOM Atual ZPCS12'!F:F,B916)+(1-(SUMIF(Invoice!$A:$A,$B916,Invoice!$B:$B)/100000000000))</f>
        <v>1</v>
      </c>
      <c r="B916" t="s">
        <v>1787</v>
      </c>
      <c r="C916" t="s">
        <v>1788</v>
      </c>
      <c r="D916" t="s">
        <v>192</v>
      </c>
      <c r="E916" t="s">
        <v>51</v>
      </c>
      <c r="F916"/>
      <c r="G916">
        <v>918</v>
      </c>
      <c r="H916" t="s">
        <v>64</v>
      </c>
    </row>
    <row r="917" spans="1:8" ht="14.4">
      <c r="A917" s="31">
        <f>COUNTIF('BOM Atual ZPCS12'!F:F,B917)+(1-(SUMIF(Invoice!$A:$A,$B917,Invoice!$B:$B)/100000000000))</f>
        <v>1</v>
      </c>
      <c r="B917" t="s">
        <v>1789</v>
      </c>
      <c r="C917" t="s">
        <v>1788</v>
      </c>
      <c r="D917" t="s">
        <v>192</v>
      </c>
      <c r="E917" t="s">
        <v>51</v>
      </c>
      <c r="F917"/>
      <c r="G917">
        <v>918</v>
      </c>
      <c r="H917" t="s">
        <v>64</v>
      </c>
    </row>
    <row r="918" spans="1:8" ht="14.4">
      <c r="A918" s="31">
        <f>COUNTIF('BOM Atual ZPCS12'!F:F,B918)+(1-(SUMIF(Invoice!$A:$A,$B918,Invoice!$B:$B)/100000000000))</f>
        <v>1</v>
      </c>
      <c r="B918" t="s">
        <v>1801</v>
      </c>
      <c r="C918" t="s">
        <v>812</v>
      </c>
      <c r="D918" t="s">
        <v>192</v>
      </c>
      <c r="E918" t="s">
        <v>51</v>
      </c>
      <c r="F918"/>
      <c r="G918">
        <v>919</v>
      </c>
      <c r="H918" t="s">
        <v>64</v>
      </c>
    </row>
    <row r="919" spans="1:8" ht="14.4">
      <c r="A919" s="31">
        <f>COUNTIF('BOM Atual ZPCS12'!F:F,B919)+(1-(SUMIF(Invoice!$A:$A,$B919,Invoice!$B:$B)/100000000000))</f>
        <v>1</v>
      </c>
      <c r="B919" t="s">
        <v>1802</v>
      </c>
      <c r="C919" t="s">
        <v>812</v>
      </c>
      <c r="D919" t="s">
        <v>192</v>
      </c>
      <c r="E919" t="s">
        <v>51</v>
      </c>
      <c r="F919"/>
      <c r="G919">
        <v>919</v>
      </c>
      <c r="H919" t="s">
        <v>64</v>
      </c>
    </row>
    <row r="920" spans="1:8" ht="14.4">
      <c r="A920" s="31">
        <f>COUNTIF('BOM Atual ZPCS12'!F:F,B920)+(1-(SUMIF(Invoice!$A:$A,$B920,Invoice!$B:$B)/100000000000))</f>
        <v>1</v>
      </c>
      <c r="B920" t="s">
        <v>1803</v>
      </c>
      <c r="C920" t="s">
        <v>1804</v>
      </c>
      <c r="D920" t="s">
        <v>192</v>
      </c>
      <c r="E920" t="s">
        <v>51</v>
      </c>
      <c r="F920"/>
      <c r="G920">
        <v>920</v>
      </c>
      <c r="H920" t="s">
        <v>64</v>
      </c>
    </row>
    <row r="921" spans="1:8" ht="14.4">
      <c r="A921" s="31">
        <f>COUNTIF('BOM Atual ZPCS12'!F:F,B921)+(1-(SUMIF(Invoice!$A:$A,$B921,Invoice!$B:$B)/100000000000))</f>
        <v>1</v>
      </c>
      <c r="B921" t="s">
        <v>1805</v>
      </c>
      <c r="C921" t="s">
        <v>1806</v>
      </c>
      <c r="D921" t="s">
        <v>192</v>
      </c>
      <c r="E921" t="s">
        <v>51</v>
      </c>
      <c r="F921"/>
      <c r="G921">
        <v>920</v>
      </c>
      <c r="H921" t="s">
        <v>64</v>
      </c>
    </row>
    <row r="922" spans="1:8" ht="14.4">
      <c r="A922" s="31">
        <f>COUNTIF('BOM Atual ZPCS12'!F:F,B922)+(1-(SUMIF(Invoice!$A:$A,$B922,Invoice!$B:$B)/100000000000))</f>
        <v>1</v>
      </c>
      <c r="B922" t="s">
        <v>1807</v>
      </c>
      <c r="C922" t="s">
        <v>1808</v>
      </c>
      <c r="D922" t="s">
        <v>192</v>
      </c>
      <c r="E922" t="s">
        <v>51</v>
      </c>
      <c r="F922"/>
      <c r="G922">
        <v>921</v>
      </c>
      <c r="H922" t="s">
        <v>64</v>
      </c>
    </row>
    <row r="923" spans="1:8" ht="14.4">
      <c r="A923" s="31">
        <f>COUNTIF('BOM Atual ZPCS12'!F:F,B923)+(1-(SUMIF(Invoice!$A:$A,$B923,Invoice!$B:$B)/100000000000))</f>
        <v>1</v>
      </c>
      <c r="B923" t="s">
        <v>1809</v>
      </c>
      <c r="C923" t="s">
        <v>1810</v>
      </c>
      <c r="D923" t="s">
        <v>192</v>
      </c>
      <c r="E923" t="s">
        <v>51</v>
      </c>
      <c r="F923"/>
      <c r="G923">
        <v>921</v>
      </c>
      <c r="H923" t="s">
        <v>64</v>
      </c>
    </row>
    <row r="924" spans="1:8" ht="14.4">
      <c r="A924" s="31">
        <f>COUNTIF('BOM Atual ZPCS12'!F:F,B924)+(1-(SUMIF(Invoice!$A:$A,$B924,Invoice!$B:$B)/100000000000))</f>
        <v>1</v>
      </c>
      <c r="B924" t="s">
        <v>1811</v>
      </c>
      <c r="C924" t="s">
        <v>1812</v>
      </c>
      <c r="D924" t="s">
        <v>192</v>
      </c>
      <c r="E924" t="s">
        <v>51</v>
      </c>
      <c r="F924"/>
      <c r="G924">
        <v>922</v>
      </c>
      <c r="H924" t="s">
        <v>64</v>
      </c>
    </row>
    <row r="925" spans="1:8" ht="14.4">
      <c r="A925" s="31">
        <f>COUNTIF('BOM Atual ZPCS12'!F:F,B925)+(1-(SUMIF(Invoice!$A:$A,$B925,Invoice!$B:$B)/100000000000))</f>
        <v>1</v>
      </c>
      <c r="B925" t="s">
        <v>1813</v>
      </c>
      <c r="C925" t="s">
        <v>1814</v>
      </c>
      <c r="D925" t="s">
        <v>192</v>
      </c>
      <c r="E925" t="s">
        <v>51</v>
      </c>
      <c r="F925"/>
      <c r="G925">
        <v>922</v>
      </c>
      <c r="H925" t="s">
        <v>64</v>
      </c>
    </row>
    <row r="926" spans="1:8" ht="14.4">
      <c r="A926" s="31">
        <f>COUNTIF('BOM Atual ZPCS12'!F:F,B926)+(1-(SUMIF(Invoice!$A:$A,$B926,Invoice!$B:$B)/100000000000))</f>
        <v>1</v>
      </c>
      <c r="B926" t="s">
        <v>1815</v>
      </c>
      <c r="C926" t="s">
        <v>1816</v>
      </c>
      <c r="D926" t="s">
        <v>192</v>
      </c>
      <c r="E926" t="s">
        <v>51</v>
      </c>
      <c r="F926"/>
      <c r="G926">
        <v>923</v>
      </c>
      <c r="H926" t="s">
        <v>64</v>
      </c>
    </row>
    <row r="927" spans="1:8" ht="14.4">
      <c r="A927" s="31">
        <f>COUNTIF('BOM Atual ZPCS12'!F:F,B927)+(1-(SUMIF(Invoice!$A:$A,$B927,Invoice!$B:$B)/100000000000))</f>
        <v>1</v>
      </c>
      <c r="B927" t="s">
        <v>1817</v>
      </c>
      <c r="C927" t="s">
        <v>1818</v>
      </c>
      <c r="D927" t="s">
        <v>192</v>
      </c>
      <c r="E927" t="s">
        <v>51</v>
      </c>
      <c r="F927"/>
      <c r="G927">
        <v>923</v>
      </c>
      <c r="H927" t="s">
        <v>64</v>
      </c>
    </row>
    <row r="928" spans="1:8" ht="14.4">
      <c r="A928" s="31">
        <f>COUNTIF('BOM Atual ZPCS12'!F:F,B928)+(1-(SUMIF(Invoice!$A:$A,$B928,Invoice!$B:$B)/100000000000))</f>
        <v>1</v>
      </c>
      <c r="B928" t="s">
        <v>1819</v>
      </c>
      <c r="C928" t="s">
        <v>310</v>
      </c>
      <c r="D928" t="s">
        <v>192</v>
      </c>
      <c r="E928" t="s">
        <v>51</v>
      </c>
      <c r="F928"/>
      <c r="G928">
        <v>925</v>
      </c>
      <c r="H928" t="s">
        <v>64</v>
      </c>
    </row>
    <row r="929" spans="1:8" ht="14.4">
      <c r="A929" s="31">
        <f>COUNTIF('BOM Atual ZPCS12'!F:F,B929)+(1-(SUMIF(Invoice!$A:$A,$B929,Invoice!$B:$B)/100000000000))</f>
        <v>1</v>
      </c>
      <c r="B929" t="s">
        <v>1820</v>
      </c>
      <c r="C929" t="s">
        <v>1821</v>
      </c>
      <c r="D929" t="s">
        <v>192</v>
      </c>
      <c r="E929" t="s">
        <v>51</v>
      </c>
      <c r="F929"/>
      <c r="G929">
        <v>925</v>
      </c>
      <c r="H929" t="s">
        <v>64</v>
      </c>
    </row>
    <row r="930" spans="1:8" ht="14.4">
      <c r="A930" s="31">
        <f>COUNTIF('BOM Atual ZPCS12'!F:F,B930)+(1-(SUMIF(Invoice!$A:$A,$B930,Invoice!$B:$B)/100000000000))</f>
        <v>1</v>
      </c>
      <c r="B930" t="s">
        <v>1822</v>
      </c>
      <c r="C930" t="s">
        <v>1823</v>
      </c>
      <c r="D930" t="s">
        <v>192</v>
      </c>
      <c r="E930" t="s">
        <v>51</v>
      </c>
      <c r="F930"/>
      <c r="G930">
        <v>926</v>
      </c>
      <c r="H930" t="s">
        <v>64</v>
      </c>
    </row>
    <row r="931" spans="1:8" ht="14.4">
      <c r="A931" s="31">
        <f>COUNTIF('BOM Atual ZPCS12'!F:F,B931)+(1-(SUMIF(Invoice!$A:$A,$B931,Invoice!$B:$B)/100000000000))</f>
        <v>1</v>
      </c>
      <c r="B931" t="s">
        <v>1824</v>
      </c>
      <c r="C931" t="s">
        <v>1825</v>
      </c>
      <c r="D931" t="s">
        <v>192</v>
      </c>
      <c r="E931" t="s">
        <v>51</v>
      </c>
      <c r="F931"/>
      <c r="G931">
        <v>926</v>
      </c>
      <c r="H931" t="s">
        <v>64</v>
      </c>
    </row>
    <row r="932" spans="1:8" ht="14.4">
      <c r="A932" s="31">
        <f>COUNTIF('BOM Atual ZPCS12'!F:F,B932)+(1-(SUMIF(Invoice!$A:$A,$B932,Invoice!$B:$B)/100000000000))</f>
        <v>1</v>
      </c>
      <c r="B932" t="s">
        <v>1826</v>
      </c>
      <c r="C932" t="s">
        <v>1825</v>
      </c>
      <c r="D932" t="s">
        <v>192</v>
      </c>
      <c r="E932" t="s">
        <v>51</v>
      </c>
      <c r="F932"/>
      <c r="G932">
        <v>926</v>
      </c>
      <c r="H932" t="s">
        <v>64</v>
      </c>
    </row>
    <row r="933" spans="1:8" ht="14.4">
      <c r="A933" s="31">
        <f>COUNTIF('BOM Atual ZPCS12'!F:F,B933)+(1-(SUMIF(Invoice!$A:$A,$B933,Invoice!$B:$B)/100000000000))</f>
        <v>1</v>
      </c>
      <c r="B933" t="s">
        <v>1827</v>
      </c>
      <c r="C933" t="s">
        <v>1828</v>
      </c>
      <c r="D933" t="s">
        <v>192</v>
      </c>
      <c r="E933" t="s">
        <v>51</v>
      </c>
      <c r="F933"/>
      <c r="G933">
        <v>927</v>
      </c>
      <c r="H933" t="s">
        <v>64</v>
      </c>
    </row>
    <row r="934" spans="1:8" ht="14.4">
      <c r="A934" s="31">
        <f>COUNTIF('BOM Atual ZPCS12'!F:F,B934)+(1-(SUMIF(Invoice!$A:$A,$B934,Invoice!$B:$B)/100000000000))</f>
        <v>1</v>
      </c>
      <c r="B934" t="s">
        <v>1829</v>
      </c>
      <c r="C934" t="s">
        <v>1830</v>
      </c>
      <c r="D934" t="s">
        <v>192</v>
      </c>
      <c r="E934" t="s">
        <v>51</v>
      </c>
      <c r="F934"/>
      <c r="G934">
        <v>927</v>
      </c>
      <c r="H934" t="s">
        <v>64</v>
      </c>
    </row>
    <row r="935" spans="1:8" ht="14.4">
      <c r="A935" s="31">
        <f>COUNTIF('BOM Atual ZPCS12'!F:F,B935)+(1-(SUMIF(Invoice!$A:$A,$B935,Invoice!$B:$B)/100000000000))</f>
        <v>1</v>
      </c>
      <c r="B935" t="s">
        <v>1831</v>
      </c>
      <c r="C935" t="s">
        <v>1832</v>
      </c>
      <c r="D935" t="s">
        <v>192</v>
      </c>
      <c r="E935" t="s">
        <v>51</v>
      </c>
      <c r="F935"/>
      <c r="G935">
        <v>928</v>
      </c>
      <c r="H935" t="s">
        <v>64</v>
      </c>
    </row>
    <row r="936" spans="1:8" ht="14.4">
      <c r="A936" s="31">
        <f>COUNTIF('BOM Atual ZPCS12'!F:F,B936)+(1-(SUMIF(Invoice!$A:$A,$B936,Invoice!$B:$B)/100000000000))</f>
        <v>1</v>
      </c>
      <c r="B936" t="s">
        <v>1833</v>
      </c>
      <c r="C936" t="s">
        <v>1832</v>
      </c>
      <c r="D936" t="s">
        <v>192</v>
      </c>
      <c r="E936" t="s">
        <v>51</v>
      </c>
      <c r="F936"/>
      <c r="G936">
        <v>928</v>
      </c>
      <c r="H936" t="s">
        <v>64</v>
      </c>
    </row>
    <row r="937" spans="1:8" ht="14.4">
      <c r="A937" s="31">
        <f>COUNTIF('BOM Atual ZPCS12'!F:F,B937)+(1-(SUMIF(Invoice!$A:$A,$B937,Invoice!$B:$B)/100000000000))</f>
        <v>1</v>
      </c>
      <c r="B937" t="s">
        <v>1834</v>
      </c>
      <c r="C937" t="s">
        <v>1835</v>
      </c>
      <c r="D937" t="s">
        <v>192</v>
      </c>
      <c r="E937" t="s">
        <v>51</v>
      </c>
      <c r="F937"/>
      <c r="G937">
        <v>929</v>
      </c>
      <c r="H937" t="s">
        <v>64</v>
      </c>
    </row>
    <row r="938" spans="1:8" ht="14.4">
      <c r="A938" s="31">
        <f>COUNTIF('BOM Atual ZPCS12'!F:F,B938)+(1-(SUMIF(Invoice!$A:$A,$B938,Invoice!$B:$B)/100000000000))</f>
        <v>1</v>
      </c>
      <c r="B938" t="s">
        <v>1836</v>
      </c>
      <c r="C938" t="s">
        <v>1837</v>
      </c>
      <c r="D938" t="s">
        <v>192</v>
      </c>
      <c r="E938" t="s">
        <v>51</v>
      </c>
      <c r="F938"/>
      <c r="G938">
        <v>929</v>
      </c>
      <c r="H938" t="s">
        <v>64</v>
      </c>
    </row>
    <row r="939" spans="1:8" ht="14.4">
      <c r="A939" s="31">
        <f>COUNTIF('BOM Atual ZPCS12'!F:F,B939)+(1-(SUMIF(Invoice!$A:$A,$B939,Invoice!$B:$B)/100000000000))</f>
        <v>1</v>
      </c>
      <c r="B939" t="s">
        <v>1838</v>
      </c>
      <c r="C939" t="s">
        <v>1839</v>
      </c>
      <c r="D939" t="s">
        <v>192</v>
      </c>
      <c r="E939" t="s">
        <v>51</v>
      </c>
      <c r="F939"/>
      <c r="G939">
        <v>930</v>
      </c>
      <c r="H939" t="s">
        <v>64</v>
      </c>
    </row>
    <row r="940" spans="1:8" ht="14.4">
      <c r="A940" s="31">
        <f>COUNTIF('BOM Atual ZPCS12'!F:F,B940)+(1-(SUMIF(Invoice!$A:$A,$B940,Invoice!$B:$B)/100000000000))</f>
        <v>1</v>
      </c>
      <c r="B940" t="s">
        <v>1840</v>
      </c>
      <c r="C940" t="s">
        <v>1839</v>
      </c>
      <c r="D940" t="s">
        <v>192</v>
      </c>
      <c r="E940" t="s">
        <v>51</v>
      </c>
      <c r="F940"/>
      <c r="G940">
        <v>930</v>
      </c>
      <c r="H940" t="s">
        <v>64</v>
      </c>
    </row>
    <row r="941" spans="1:8" ht="14.4">
      <c r="A941" s="31">
        <f>COUNTIF('BOM Atual ZPCS12'!F:F,B941)+(1-(SUMIF(Invoice!$A:$A,$B941,Invoice!$B:$B)/100000000000))</f>
        <v>1</v>
      </c>
      <c r="B941" t="s">
        <v>1790</v>
      </c>
      <c r="C941" t="s">
        <v>1791</v>
      </c>
      <c r="D941" t="s">
        <v>192</v>
      </c>
      <c r="E941" t="s">
        <v>51</v>
      </c>
      <c r="F941"/>
      <c r="G941">
        <v>931</v>
      </c>
      <c r="H941" t="s">
        <v>64</v>
      </c>
    </row>
    <row r="942" spans="1:8" ht="14.4">
      <c r="A942" s="31">
        <f>COUNTIF('BOM Atual ZPCS12'!F:F,B942)+(1-(SUMIF(Invoice!$A:$A,$B942,Invoice!$B:$B)/100000000000))</f>
        <v>1</v>
      </c>
      <c r="B942" t="s">
        <v>1792</v>
      </c>
      <c r="C942" t="s">
        <v>1793</v>
      </c>
      <c r="D942" t="s">
        <v>192</v>
      </c>
      <c r="E942" t="s">
        <v>51</v>
      </c>
      <c r="F942"/>
      <c r="G942">
        <v>931</v>
      </c>
      <c r="H942" t="s">
        <v>64</v>
      </c>
    </row>
    <row r="943" spans="1:8" ht="14.4">
      <c r="A943" s="31">
        <f>COUNTIF('BOM Atual ZPCS12'!F:F,B943)+(1-(SUMIF(Invoice!$A:$A,$B943,Invoice!$B:$B)/100000000000))</f>
        <v>1</v>
      </c>
      <c r="B943" t="s">
        <v>1841</v>
      </c>
      <c r="C943" t="s">
        <v>1842</v>
      </c>
      <c r="D943" t="s">
        <v>192</v>
      </c>
      <c r="E943" t="s">
        <v>51</v>
      </c>
      <c r="F943"/>
      <c r="G943">
        <v>933</v>
      </c>
      <c r="H943" t="s">
        <v>64</v>
      </c>
    </row>
    <row r="944" spans="1:8" ht="14.4">
      <c r="A944" s="31">
        <f>COUNTIF('BOM Atual ZPCS12'!F:F,B944)+(1-(SUMIF(Invoice!$A:$A,$B944,Invoice!$B:$B)/100000000000))</f>
        <v>1</v>
      </c>
      <c r="B944" t="s">
        <v>1843</v>
      </c>
      <c r="C944" t="s">
        <v>1844</v>
      </c>
      <c r="D944" t="s">
        <v>192</v>
      </c>
      <c r="E944" t="s">
        <v>51</v>
      </c>
      <c r="F944"/>
      <c r="G944">
        <v>933</v>
      </c>
      <c r="H944" t="s">
        <v>64</v>
      </c>
    </row>
    <row r="945" spans="1:8" ht="14.4">
      <c r="A945" s="31">
        <f>COUNTIF('BOM Atual ZPCS12'!F:F,B945)+(1-(SUMIF(Invoice!$A:$A,$B945,Invoice!$B:$B)/100000000000))</f>
        <v>1</v>
      </c>
      <c r="B945" t="s">
        <v>1845</v>
      </c>
      <c r="C945" t="s">
        <v>1846</v>
      </c>
      <c r="D945" t="s">
        <v>192</v>
      </c>
      <c r="E945" t="s">
        <v>51</v>
      </c>
      <c r="F945"/>
      <c r="G945">
        <v>934</v>
      </c>
      <c r="H945" t="s">
        <v>64</v>
      </c>
    </row>
    <row r="946" spans="1:8" ht="14.4">
      <c r="A946" s="31">
        <f>COUNTIF('BOM Atual ZPCS12'!F:F,B946)+(1-(SUMIF(Invoice!$A:$A,$B946,Invoice!$B:$B)/100000000000))</f>
        <v>1</v>
      </c>
      <c r="B946" t="s">
        <v>1847</v>
      </c>
      <c r="C946" t="s">
        <v>1848</v>
      </c>
      <c r="D946" t="s">
        <v>192</v>
      </c>
      <c r="E946" t="s">
        <v>51</v>
      </c>
      <c r="F946"/>
      <c r="G946">
        <v>934</v>
      </c>
      <c r="H946" t="s">
        <v>64</v>
      </c>
    </row>
    <row r="947" spans="1:8" ht="14.4">
      <c r="A947" s="31">
        <f>COUNTIF('BOM Atual ZPCS12'!F:F,B947)+(1-(SUMIF(Invoice!$A:$A,$B947,Invoice!$B:$B)/100000000000))</f>
        <v>1</v>
      </c>
      <c r="B947" t="s">
        <v>1849</v>
      </c>
      <c r="C947" t="s">
        <v>1850</v>
      </c>
      <c r="D947" t="s">
        <v>192</v>
      </c>
      <c r="E947" t="s">
        <v>51</v>
      </c>
      <c r="F947"/>
      <c r="G947">
        <v>935</v>
      </c>
      <c r="H947" t="s">
        <v>64</v>
      </c>
    </row>
    <row r="948" spans="1:8" ht="14.4">
      <c r="A948" s="31">
        <f>COUNTIF('BOM Atual ZPCS12'!F:F,B948)+(1-(SUMIF(Invoice!$A:$A,$B948,Invoice!$B:$B)/100000000000))</f>
        <v>1</v>
      </c>
      <c r="B948" t="s">
        <v>1851</v>
      </c>
      <c r="C948" t="s">
        <v>1852</v>
      </c>
      <c r="D948" t="s">
        <v>192</v>
      </c>
      <c r="E948" t="s">
        <v>51</v>
      </c>
      <c r="F948"/>
      <c r="G948">
        <v>935</v>
      </c>
      <c r="H948" t="s">
        <v>64</v>
      </c>
    </row>
    <row r="949" spans="1:8" ht="14.4">
      <c r="A949" s="31">
        <f>COUNTIF('BOM Atual ZPCS12'!F:F,B949)+(1-(SUMIF(Invoice!$A:$A,$B949,Invoice!$B:$B)/100000000000))</f>
        <v>1</v>
      </c>
      <c r="B949" t="s">
        <v>1783</v>
      </c>
      <c r="C949" t="s">
        <v>1784</v>
      </c>
      <c r="D949" t="s">
        <v>192</v>
      </c>
      <c r="E949" t="s">
        <v>51</v>
      </c>
      <c r="F949"/>
      <c r="G949">
        <v>936</v>
      </c>
      <c r="H949" t="s">
        <v>64</v>
      </c>
    </row>
    <row r="950" spans="1:8" ht="14.4">
      <c r="A950" s="31">
        <f>COUNTIF('BOM Atual ZPCS12'!F:F,B950)+(1-(SUMIF(Invoice!$A:$A,$B950,Invoice!$B:$B)/100000000000))</f>
        <v>1</v>
      </c>
      <c r="B950" t="s">
        <v>1785</v>
      </c>
      <c r="C950" t="s">
        <v>1786</v>
      </c>
      <c r="D950" t="s">
        <v>192</v>
      </c>
      <c r="E950" t="s">
        <v>51</v>
      </c>
      <c r="F950"/>
      <c r="G950">
        <v>936</v>
      </c>
      <c r="H950" t="s">
        <v>64</v>
      </c>
    </row>
    <row r="951" spans="1:8" ht="14.4">
      <c r="A951" s="31">
        <f>COUNTIF('BOM Atual ZPCS12'!F:F,B951)+(1-(SUMIF(Invoice!$A:$A,$B951,Invoice!$B:$B)/100000000000))</f>
        <v>1</v>
      </c>
      <c r="B951" t="s">
        <v>1853</v>
      </c>
      <c r="C951" t="s">
        <v>1854</v>
      </c>
      <c r="D951" t="s">
        <v>192</v>
      </c>
      <c r="E951" t="s">
        <v>51</v>
      </c>
      <c r="F951"/>
      <c r="G951">
        <v>937</v>
      </c>
      <c r="H951" t="s">
        <v>64</v>
      </c>
    </row>
    <row r="952" spans="1:8" ht="14.4">
      <c r="A952" s="31">
        <f>COUNTIF('BOM Atual ZPCS12'!F:F,B952)+(1-(SUMIF(Invoice!$A:$A,$B952,Invoice!$B:$B)/100000000000))</f>
        <v>1</v>
      </c>
      <c r="B952" t="s">
        <v>1855</v>
      </c>
      <c r="C952" t="s">
        <v>1854</v>
      </c>
      <c r="D952" t="s">
        <v>192</v>
      </c>
      <c r="E952" t="s">
        <v>51</v>
      </c>
      <c r="F952"/>
      <c r="G952">
        <v>937</v>
      </c>
      <c r="H952" t="s">
        <v>64</v>
      </c>
    </row>
    <row r="953" spans="1:8" ht="14.4">
      <c r="A953" s="31">
        <f>COUNTIF('BOM Atual ZPCS12'!F:F,B953)+(1-(SUMIF(Invoice!$A:$A,$B953,Invoice!$B:$B)/100000000000))</f>
        <v>1</v>
      </c>
      <c r="B953" t="s">
        <v>1856</v>
      </c>
      <c r="C953" t="s">
        <v>1857</v>
      </c>
      <c r="D953" t="s">
        <v>192</v>
      </c>
      <c r="E953" t="s">
        <v>51</v>
      </c>
      <c r="F953"/>
      <c r="G953">
        <v>1563</v>
      </c>
      <c r="H953" t="s">
        <v>64</v>
      </c>
    </row>
    <row r="954" spans="1:8" ht="14.4">
      <c r="A954" s="31">
        <f>COUNTIF('BOM Atual ZPCS12'!F:F,B954)+(1-(SUMIF(Invoice!$A:$A,$B954,Invoice!$B:$B)/100000000000))</f>
        <v>1</v>
      </c>
      <c r="B954" t="s">
        <v>1858</v>
      </c>
      <c r="C954" t="s">
        <v>1859</v>
      </c>
      <c r="D954" t="s">
        <v>192</v>
      </c>
      <c r="E954" t="s">
        <v>51</v>
      </c>
      <c r="F954"/>
      <c r="G954">
        <v>1563</v>
      </c>
      <c r="H954" t="s">
        <v>64</v>
      </c>
    </row>
    <row r="955" spans="1:8" ht="14.4">
      <c r="A955" s="31">
        <f>COUNTIF('BOM Atual ZPCS12'!F:F,B955)+(1-(SUMIF(Invoice!$A:$A,$B955,Invoice!$B:$B)/100000000000))</f>
        <v>1</v>
      </c>
      <c r="B955" t="s">
        <v>1860</v>
      </c>
      <c r="C955" t="s">
        <v>1861</v>
      </c>
      <c r="D955" t="s">
        <v>192</v>
      </c>
      <c r="E955" t="s">
        <v>51</v>
      </c>
      <c r="F955"/>
      <c r="G955">
        <v>1563</v>
      </c>
      <c r="H955" t="s">
        <v>64</v>
      </c>
    </row>
    <row r="956" spans="1:8" ht="14.4">
      <c r="A956" s="31">
        <f>COUNTIF('BOM Atual ZPCS12'!F:F,B956)+(1-(SUMIF(Invoice!$A:$A,$B956,Invoice!$B:$B)/100000000000))</f>
        <v>1</v>
      </c>
      <c r="B956" t="s">
        <v>1862</v>
      </c>
      <c r="C956" t="s">
        <v>1863</v>
      </c>
      <c r="D956" t="s">
        <v>192</v>
      </c>
      <c r="E956" t="s">
        <v>51</v>
      </c>
      <c r="F956"/>
      <c r="G956">
        <v>1563</v>
      </c>
      <c r="H956" t="s">
        <v>64</v>
      </c>
    </row>
    <row r="957" spans="1:8" ht="14.4">
      <c r="A957" s="31">
        <f>COUNTIF('BOM Atual ZPCS12'!F:F,B957)+(1-(SUMIF(Invoice!$A:$A,$B957,Invoice!$B:$B)/100000000000))</f>
        <v>1</v>
      </c>
      <c r="B957" t="s">
        <v>1864</v>
      </c>
      <c r="C957" t="s">
        <v>1865</v>
      </c>
      <c r="D957" t="s">
        <v>192</v>
      </c>
      <c r="E957" t="s">
        <v>51</v>
      </c>
      <c r="F957"/>
      <c r="G957">
        <v>1564</v>
      </c>
      <c r="H957" t="s">
        <v>55</v>
      </c>
    </row>
    <row r="958" spans="1:8" ht="14.4">
      <c r="A958" s="31">
        <f>COUNTIF('BOM Atual ZPCS12'!F:F,B958)+(1-(SUMIF(Invoice!$A:$A,$B958,Invoice!$B:$B)/100000000000))</f>
        <v>1</v>
      </c>
      <c r="B958" t="s">
        <v>1866</v>
      </c>
      <c r="C958" t="s">
        <v>1867</v>
      </c>
      <c r="D958" t="s">
        <v>192</v>
      </c>
      <c r="E958" t="s">
        <v>51</v>
      </c>
      <c r="F958"/>
      <c r="G958">
        <v>1564</v>
      </c>
      <c r="H958" t="s">
        <v>55</v>
      </c>
    </row>
    <row r="959" spans="1:8" ht="14.4">
      <c r="A959" s="31">
        <f>COUNTIF('BOM Atual ZPCS12'!F:F,B959)+(1-(SUMIF(Invoice!$A:$A,$B959,Invoice!$B:$B)/100000000000))</f>
        <v>1</v>
      </c>
      <c r="B959" t="s">
        <v>1868</v>
      </c>
      <c r="C959" t="s">
        <v>1869</v>
      </c>
      <c r="D959" t="s">
        <v>192</v>
      </c>
      <c r="E959" t="s">
        <v>51</v>
      </c>
      <c r="F959"/>
      <c r="G959">
        <v>1565</v>
      </c>
      <c r="H959" t="s">
        <v>55</v>
      </c>
    </row>
    <row r="960" spans="1:8" ht="14.4">
      <c r="A960" s="31">
        <f>COUNTIF('BOM Atual ZPCS12'!F:F,B960)+(1-(SUMIF(Invoice!$A:$A,$B960,Invoice!$B:$B)/100000000000))</f>
        <v>1</v>
      </c>
      <c r="B960" t="s">
        <v>1870</v>
      </c>
      <c r="C960" t="s">
        <v>1871</v>
      </c>
      <c r="D960" t="s">
        <v>192</v>
      </c>
      <c r="E960" t="s">
        <v>51</v>
      </c>
      <c r="F960"/>
      <c r="G960">
        <v>1565</v>
      </c>
      <c r="H960" t="s">
        <v>55</v>
      </c>
    </row>
    <row r="961" spans="1:8" ht="14.4">
      <c r="A961" s="31">
        <f>COUNTIF('BOM Atual ZPCS12'!F:F,B961)+(1-(SUMIF(Invoice!$A:$A,$B961,Invoice!$B:$B)/100000000000))</f>
        <v>1</v>
      </c>
      <c r="B961" t="s">
        <v>1872</v>
      </c>
      <c r="C961" t="s">
        <v>1873</v>
      </c>
      <c r="D961" t="s">
        <v>192</v>
      </c>
      <c r="E961" t="s">
        <v>51</v>
      </c>
      <c r="F961"/>
      <c r="G961">
        <v>1566</v>
      </c>
      <c r="H961" t="s">
        <v>64</v>
      </c>
    </row>
    <row r="962" spans="1:8" ht="14.4">
      <c r="A962" s="31">
        <f>COUNTIF('BOM Atual ZPCS12'!F:F,B962)+(1-(SUMIF(Invoice!$A:$A,$B962,Invoice!$B:$B)/100000000000))</f>
        <v>1</v>
      </c>
      <c r="B962" t="s">
        <v>1874</v>
      </c>
      <c r="C962" t="s">
        <v>1875</v>
      </c>
      <c r="D962" t="s">
        <v>192</v>
      </c>
      <c r="E962" t="s">
        <v>51</v>
      </c>
      <c r="F962"/>
      <c r="G962">
        <v>1566</v>
      </c>
      <c r="H962" t="s">
        <v>64</v>
      </c>
    </row>
    <row r="963" spans="1:8" ht="14.4">
      <c r="A963" s="31">
        <f>COUNTIF('BOM Atual ZPCS12'!F:F,B963)+(1-(SUMIF(Invoice!$A:$A,$B963,Invoice!$B:$B)/100000000000))</f>
        <v>1</v>
      </c>
      <c r="B963" t="s">
        <v>1876</v>
      </c>
      <c r="C963" t="s">
        <v>1877</v>
      </c>
      <c r="D963" t="s">
        <v>192</v>
      </c>
      <c r="E963" t="s">
        <v>51</v>
      </c>
      <c r="F963"/>
      <c r="G963">
        <v>1566</v>
      </c>
      <c r="H963" t="s">
        <v>64</v>
      </c>
    </row>
    <row r="964" spans="1:8" ht="14.4">
      <c r="A964" s="31">
        <f>COUNTIF('BOM Atual ZPCS12'!F:F,B964)+(1-(SUMIF(Invoice!$A:$A,$B964,Invoice!$B:$B)/100000000000))</f>
        <v>1</v>
      </c>
      <c r="B964" t="s">
        <v>1878</v>
      </c>
      <c r="C964" t="s">
        <v>1879</v>
      </c>
      <c r="D964" t="s">
        <v>192</v>
      </c>
      <c r="E964" t="s">
        <v>51</v>
      </c>
      <c r="F964"/>
      <c r="G964">
        <v>1567</v>
      </c>
      <c r="H964" t="s">
        <v>55</v>
      </c>
    </row>
    <row r="965" spans="1:8" ht="14.4">
      <c r="A965" s="31">
        <f>COUNTIF('BOM Atual ZPCS12'!F:F,B965)+(1-(SUMIF(Invoice!$A:$A,$B965,Invoice!$B:$B)/100000000000))</f>
        <v>1</v>
      </c>
      <c r="B965" t="s">
        <v>1880</v>
      </c>
      <c r="C965" t="s">
        <v>1881</v>
      </c>
      <c r="D965" t="s">
        <v>192</v>
      </c>
      <c r="E965" t="s">
        <v>51</v>
      </c>
      <c r="F965"/>
      <c r="G965">
        <v>1567</v>
      </c>
      <c r="H965" t="s">
        <v>55</v>
      </c>
    </row>
    <row r="966" spans="1:8" ht="14.4">
      <c r="A966" s="31">
        <f>COUNTIF('BOM Atual ZPCS12'!F:F,B966)+(1-(SUMIF(Invoice!$A:$A,$B966,Invoice!$B:$B)/100000000000))</f>
        <v>1</v>
      </c>
      <c r="B966" t="s">
        <v>1882</v>
      </c>
      <c r="C966" t="s">
        <v>1883</v>
      </c>
      <c r="D966" t="s">
        <v>192</v>
      </c>
      <c r="E966" t="s">
        <v>51</v>
      </c>
      <c r="F966"/>
      <c r="G966">
        <v>1567</v>
      </c>
      <c r="H966" t="s">
        <v>55</v>
      </c>
    </row>
    <row r="967" spans="1:8" ht="14.4">
      <c r="A967" s="31">
        <f>COUNTIF('BOM Atual ZPCS12'!F:F,B967)+(1-(SUMIF(Invoice!$A:$A,$B967,Invoice!$B:$B)/100000000000))</f>
        <v>1</v>
      </c>
      <c r="B967" t="s">
        <v>1884</v>
      </c>
      <c r="C967" t="s">
        <v>1885</v>
      </c>
      <c r="D967" t="s">
        <v>192</v>
      </c>
      <c r="E967" t="s">
        <v>51</v>
      </c>
      <c r="F967"/>
      <c r="G967">
        <v>1568</v>
      </c>
      <c r="H967" t="s">
        <v>64</v>
      </c>
    </row>
    <row r="968" spans="1:8" ht="14.4">
      <c r="A968" s="31">
        <f>COUNTIF('BOM Atual ZPCS12'!F:F,B968)+(1-(SUMIF(Invoice!$A:$A,$B968,Invoice!$B:$B)/100000000000))</f>
        <v>1</v>
      </c>
      <c r="B968" t="s">
        <v>1886</v>
      </c>
      <c r="C968" t="s">
        <v>1887</v>
      </c>
      <c r="D968" t="s">
        <v>192</v>
      </c>
      <c r="E968" t="s">
        <v>51</v>
      </c>
      <c r="F968"/>
      <c r="G968">
        <v>1568</v>
      </c>
      <c r="H968" t="s">
        <v>64</v>
      </c>
    </row>
    <row r="969" spans="1:8" ht="14.4">
      <c r="A969" s="31">
        <f>COUNTIF('BOM Atual ZPCS12'!F:F,B969)+(1-(SUMIF(Invoice!$A:$A,$B969,Invoice!$B:$B)/100000000000))</f>
        <v>1</v>
      </c>
      <c r="B969" t="s">
        <v>1888</v>
      </c>
      <c r="C969" t="s">
        <v>1889</v>
      </c>
      <c r="D969" t="s">
        <v>192</v>
      </c>
      <c r="E969" t="s">
        <v>51</v>
      </c>
      <c r="F969"/>
      <c r="G969">
        <v>1568</v>
      </c>
      <c r="H969" t="s">
        <v>64</v>
      </c>
    </row>
    <row r="970" spans="1:8" ht="14.4">
      <c r="A970" s="31">
        <f>COUNTIF('BOM Atual ZPCS12'!F:F,B970)+(1-(SUMIF(Invoice!$A:$A,$B970,Invoice!$B:$B)/100000000000))</f>
        <v>1</v>
      </c>
      <c r="B970" t="s">
        <v>1890</v>
      </c>
      <c r="C970" t="s">
        <v>1891</v>
      </c>
      <c r="D970" t="s">
        <v>192</v>
      </c>
      <c r="E970" t="s">
        <v>51</v>
      </c>
      <c r="F970"/>
      <c r="G970">
        <v>1568</v>
      </c>
      <c r="H970" t="s">
        <v>64</v>
      </c>
    </row>
    <row r="971" spans="1:8" ht="14.4">
      <c r="A971" s="31">
        <f>COUNTIF('BOM Atual ZPCS12'!F:F,B971)+(1-(SUMIF(Invoice!$A:$A,$B971,Invoice!$B:$B)/100000000000))</f>
        <v>1</v>
      </c>
      <c r="B971" t="s">
        <v>1892</v>
      </c>
      <c r="C971" t="s">
        <v>1893</v>
      </c>
      <c r="D971" t="s">
        <v>192</v>
      </c>
      <c r="E971" t="s">
        <v>51</v>
      </c>
      <c r="F971"/>
      <c r="G971">
        <v>1568</v>
      </c>
      <c r="H971" t="s">
        <v>64</v>
      </c>
    </row>
    <row r="972" spans="1:8" ht="14.4">
      <c r="A972" s="31">
        <f>COUNTIF('BOM Atual ZPCS12'!F:F,B972)+(1-(SUMIF(Invoice!$A:$A,$B972,Invoice!$B:$B)/100000000000))</f>
        <v>1</v>
      </c>
      <c r="B972" t="s">
        <v>1894</v>
      </c>
      <c r="C972" t="s">
        <v>1895</v>
      </c>
      <c r="D972" t="s">
        <v>192</v>
      </c>
      <c r="E972" t="s">
        <v>51</v>
      </c>
      <c r="F972"/>
      <c r="G972">
        <v>1568</v>
      </c>
      <c r="H972" t="s">
        <v>64</v>
      </c>
    </row>
    <row r="973" spans="1:8" ht="14.4">
      <c r="A973" s="31">
        <f>COUNTIF('BOM Atual ZPCS12'!F:F,B973)+(1-(SUMIF(Invoice!$A:$A,$B973,Invoice!$B:$B)/100000000000))</f>
        <v>1</v>
      </c>
      <c r="B973" t="s">
        <v>1896</v>
      </c>
      <c r="C973" t="s">
        <v>1897</v>
      </c>
      <c r="D973" t="s">
        <v>192</v>
      </c>
      <c r="E973" t="s">
        <v>51</v>
      </c>
      <c r="F973"/>
      <c r="G973">
        <v>1568</v>
      </c>
      <c r="H973" t="s">
        <v>64</v>
      </c>
    </row>
    <row r="974" spans="1:8" ht="14.4">
      <c r="A974" s="31">
        <f>COUNTIF('BOM Atual ZPCS12'!F:F,B974)+(1-(SUMIF(Invoice!$A:$A,$B974,Invoice!$B:$B)/100000000000))</f>
        <v>1</v>
      </c>
      <c r="B974" t="s">
        <v>1898</v>
      </c>
      <c r="C974" t="s">
        <v>1899</v>
      </c>
      <c r="D974" t="s">
        <v>192</v>
      </c>
      <c r="E974" t="s">
        <v>51</v>
      </c>
      <c r="F974"/>
      <c r="G974">
        <v>1568</v>
      </c>
      <c r="H974" t="s">
        <v>64</v>
      </c>
    </row>
    <row r="975" spans="1:8" ht="14.4">
      <c r="A975" s="31">
        <f>COUNTIF('BOM Atual ZPCS12'!F:F,B975)+(1-(SUMIF(Invoice!$A:$A,$B975,Invoice!$B:$B)/100000000000))</f>
        <v>1</v>
      </c>
      <c r="B975" t="s">
        <v>1900</v>
      </c>
      <c r="C975" t="s">
        <v>1901</v>
      </c>
      <c r="D975" t="s">
        <v>192</v>
      </c>
      <c r="E975" t="s">
        <v>51</v>
      </c>
      <c r="F975"/>
      <c r="G975">
        <v>1568</v>
      </c>
      <c r="H975" t="s">
        <v>64</v>
      </c>
    </row>
    <row r="976" spans="1:8" ht="14.4">
      <c r="A976" s="31">
        <f>COUNTIF('BOM Atual ZPCS12'!F:F,B976)+(1-(SUMIF(Invoice!$A:$A,$B976,Invoice!$B:$B)/100000000000))</f>
        <v>1</v>
      </c>
      <c r="B976" t="s">
        <v>1902</v>
      </c>
      <c r="C976" t="s">
        <v>1903</v>
      </c>
      <c r="D976" t="s">
        <v>192</v>
      </c>
      <c r="E976" t="s">
        <v>51</v>
      </c>
      <c r="F976"/>
      <c r="G976">
        <v>1568</v>
      </c>
      <c r="H976" t="s">
        <v>64</v>
      </c>
    </row>
    <row r="977" spans="1:8" ht="14.4">
      <c r="A977" s="31">
        <f>COUNTIF('BOM Atual ZPCS12'!F:F,B977)+(1-(SUMIF(Invoice!$A:$A,$B977,Invoice!$B:$B)/100000000000))</f>
        <v>1</v>
      </c>
      <c r="B977" t="s">
        <v>1904</v>
      </c>
      <c r="C977" t="s">
        <v>1905</v>
      </c>
      <c r="D977" t="s">
        <v>192</v>
      </c>
      <c r="E977" t="s">
        <v>51</v>
      </c>
      <c r="F977"/>
      <c r="G977">
        <v>1568</v>
      </c>
      <c r="H977" t="s">
        <v>64</v>
      </c>
    </row>
    <row r="978" spans="1:8" ht="14.4">
      <c r="A978" s="31">
        <f>COUNTIF('BOM Atual ZPCS12'!F:F,B978)+(1-(SUMIF(Invoice!$A:$A,$B978,Invoice!$B:$B)/100000000000))</f>
        <v>1</v>
      </c>
      <c r="B978" t="s">
        <v>1906</v>
      </c>
      <c r="C978" t="s">
        <v>1907</v>
      </c>
      <c r="D978" t="s">
        <v>192</v>
      </c>
      <c r="E978" t="s">
        <v>51</v>
      </c>
      <c r="F978"/>
      <c r="G978">
        <v>1568</v>
      </c>
      <c r="H978" t="s">
        <v>64</v>
      </c>
    </row>
    <row r="979" spans="1:8" ht="14.4">
      <c r="A979" s="31">
        <f>COUNTIF('BOM Atual ZPCS12'!F:F,B979)+(1-(SUMIF(Invoice!$A:$A,$B979,Invoice!$B:$B)/100000000000))</f>
        <v>1</v>
      </c>
      <c r="B979" t="s">
        <v>1908</v>
      </c>
      <c r="C979" t="s">
        <v>1909</v>
      </c>
      <c r="D979" t="s">
        <v>192</v>
      </c>
      <c r="E979" t="s">
        <v>51</v>
      </c>
      <c r="F979"/>
      <c r="G979">
        <v>1568</v>
      </c>
      <c r="H979" t="s">
        <v>64</v>
      </c>
    </row>
    <row r="980" spans="1:8" ht="14.4">
      <c r="A980" s="31">
        <f>COUNTIF('BOM Atual ZPCS12'!F:F,B980)+(1-(SUMIF(Invoice!$A:$A,$B980,Invoice!$B:$B)/100000000000))</f>
        <v>1</v>
      </c>
      <c r="B980" t="s">
        <v>1910</v>
      </c>
      <c r="C980" t="s">
        <v>1911</v>
      </c>
      <c r="D980" t="s">
        <v>192</v>
      </c>
      <c r="E980" t="s">
        <v>51</v>
      </c>
      <c r="F980"/>
      <c r="G980">
        <v>1568</v>
      </c>
      <c r="H980" t="s">
        <v>64</v>
      </c>
    </row>
    <row r="981" spans="1:8" ht="14.4">
      <c r="A981" s="31">
        <f>COUNTIF('BOM Atual ZPCS12'!F:F,B981)+(1-(SUMIF(Invoice!$A:$A,$B981,Invoice!$B:$B)/100000000000))</f>
        <v>1</v>
      </c>
      <c r="B981" t="s">
        <v>1912</v>
      </c>
      <c r="C981" t="s">
        <v>1913</v>
      </c>
      <c r="D981" t="s">
        <v>192</v>
      </c>
      <c r="E981" t="s">
        <v>51</v>
      </c>
      <c r="F981"/>
      <c r="G981">
        <v>1569</v>
      </c>
      <c r="H981" t="s">
        <v>64</v>
      </c>
    </row>
    <row r="982" spans="1:8" ht="14.4">
      <c r="A982" s="31">
        <f>COUNTIF('BOM Atual ZPCS12'!F:F,B982)+(1-(SUMIF(Invoice!$A:$A,$B982,Invoice!$B:$B)/100000000000))</f>
        <v>1</v>
      </c>
      <c r="B982" t="s">
        <v>1914</v>
      </c>
      <c r="C982" t="s">
        <v>1915</v>
      </c>
      <c r="D982" t="s">
        <v>192</v>
      </c>
      <c r="E982" t="s">
        <v>51</v>
      </c>
      <c r="F982"/>
      <c r="G982">
        <v>1569</v>
      </c>
      <c r="H982" t="s">
        <v>64</v>
      </c>
    </row>
    <row r="983" spans="1:8" ht="14.4">
      <c r="A983" s="31">
        <f>COUNTIF('BOM Atual ZPCS12'!F:F,B983)+(1-(SUMIF(Invoice!$A:$A,$B983,Invoice!$B:$B)/100000000000))</f>
        <v>1</v>
      </c>
      <c r="B983" t="s">
        <v>1916</v>
      </c>
      <c r="C983" t="s">
        <v>1917</v>
      </c>
      <c r="D983" t="s">
        <v>192</v>
      </c>
      <c r="E983" t="s">
        <v>51</v>
      </c>
      <c r="F983"/>
      <c r="G983">
        <v>1569</v>
      </c>
      <c r="H983" t="s">
        <v>64</v>
      </c>
    </row>
    <row r="984" spans="1:8" ht="14.4">
      <c r="A984" s="31">
        <f>COUNTIF('BOM Atual ZPCS12'!F:F,B984)+(1-(SUMIF(Invoice!$A:$A,$B984,Invoice!$B:$B)/100000000000))</f>
        <v>1</v>
      </c>
      <c r="B984" t="s">
        <v>1918</v>
      </c>
      <c r="C984" t="s">
        <v>1919</v>
      </c>
      <c r="D984" t="s">
        <v>192</v>
      </c>
      <c r="E984" t="s">
        <v>51</v>
      </c>
      <c r="F984"/>
      <c r="G984">
        <v>1569</v>
      </c>
      <c r="H984" t="s">
        <v>64</v>
      </c>
    </row>
    <row r="985" spans="1:8" ht="14.4">
      <c r="A985" s="31">
        <f>COUNTIF('BOM Atual ZPCS12'!F:F,B985)+(1-(SUMIF(Invoice!$A:$A,$B985,Invoice!$B:$B)/100000000000))</f>
        <v>1</v>
      </c>
      <c r="B985" t="s">
        <v>1920</v>
      </c>
      <c r="C985" t="s">
        <v>1919</v>
      </c>
      <c r="D985" t="s">
        <v>192</v>
      </c>
      <c r="E985" t="s">
        <v>51</v>
      </c>
      <c r="F985"/>
      <c r="G985">
        <v>1569</v>
      </c>
      <c r="H985" t="s">
        <v>64</v>
      </c>
    </row>
    <row r="986" spans="1:8" ht="14.4">
      <c r="A986" s="31">
        <f>COUNTIF('BOM Atual ZPCS12'!F:F,B986)+(1-(SUMIF(Invoice!$A:$A,$B986,Invoice!$B:$B)/100000000000))</f>
        <v>1</v>
      </c>
      <c r="B986" t="s">
        <v>1921</v>
      </c>
      <c r="C986" t="s">
        <v>1922</v>
      </c>
      <c r="D986" t="s">
        <v>192</v>
      </c>
      <c r="E986" t="s">
        <v>51</v>
      </c>
      <c r="F986"/>
      <c r="G986">
        <v>1569</v>
      </c>
      <c r="H986" t="s">
        <v>64</v>
      </c>
    </row>
    <row r="987" spans="1:8" ht="14.4">
      <c r="A987" s="31">
        <f>COUNTIF('BOM Atual ZPCS12'!F:F,B987)+(1-(SUMIF(Invoice!$A:$A,$B987,Invoice!$B:$B)/100000000000))</f>
        <v>1</v>
      </c>
      <c r="B987" t="s">
        <v>1923</v>
      </c>
      <c r="C987" t="s">
        <v>1924</v>
      </c>
      <c r="D987" t="s">
        <v>192</v>
      </c>
      <c r="E987" t="s">
        <v>51</v>
      </c>
      <c r="F987"/>
      <c r="G987">
        <v>1569</v>
      </c>
      <c r="H987" t="s">
        <v>64</v>
      </c>
    </row>
    <row r="988" spans="1:8" ht="14.4">
      <c r="A988" s="31">
        <f>COUNTIF('BOM Atual ZPCS12'!F:F,B988)+(1-(SUMIF(Invoice!$A:$A,$B988,Invoice!$B:$B)/100000000000))</f>
        <v>1</v>
      </c>
      <c r="B988" t="s">
        <v>1925</v>
      </c>
      <c r="C988" t="s">
        <v>919</v>
      </c>
      <c r="D988" t="s">
        <v>192</v>
      </c>
      <c r="E988" t="s">
        <v>51</v>
      </c>
      <c r="F988"/>
      <c r="G988">
        <v>1569</v>
      </c>
      <c r="H988" t="s">
        <v>64</v>
      </c>
    </row>
    <row r="989" spans="1:8" ht="14.4">
      <c r="A989" s="31">
        <f>COUNTIF('BOM Atual ZPCS12'!F:F,B989)+(1-(SUMIF(Invoice!$A:$A,$B989,Invoice!$B:$B)/100000000000))</f>
        <v>1</v>
      </c>
      <c r="B989" t="s">
        <v>1926</v>
      </c>
      <c r="C989" t="s">
        <v>919</v>
      </c>
      <c r="D989" t="s">
        <v>192</v>
      </c>
      <c r="E989" t="s">
        <v>51</v>
      </c>
      <c r="F989"/>
      <c r="G989">
        <v>1569</v>
      </c>
      <c r="H989" t="s">
        <v>64</v>
      </c>
    </row>
    <row r="990" spans="1:8" ht="14.4">
      <c r="A990" s="31">
        <f>COUNTIF('BOM Atual ZPCS12'!F:F,B990)+(1-(SUMIF(Invoice!$A:$A,$B990,Invoice!$B:$B)/100000000000))</f>
        <v>1</v>
      </c>
      <c r="B990" t="s">
        <v>1927</v>
      </c>
      <c r="C990" t="s">
        <v>919</v>
      </c>
      <c r="D990" t="s">
        <v>192</v>
      </c>
      <c r="E990" t="s">
        <v>51</v>
      </c>
      <c r="F990"/>
      <c r="G990">
        <v>1569</v>
      </c>
      <c r="H990" t="s">
        <v>64</v>
      </c>
    </row>
    <row r="991" spans="1:8" ht="14.4">
      <c r="A991" s="31">
        <f>COUNTIF('BOM Atual ZPCS12'!F:F,B991)+(1-(SUMIF(Invoice!$A:$A,$B991,Invoice!$B:$B)/100000000000))</f>
        <v>1</v>
      </c>
      <c r="B991" t="s">
        <v>1928</v>
      </c>
      <c r="C991" t="s">
        <v>1929</v>
      </c>
      <c r="D991" t="s">
        <v>192</v>
      </c>
      <c r="E991" t="s">
        <v>51</v>
      </c>
      <c r="F991"/>
      <c r="G991">
        <v>1569</v>
      </c>
      <c r="H991" t="s">
        <v>64</v>
      </c>
    </row>
    <row r="992" spans="1:8" ht="14.4">
      <c r="A992" s="31">
        <f>COUNTIF('BOM Atual ZPCS12'!F:F,B992)+(1-(SUMIF(Invoice!$A:$A,$B992,Invoice!$B:$B)/100000000000))</f>
        <v>1</v>
      </c>
      <c r="B992" t="s">
        <v>1930</v>
      </c>
      <c r="C992" t="s">
        <v>1931</v>
      </c>
      <c r="D992" t="s">
        <v>192</v>
      </c>
      <c r="E992" t="s">
        <v>51</v>
      </c>
      <c r="F992"/>
      <c r="G992">
        <v>1571</v>
      </c>
      <c r="H992" t="s">
        <v>55</v>
      </c>
    </row>
    <row r="993" spans="1:8" ht="14.4">
      <c r="A993" s="31">
        <f>COUNTIF('BOM Atual ZPCS12'!F:F,B993)+(1-(SUMIF(Invoice!$A:$A,$B993,Invoice!$B:$B)/100000000000))</f>
        <v>1</v>
      </c>
      <c r="B993" t="s">
        <v>1932</v>
      </c>
      <c r="C993" t="s">
        <v>1933</v>
      </c>
      <c r="D993" t="s">
        <v>192</v>
      </c>
      <c r="E993" t="s">
        <v>51</v>
      </c>
      <c r="F993"/>
      <c r="G993">
        <v>1571</v>
      </c>
      <c r="H993" t="s">
        <v>55</v>
      </c>
    </row>
    <row r="994" spans="1:8" ht="14.4">
      <c r="A994" s="31">
        <f>COUNTIF('BOM Atual ZPCS12'!F:F,B994)+(1-(SUMIF(Invoice!$A:$A,$B994,Invoice!$B:$B)/100000000000))</f>
        <v>1</v>
      </c>
      <c r="B994" t="s">
        <v>1934</v>
      </c>
      <c r="C994" t="s">
        <v>1935</v>
      </c>
      <c r="D994" t="s">
        <v>192</v>
      </c>
      <c r="E994" t="s">
        <v>51</v>
      </c>
      <c r="F994"/>
      <c r="G994">
        <v>1573</v>
      </c>
      <c r="H994" t="s">
        <v>64</v>
      </c>
    </row>
    <row r="995" spans="1:8" ht="14.4">
      <c r="A995" s="31">
        <f>COUNTIF('BOM Atual ZPCS12'!F:F,B995)+(1-(SUMIF(Invoice!$A:$A,$B995,Invoice!$B:$B)/100000000000))</f>
        <v>1</v>
      </c>
      <c r="B995" t="s">
        <v>1936</v>
      </c>
      <c r="C995" t="s">
        <v>1935</v>
      </c>
      <c r="D995" t="s">
        <v>192</v>
      </c>
      <c r="E995" t="s">
        <v>51</v>
      </c>
      <c r="F995"/>
      <c r="G995">
        <v>1573</v>
      </c>
      <c r="H995" t="s">
        <v>64</v>
      </c>
    </row>
    <row r="996" spans="1:8" ht="14.4">
      <c r="A996" s="31">
        <f>COUNTIF('BOM Atual ZPCS12'!F:F,B996)+(1-(SUMIF(Invoice!$A:$A,$B996,Invoice!$B:$B)/100000000000))</f>
        <v>1</v>
      </c>
      <c r="B996" t="s">
        <v>1937</v>
      </c>
      <c r="C996" t="s">
        <v>1938</v>
      </c>
      <c r="D996" t="s">
        <v>192</v>
      </c>
      <c r="E996" t="s">
        <v>51</v>
      </c>
      <c r="F996"/>
      <c r="G996">
        <v>1573</v>
      </c>
      <c r="H996" t="s">
        <v>64</v>
      </c>
    </row>
    <row r="997" spans="1:8" ht="14.4">
      <c r="A997" s="31">
        <f>COUNTIF('BOM Atual ZPCS12'!F:F,B997)+(1-(SUMIF(Invoice!$A:$A,$B997,Invoice!$B:$B)/100000000000))</f>
        <v>1</v>
      </c>
      <c r="B997" t="s">
        <v>1939</v>
      </c>
      <c r="C997" t="s">
        <v>1935</v>
      </c>
      <c r="D997" t="s">
        <v>192</v>
      </c>
      <c r="E997" t="s">
        <v>51</v>
      </c>
      <c r="F997"/>
      <c r="G997">
        <v>1573</v>
      </c>
      <c r="H997" t="s">
        <v>64</v>
      </c>
    </row>
    <row r="998" spans="1:8" ht="14.4">
      <c r="A998" s="31">
        <f>COUNTIF('BOM Atual ZPCS12'!F:F,B998)+(1-(SUMIF(Invoice!$A:$A,$B998,Invoice!$B:$B)/100000000000))</f>
        <v>1</v>
      </c>
      <c r="B998" t="s">
        <v>1940</v>
      </c>
      <c r="C998" t="s">
        <v>1941</v>
      </c>
      <c r="D998" t="s">
        <v>192</v>
      </c>
      <c r="E998" t="s">
        <v>51</v>
      </c>
      <c r="F998"/>
      <c r="G998">
        <v>1574</v>
      </c>
      <c r="H998" t="s">
        <v>55</v>
      </c>
    </row>
    <row r="999" spans="1:8" ht="14.4">
      <c r="A999" s="31">
        <f>COUNTIF('BOM Atual ZPCS12'!F:F,B999)+(1-(SUMIF(Invoice!$A:$A,$B999,Invoice!$B:$B)/100000000000))</f>
        <v>1</v>
      </c>
      <c r="B999" t="s">
        <v>1942</v>
      </c>
      <c r="C999" t="s">
        <v>1941</v>
      </c>
      <c r="D999" t="s">
        <v>192</v>
      </c>
      <c r="E999" t="s">
        <v>51</v>
      </c>
      <c r="F999"/>
      <c r="G999">
        <v>1574</v>
      </c>
      <c r="H999" t="s">
        <v>55</v>
      </c>
    </row>
    <row r="1000" spans="1:8" ht="14.4">
      <c r="A1000" s="31">
        <f>COUNTIF('BOM Atual ZPCS12'!F:F,B1000)+(1-(SUMIF(Invoice!$A:$A,$B1000,Invoice!$B:$B)/100000000000))</f>
        <v>1</v>
      </c>
      <c r="B1000" t="s">
        <v>1943</v>
      </c>
      <c r="C1000" t="s">
        <v>1944</v>
      </c>
      <c r="D1000" t="s">
        <v>192</v>
      </c>
      <c r="E1000" t="s">
        <v>51</v>
      </c>
      <c r="F1000"/>
      <c r="G1000">
        <v>1575</v>
      </c>
      <c r="H1000" t="s">
        <v>55</v>
      </c>
    </row>
    <row r="1001" spans="1:8" ht="14.4">
      <c r="A1001" s="31">
        <f>COUNTIF('BOM Atual ZPCS12'!F:F,B1001)+(1-(SUMIF(Invoice!$A:$A,$B1001,Invoice!$B:$B)/100000000000))</f>
        <v>1</v>
      </c>
      <c r="B1001" t="s">
        <v>1945</v>
      </c>
      <c r="C1001" t="s">
        <v>1946</v>
      </c>
      <c r="D1001" t="s">
        <v>192</v>
      </c>
      <c r="E1001" t="s">
        <v>51</v>
      </c>
      <c r="F1001"/>
      <c r="G1001">
        <v>1575</v>
      </c>
      <c r="H1001" t="s">
        <v>55</v>
      </c>
    </row>
    <row r="1002" spans="1:8" ht="14.4">
      <c r="A1002" s="31">
        <f>COUNTIF('BOM Atual ZPCS12'!F:F,B1002)+(1-(SUMIF(Invoice!$A:$A,$B1002,Invoice!$B:$B)/100000000000))</f>
        <v>1</v>
      </c>
      <c r="B1002" t="s">
        <v>1947</v>
      </c>
      <c r="C1002" t="s">
        <v>1948</v>
      </c>
      <c r="D1002" t="s">
        <v>192</v>
      </c>
      <c r="E1002" t="s">
        <v>51</v>
      </c>
      <c r="F1002"/>
      <c r="G1002">
        <v>1576</v>
      </c>
      <c r="H1002" t="s">
        <v>55</v>
      </c>
    </row>
    <row r="1003" spans="1:8" ht="14.4">
      <c r="A1003" s="31">
        <f>COUNTIF('BOM Atual ZPCS12'!F:F,B1003)+(1-(SUMIF(Invoice!$A:$A,$B1003,Invoice!$B:$B)/100000000000))</f>
        <v>1</v>
      </c>
      <c r="B1003" t="s">
        <v>1949</v>
      </c>
      <c r="C1003" t="s">
        <v>1948</v>
      </c>
      <c r="D1003" t="s">
        <v>192</v>
      </c>
      <c r="E1003" t="s">
        <v>51</v>
      </c>
      <c r="F1003"/>
      <c r="G1003" s="78">
        <v>1576</v>
      </c>
      <c r="H1003" t="s">
        <v>55</v>
      </c>
    </row>
    <row r="1004" spans="1:8" ht="14.4">
      <c r="A1004" s="31">
        <f>COUNTIF('BOM Atual ZPCS12'!F:F,B1004)+(1-(SUMIF(Invoice!$A:$A,$B1004,Invoice!$B:$B)/100000000000))</f>
        <v>1</v>
      </c>
      <c r="B1004" t="s">
        <v>1950</v>
      </c>
      <c r="C1004" t="s">
        <v>1951</v>
      </c>
      <c r="D1004" t="s">
        <v>192</v>
      </c>
      <c r="E1004" t="s">
        <v>51</v>
      </c>
      <c r="F1004"/>
      <c r="G1004" s="78">
        <v>1576</v>
      </c>
      <c r="H1004" t="s">
        <v>55</v>
      </c>
    </row>
    <row r="1005" spans="1:8" ht="14.4">
      <c r="A1005" s="31">
        <f>COUNTIF('BOM Atual ZPCS12'!F:F,B1005)+(1-(SUMIF(Invoice!$A:$A,$B1005,Invoice!$B:$B)/100000000000))</f>
        <v>1</v>
      </c>
      <c r="B1005" t="s">
        <v>1952</v>
      </c>
      <c r="C1005" t="s">
        <v>1953</v>
      </c>
      <c r="D1005" t="s">
        <v>192</v>
      </c>
      <c r="E1005" t="s">
        <v>51</v>
      </c>
      <c r="F1005"/>
      <c r="G1005" s="78">
        <v>1577</v>
      </c>
      <c r="H1005" t="s">
        <v>55</v>
      </c>
    </row>
    <row r="1006" spans="1:8" ht="14.4">
      <c r="A1006" s="31">
        <f>COUNTIF('BOM Atual ZPCS12'!F:F,B1006)+(1-(SUMIF(Invoice!$A:$A,$B1006,Invoice!$B:$B)/100000000000))</f>
        <v>1</v>
      </c>
      <c r="B1006" t="s">
        <v>1954</v>
      </c>
      <c r="C1006" t="s">
        <v>1955</v>
      </c>
      <c r="D1006" t="s">
        <v>192</v>
      </c>
      <c r="E1006" t="s">
        <v>51</v>
      </c>
      <c r="F1006"/>
      <c r="G1006" s="78">
        <v>1577</v>
      </c>
      <c r="H1006" t="s">
        <v>55</v>
      </c>
    </row>
    <row r="1007" spans="1:8" ht="14.4">
      <c r="A1007" s="31">
        <f>COUNTIF('BOM Atual ZPCS12'!F:F,B1007)+(1-(SUMIF(Invoice!$A:$A,$B1007,Invoice!$B:$B)/100000000000))</f>
        <v>1</v>
      </c>
      <c r="B1007" t="s">
        <v>1956</v>
      </c>
      <c r="C1007" t="s">
        <v>1957</v>
      </c>
      <c r="D1007" t="s">
        <v>192</v>
      </c>
      <c r="E1007" t="s">
        <v>51</v>
      </c>
      <c r="F1007"/>
      <c r="G1007" s="78">
        <v>1578</v>
      </c>
      <c r="H1007" t="s">
        <v>55</v>
      </c>
    </row>
    <row r="1008" spans="1:8" ht="14.4">
      <c r="A1008" s="31">
        <f>COUNTIF('BOM Atual ZPCS12'!F:F,B1008)+(1-(SUMIF(Invoice!$A:$A,$B1008,Invoice!$B:$B)/100000000000))</f>
        <v>1</v>
      </c>
      <c r="B1008" t="s">
        <v>1958</v>
      </c>
      <c r="C1008" t="s">
        <v>1957</v>
      </c>
      <c r="D1008" t="s">
        <v>192</v>
      </c>
      <c r="E1008" t="s">
        <v>51</v>
      </c>
      <c r="F1008"/>
      <c r="G1008" s="78">
        <v>1578</v>
      </c>
      <c r="H1008" t="s">
        <v>55</v>
      </c>
    </row>
    <row r="1009" spans="1:8" ht="14.4">
      <c r="A1009" s="31">
        <f>COUNTIF('BOM Atual ZPCS12'!F:F,B1009)+(1-(SUMIF(Invoice!$A:$A,$B1009,Invoice!$B:$B)/100000000000))</f>
        <v>1</v>
      </c>
      <c r="B1009" t="s">
        <v>1959</v>
      </c>
      <c r="C1009" t="s">
        <v>1960</v>
      </c>
      <c r="D1009" t="s">
        <v>192</v>
      </c>
      <c r="E1009" t="s">
        <v>51</v>
      </c>
      <c r="F1009"/>
      <c r="G1009" s="78">
        <v>1578</v>
      </c>
      <c r="H1009" t="s">
        <v>55</v>
      </c>
    </row>
    <row r="1010" spans="1:8" ht="14.4">
      <c r="A1010" s="31">
        <f>COUNTIF('BOM Atual ZPCS12'!F:F,B1010)+(1-(SUMIF(Invoice!$A:$A,$B1010,Invoice!$B:$B)/100000000000))</f>
        <v>1</v>
      </c>
      <c r="B1010" t="s">
        <v>1961</v>
      </c>
      <c r="C1010" t="s">
        <v>1962</v>
      </c>
      <c r="D1010" t="s">
        <v>192</v>
      </c>
      <c r="E1010" t="s">
        <v>51</v>
      </c>
      <c r="F1010"/>
      <c r="G1010" s="78">
        <v>1579</v>
      </c>
      <c r="H1010" t="s">
        <v>55</v>
      </c>
    </row>
    <row r="1011" spans="1:8" ht="14.4">
      <c r="A1011" s="31">
        <f>COUNTIF('BOM Atual ZPCS12'!F:F,B1011)+(1-(SUMIF(Invoice!$A:$A,$B1011,Invoice!$B:$B)/100000000000))</f>
        <v>1</v>
      </c>
      <c r="B1011" t="s">
        <v>1963</v>
      </c>
      <c r="C1011" t="s">
        <v>1964</v>
      </c>
      <c r="D1011" t="s">
        <v>192</v>
      </c>
      <c r="E1011" t="s">
        <v>51</v>
      </c>
      <c r="F1011"/>
      <c r="G1011" s="78">
        <v>1579</v>
      </c>
      <c r="H1011" t="s">
        <v>55</v>
      </c>
    </row>
    <row r="1012" spans="1:8" ht="14.4">
      <c r="A1012" s="31">
        <f>COUNTIF('BOM Atual ZPCS12'!F:F,B1012)+(1-(SUMIF(Invoice!$A:$A,$B1012,Invoice!$B:$B)/100000000000))</f>
        <v>1</v>
      </c>
      <c r="B1012" t="s">
        <v>1965</v>
      </c>
      <c r="C1012" t="s">
        <v>1966</v>
      </c>
      <c r="D1012" t="s">
        <v>192</v>
      </c>
      <c r="E1012" t="s">
        <v>51</v>
      </c>
      <c r="F1012"/>
      <c r="G1012" s="78">
        <v>1580</v>
      </c>
      <c r="H1012" t="s">
        <v>55</v>
      </c>
    </row>
    <row r="1013" spans="1:8" ht="14.4">
      <c r="A1013" s="31">
        <f>COUNTIF('BOM Atual ZPCS12'!F:F,B1013)+(1-(SUMIF(Invoice!$A:$A,$B1013,Invoice!$B:$B)/100000000000))</f>
        <v>1</v>
      </c>
      <c r="B1013" t="s">
        <v>1967</v>
      </c>
      <c r="C1013" t="s">
        <v>1966</v>
      </c>
      <c r="D1013" t="s">
        <v>192</v>
      </c>
      <c r="E1013" t="s">
        <v>51</v>
      </c>
      <c r="F1013"/>
      <c r="G1013" s="78">
        <v>1580</v>
      </c>
      <c r="H1013" t="s">
        <v>55</v>
      </c>
    </row>
    <row r="1014" spans="1:8" ht="14.4">
      <c r="A1014" s="31">
        <f>COUNTIF('BOM Atual ZPCS12'!F:F,B1014)+(1-(SUMIF(Invoice!$A:$A,$B1014,Invoice!$B:$B)/100000000000))</f>
        <v>1</v>
      </c>
      <c r="B1014" t="s">
        <v>1968</v>
      </c>
      <c r="C1014" t="s">
        <v>1969</v>
      </c>
      <c r="D1014" t="s">
        <v>192</v>
      </c>
      <c r="E1014" t="s">
        <v>51</v>
      </c>
      <c r="F1014"/>
      <c r="G1014" s="78">
        <v>1580</v>
      </c>
      <c r="H1014" t="s">
        <v>55</v>
      </c>
    </row>
    <row r="1015" spans="1:8" ht="14.4">
      <c r="A1015" s="31">
        <f>COUNTIF('BOM Atual ZPCS12'!F:F,B1015)+(1-(SUMIF(Invoice!$A:$A,$B1015,Invoice!$B:$B)/100000000000))</f>
        <v>1</v>
      </c>
      <c r="B1015" t="s">
        <v>1970</v>
      </c>
      <c r="C1015" t="s">
        <v>1971</v>
      </c>
      <c r="D1015" t="s">
        <v>192</v>
      </c>
      <c r="E1015" t="s">
        <v>51</v>
      </c>
      <c r="F1015"/>
      <c r="G1015" s="78">
        <v>1581</v>
      </c>
      <c r="H1015" t="s">
        <v>55</v>
      </c>
    </row>
    <row r="1016" spans="1:8" ht="14.4">
      <c r="A1016" s="31">
        <f>COUNTIF('BOM Atual ZPCS12'!F:F,B1016)+(1-(SUMIF(Invoice!$A:$A,$B1016,Invoice!$B:$B)/100000000000))</f>
        <v>1</v>
      </c>
      <c r="B1016" t="s">
        <v>1972</v>
      </c>
      <c r="C1016" t="s">
        <v>1973</v>
      </c>
      <c r="D1016" t="s">
        <v>192</v>
      </c>
      <c r="E1016" t="s">
        <v>51</v>
      </c>
      <c r="F1016"/>
      <c r="G1016" s="78">
        <v>1581</v>
      </c>
      <c r="H1016" t="s">
        <v>55</v>
      </c>
    </row>
    <row r="1017" spans="1:8" ht="14.4">
      <c r="A1017" s="31">
        <f>COUNTIF('BOM Atual ZPCS12'!F:F,B1017)+(1-(SUMIF(Invoice!$A:$A,$B1017,Invoice!$B:$B)/100000000000))</f>
        <v>1</v>
      </c>
      <c r="B1017" t="s">
        <v>1974</v>
      </c>
      <c r="C1017" t="s">
        <v>1975</v>
      </c>
      <c r="D1017" t="s">
        <v>192</v>
      </c>
      <c r="E1017" t="s">
        <v>51</v>
      </c>
      <c r="F1017"/>
      <c r="G1017" s="78">
        <v>1582</v>
      </c>
      <c r="H1017" t="s">
        <v>55</v>
      </c>
    </row>
    <row r="1018" spans="1:8" ht="14.4">
      <c r="A1018" s="31">
        <f>COUNTIF('BOM Atual ZPCS12'!F:F,B1018)+(1-(SUMIF(Invoice!$A:$A,$B1018,Invoice!$B:$B)/100000000000))</f>
        <v>1</v>
      </c>
      <c r="B1018" t="s">
        <v>1976</v>
      </c>
      <c r="C1018" t="s">
        <v>1977</v>
      </c>
      <c r="D1018" t="s">
        <v>192</v>
      </c>
      <c r="E1018" t="s">
        <v>51</v>
      </c>
      <c r="F1018"/>
      <c r="G1018" s="78">
        <v>1582</v>
      </c>
      <c r="H1018" t="s">
        <v>55</v>
      </c>
    </row>
    <row r="1019" spans="1:8" ht="14.4">
      <c r="A1019" s="31">
        <f>COUNTIF('BOM Atual ZPCS12'!F:F,B1019)+(1-(SUMIF(Invoice!$A:$A,$B1019,Invoice!$B:$B)/100000000000))</f>
        <v>1</v>
      </c>
      <c r="B1019" t="s">
        <v>1978</v>
      </c>
      <c r="C1019" t="s">
        <v>1979</v>
      </c>
      <c r="D1019" t="s">
        <v>192</v>
      </c>
      <c r="E1019" t="s">
        <v>51</v>
      </c>
      <c r="F1019"/>
      <c r="G1019" s="78">
        <v>1583</v>
      </c>
      <c r="H1019" t="s">
        <v>55</v>
      </c>
    </row>
    <row r="1020" spans="1:8" ht="14.4">
      <c r="A1020" s="31">
        <f>COUNTIF('BOM Atual ZPCS12'!F:F,B1020)+(1-(SUMIF(Invoice!$A:$A,$B1020,Invoice!$B:$B)/100000000000))</f>
        <v>1</v>
      </c>
      <c r="B1020" t="s">
        <v>1980</v>
      </c>
      <c r="C1020" t="s">
        <v>1981</v>
      </c>
      <c r="D1020" t="s">
        <v>192</v>
      </c>
      <c r="E1020" t="s">
        <v>51</v>
      </c>
      <c r="F1020"/>
      <c r="G1020" s="78">
        <v>1583</v>
      </c>
      <c r="H1020" t="s">
        <v>55</v>
      </c>
    </row>
    <row r="1021" spans="1:8" ht="14.4">
      <c r="A1021" s="31">
        <f>COUNTIF('BOM Atual ZPCS12'!F:F,B1021)+(1-(SUMIF(Invoice!$A:$A,$B1021,Invoice!$B:$B)/100000000000))</f>
        <v>1</v>
      </c>
      <c r="B1021" t="s">
        <v>1982</v>
      </c>
      <c r="C1021" t="s">
        <v>1983</v>
      </c>
      <c r="D1021" t="s">
        <v>192</v>
      </c>
      <c r="E1021" t="s">
        <v>51</v>
      </c>
      <c r="F1021"/>
      <c r="G1021" s="78">
        <v>1584</v>
      </c>
      <c r="H1021" t="s">
        <v>64</v>
      </c>
    </row>
    <row r="1022" spans="1:8" ht="14.4">
      <c r="A1022" s="31">
        <f>COUNTIF('BOM Atual ZPCS12'!F:F,B1022)+(1-(SUMIF(Invoice!$A:$A,$B1022,Invoice!$B:$B)/100000000000))</f>
        <v>1</v>
      </c>
      <c r="B1022" t="s">
        <v>1984</v>
      </c>
      <c r="C1022" t="s">
        <v>1985</v>
      </c>
      <c r="D1022" t="s">
        <v>192</v>
      </c>
      <c r="E1022" t="s">
        <v>51</v>
      </c>
      <c r="F1022"/>
      <c r="G1022" s="78">
        <v>1584</v>
      </c>
      <c r="H1022" t="s">
        <v>64</v>
      </c>
    </row>
    <row r="1023" spans="1:8" ht="14.4">
      <c r="A1023" s="31">
        <f>COUNTIF('BOM Atual ZPCS12'!F:F,B1023)+(1-(SUMIF(Invoice!$A:$A,$B1023,Invoice!$B:$B)/100000000000))</f>
        <v>1</v>
      </c>
      <c r="B1023" t="s">
        <v>1986</v>
      </c>
      <c r="C1023" t="s">
        <v>1983</v>
      </c>
      <c r="D1023" t="s">
        <v>192</v>
      </c>
      <c r="E1023" t="s">
        <v>51</v>
      </c>
      <c r="F1023"/>
      <c r="G1023" s="78">
        <v>1584</v>
      </c>
      <c r="H1023" t="s">
        <v>64</v>
      </c>
    </row>
    <row r="1024" spans="1:8" ht="14.4">
      <c r="A1024" s="31">
        <f>COUNTIF('BOM Atual ZPCS12'!F:F,B1024)+(1-(SUMIF(Invoice!$A:$A,$B1024,Invoice!$B:$B)/100000000000))</f>
        <v>1</v>
      </c>
      <c r="B1024" t="s">
        <v>1987</v>
      </c>
      <c r="C1024" t="s">
        <v>1985</v>
      </c>
      <c r="D1024" t="s">
        <v>192</v>
      </c>
      <c r="E1024" t="s">
        <v>51</v>
      </c>
      <c r="F1024"/>
      <c r="G1024" s="78">
        <v>1584</v>
      </c>
      <c r="H1024" t="s">
        <v>64</v>
      </c>
    </row>
    <row r="1025" spans="1:8" ht="14.4">
      <c r="A1025" s="31">
        <f>COUNTIF('BOM Atual ZPCS12'!F:F,B1025)+(1-(SUMIF(Invoice!$A:$A,$B1025,Invoice!$B:$B)/100000000000))</f>
        <v>1</v>
      </c>
      <c r="B1025" t="s">
        <v>1988</v>
      </c>
      <c r="C1025" t="s">
        <v>1989</v>
      </c>
      <c r="D1025" t="s">
        <v>192</v>
      </c>
      <c r="E1025" t="s">
        <v>51</v>
      </c>
      <c r="F1025"/>
      <c r="G1025" s="78">
        <v>1586</v>
      </c>
      <c r="H1025" t="s">
        <v>55</v>
      </c>
    </row>
    <row r="1026" spans="1:8" ht="14.4">
      <c r="A1026" s="31">
        <f>COUNTIF('BOM Atual ZPCS12'!F:F,B1026)+(1-(SUMIF(Invoice!$A:$A,$B1026,Invoice!$B:$B)/100000000000))</f>
        <v>1</v>
      </c>
      <c r="B1026" t="s">
        <v>1990</v>
      </c>
      <c r="C1026" t="s">
        <v>1991</v>
      </c>
      <c r="D1026" t="s">
        <v>192</v>
      </c>
      <c r="E1026" t="s">
        <v>51</v>
      </c>
      <c r="F1026"/>
      <c r="G1026" s="78">
        <v>1587</v>
      </c>
      <c r="H1026" t="s">
        <v>55</v>
      </c>
    </row>
    <row r="1027" spans="1:8" ht="14.4">
      <c r="A1027" s="31">
        <f>COUNTIF('BOM Atual ZPCS12'!F:F,B1027)+(1-(SUMIF(Invoice!$A:$A,$B1027,Invoice!$B:$B)/100000000000))</f>
        <v>1</v>
      </c>
      <c r="B1027" t="s">
        <v>1992</v>
      </c>
      <c r="C1027" t="s">
        <v>1993</v>
      </c>
      <c r="D1027" t="s">
        <v>192</v>
      </c>
      <c r="E1027" t="s">
        <v>51</v>
      </c>
      <c r="F1027"/>
      <c r="G1027" s="78">
        <v>1587</v>
      </c>
      <c r="H1027" t="s">
        <v>55</v>
      </c>
    </row>
    <row r="1028" spans="1:8" ht="14.4">
      <c r="A1028" s="31">
        <f>COUNTIF('BOM Atual ZPCS12'!F:F,B1028)+(1-(SUMIF(Invoice!$A:$A,$B1028,Invoice!$B:$B)/100000000000))</f>
        <v>1</v>
      </c>
      <c r="B1028" t="s">
        <v>1994</v>
      </c>
      <c r="C1028" t="s">
        <v>1995</v>
      </c>
      <c r="D1028" t="s">
        <v>192</v>
      </c>
      <c r="E1028" t="s">
        <v>51</v>
      </c>
      <c r="F1028"/>
      <c r="G1028" s="78">
        <v>1588</v>
      </c>
      <c r="H1028" t="s">
        <v>55</v>
      </c>
    </row>
    <row r="1029" spans="1:8" ht="14.4">
      <c r="A1029" s="31">
        <f>COUNTIF('BOM Atual ZPCS12'!F:F,B1029)+(1-(SUMIF(Invoice!$A:$A,$B1029,Invoice!$B:$B)/100000000000))</f>
        <v>1</v>
      </c>
      <c r="B1029" t="s">
        <v>1996</v>
      </c>
      <c r="C1029" t="s">
        <v>1997</v>
      </c>
      <c r="D1029" t="s">
        <v>192</v>
      </c>
      <c r="E1029" t="s">
        <v>51</v>
      </c>
      <c r="F1029"/>
      <c r="G1029" s="78">
        <v>1588</v>
      </c>
      <c r="H1029" t="s">
        <v>55</v>
      </c>
    </row>
    <row r="1030" spans="1:8" ht="14.4">
      <c r="A1030" s="31">
        <f>COUNTIF('BOM Atual ZPCS12'!F:F,B1030)+(1-(SUMIF(Invoice!$A:$A,$B1030,Invoice!$B:$B)/100000000000))</f>
        <v>1</v>
      </c>
      <c r="B1030" t="s">
        <v>1998</v>
      </c>
      <c r="C1030" t="s">
        <v>1999</v>
      </c>
      <c r="D1030" t="s">
        <v>192</v>
      </c>
      <c r="E1030" t="s">
        <v>51</v>
      </c>
      <c r="F1030"/>
      <c r="G1030" s="78">
        <v>1589</v>
      </c>
      <c r="H1030" t="s">
        <v>55</v>
      </c>
    </row>
    <row r="1031" spans="1:8" ht="14.4">
      <c r="A1031" s="31">
        <f>COUNTIF('BOM Atual ZPCS12'!F:F,B1031)+(1-(SUMIF(Invoice!$A:$A,$B1031,Invoice!$B:$B)/100000000000))</f>
        <v>1</v>
      </c>
      <c r="B1031" t="s">
        <v>2000</v>
      </c>
      <c r="C1031" t="s">
        <v>2001</v>
      </c>
      <c r="D1031" t="s">
        <v>192</v>
      </c>
      <c r="E1031" t="s">
        <v>51</v>
      </c>
      <c r="F1031"/>
      <c r="G1031" s="78">
        <v>1589</v>
      </c>
      <c r="H1031" t="s">
        <v>55</v>
      </c>
    </row>
    <row r="1032" spans="1:8" ht="14.4">
      <c r="A1032" s="31">
        <f>COUNTIF('BOM Atual ZPCS12'!F:F,B1032)+(1-(SUMIF(Invoice!$A:$A,$B1032,Invoice!$B:$B)/100000000000))</f>
        <v>1</v>
      </c>
      <c r="B1032" t="s">
        <v>2002</v>
      </c>
      <c r="C1032" t="s">
        <v>2003</v>
      </c>
      <c r="D1032" t="s">
        <v>192</v>
      </c>
      <c r="E1032" t="s">
        <v>54</v>
      </c>
      <c r="F1032"/>
      <c r="G1032" s="78">
        <v>1590</v>
      </c>
      <c r="H1032" t="s">
        <v>55</v>
      </c>
    </row>
    <row r="1033" spans="1:8" ht="14.4">
      <c r="A1033" s="31">
        <f>COUNTIF('BOM Atual ZPCS12'!F:F,B1033)+(1-(SUMIF(Invoice!$A:$A,$B1033,Invoice!$B:$B)/100000000000))</f>
        <v>1</v>
      </c>
      <c r="B1033" t="s">
        <v>2004</v>
      </c>
      <c r="C1033" t="s">
        <v>2005</v>
      </c>
      <c r="D1033" t="s">
        <v>192</v>
      </c>
      <c r="E1033" t="s">
        <v>54</v>
      </c>
      <c r="F1033"/>
      <c r="G1033" s="78">
        <v>1590</v>
      </c>
      <c r="H1033" t="s">
        <v>55</v>
      </c>
    </row>
    <row r="1034" spans="1:8" ht="14.4">
      <c r="A1034" s="31">
        <f>COUNTIF('BOM Atual ZPCS12'!F:F,B1034)+(1-(SUMIF(Invoice!$A:$A,$B1034,Invoice!$B:$B)/100000000000))</f>
        <v>1</v>
      </c>
      <c r="B1034" t="s">
        <v>2006</v>
      </c>
      <c r="C1034" t="s">
        <v>2003</v>
      </c>
      <c r="D1034" t="s">
        <v>192</v>
      </c>
      <c r="E1034" t="s">
        <v>54</v>
      </c>
      <c r="F1034"/>
      <c r="G1034" s="78">
        <v>1590</v>
      </c>
      <c r="H1034" t="s">
        <v>55</v>
      </c>
    </row>
    <row r="1035" spans="1:8" ht="14.4">
      <c r="A1035" s="31">
        <f>COUNTIF('BOM Atual ZPCS12'!F:F,B1035)+(1-(SUMIF(Invoice!$A:$A,$B1035,Invoice!$B:$B)/100000000000))</f>
        <v>1</v>
      </c>
      <c r="B1035" t="s">
        <v>2007</v>
      </c>
      <c r="C1035" t="s">
        <v>2008</v>
      </c>
      <c r="D1035" t="s">
        <v>192</v>
      </c>
      <c r="E1035" t="s">
        <v>54</v>
      </c>
      <c r="F1035"/>
      <c r="G1035" s="78">
        <v>1590</v>
      </c>
      <c r="H1035" t="s">
        <v>55</v>
      </c>
    </row>
    <row r="1036" spans="1:8" ht="14.4">
      <c r="A1036" s="31">
        <f>COUNTIF('BOM Atual ZPCS12'!F:F,B1036)+(1-(SUMIF(Invoice!$A:$A,$B1036,Invoice!$B:$B)/100000000000))</f>
        <v>1</v>
      </c>
      <c r="B1036" t="s">
        <v>2009</v>
      </c>
      <c r="C1036" t="s">
        <v>2010</v>
      </c>
      <c r="D1036" t="s">
        <v>192</v>
      </c>
      <c r="E1036" t="s">
        <v>51</v>
      </c>
      <c r="F1036"/>
      <c r="G1036" s="78">
        <v>1591</v>
      </c>
      <c r="H1036" t="s">
        <v>55</v>
      </c>
    </row>
    <row r="1037" spans="1:8" ht="14.4">
      <c r="A1037" s="31">
        <f>COUNTIF('BOM Atual ZPCS12'!F:F,B1037)+(1-(SUMIF(Invoice!$A:$A,$B1037,Invoice!$B:$B)/100000000000))</f>
        <v>1</v>
      </c>
      <c r="B1037" t="s">
        <v>2011</v>
      </c>
      <c r="C1037" t="s">
        <v>2012</v>
      </c>
      <c r="D1037" t="s">
        <v>192</v>
      </c>
      <c r="E1037" t="s">
        <v>51</v>
      </c>
      <c r="F1037"/>
      <c r="G1037" s="78">
        <v>1591</v>
      </c>
      <c r="H1037" t="s">
        <v>55</v>
      </c>
    </row>
    <row r="1038" spans="1:8" ht="14.4">
      <c r="A1038" s="31">
        <f>COUNTIF('BOM Atual ZPCS12'!F:F,B1038)+(1-(SUMIF(Invoice!$A:$A,$B1038,Invoice!$B:$B)/100000000000))</f>
        <v>1</v>
      </c>
      <c r="B1038" t="s">
        <v>2013</v>
      </c>
      <c r="C1038" t="s">
        <v>2014</v>
      </c>
      <c r="D1038" t="s">
        <v>192</v>
      </c>
      <c r="E1038" t="s">
        <v>54</v>
      </c>
      <c r="F1038"/>
      <c r="G1038" s="78">
        <v>1592</v>
      </c>
      <c r="H1038" t="s">
        <v>55</v>
      </c>
    </row>
    <row r="1039" spans="1:8" ht="14.4">
      <c r="A1039" s="31">
        <f>COUNTIF('BOM Atual ZPCS12'!F:F,B1039)+(1-(SUMIF(Invoice!$A:$A,$B1039,Invoice!$B:$B)/100000000000))</f>
        <v>1</v>
      </c>
      <c r="B1039" t="s">
        <v>2015</v>
      </c>
      <c r="C1039" t="s">
        <v>2016</v>
      </c>
      <c r="D1039" t="s">
        <v>192</v>
      </c>
      <c r="E1039" t="s">
        <v>54</v>
      </c>
      <c r="F1039"/>
      <c r="G1039" s="78">
        <v>1592</v>
      </c>
      <c r="H1039" t="s">
        <v>55</v>
      </c>
    </row>
    <row r="1040" spans="1:8" ht="14.4">
      <c r="A1040" s="31">
        <f>COUNTIF('BOM Atual ZPCS12'!F:F,B1040)+(1-(SUMIF(Invoice!$A:$A,$B1040,Invoice!$B:$B)/100000000000))</f>
        <v>1</v>
      </c>
      <c r="B1040" t="s">
        <v>2017</v>
      </c>
      <c r="C1040" t="s">
        <v>2018</v>
      </c>
      <c r="D1040" t="s">
        <v>192</v>
      </c>
      <c r="E1040" t="s">
        <v>54</v>
      </c>
      <c r="F1040"/>
      <c r="G1040" s="78">
        <v>1592</v>
      </c>
      <c r="H1040" t="s">
        <v>55</v>
      </c>
    </row>
    <row r="1041" spans="1:8" ht="14.4">
      <c r="A1041" s="31">
        <f>COUNTIF('BOM Atual ZPCS12'!F:F,B1041)+(1-(SUMIF(Invoice!$A:$A,$B1041,Invoice!$B:$B)/100000000000))</f>
        <v>1</v>
      </c>
      <c r="B1041" t="s">
        <v>2019</v>
      </c>
      <c r="C1041" t="s">
        <v>2016</v>
      </c>
      <c r="D1041" t="s">
        <v>192</v>
      </c>
      <c r="E1041" t="s">
        <v>54</v>
      </c>
      <c r="F1041"/>
      <c r="G1041" s="78">
        <v>1592</v>
      </c>
      <c r="H1041" t="s">
        <v>55</v>
      </c>
    </row>
    <row r="1042" spans="1:8" ht="14.4">
      <c r="A1042" s="31">
        <f>COUNTIF('BOM Atual ZPCS12'!F:F,B1042)+(1-(SUMIF(Invoice!$A:$A,$B1042,Invoice!$B:$B)/100000000000))</f>
        <v>1</v>
      </c>
      <c r="B1042" t="s">
        <v>2020</v>
      </c>
      <c r="C1042" t="s">
        <v>2021</v>
      </c>
      <c r="D1042" t="s">
        <v>192</v>
      </c>
      <c r="E1042" t="s">
        <v>51</v>
      </c>
      <c r="F1042"/>
      <c r="G1042" s="78">
        <v>1595</v>
      </c>
      <c r="H1042" t="s">
        <v>55</v>
      </c>
    </row>
    <row r="1043" spans="1:8" ht="14.4">
      <c r="A1043" s="31">
        <f>COUNTIF('BOM Atual ZPCS12'!F:F,B1043)+(1-(SUMIF(Invoice!$A:$A,$B1043,Invoice!$B:$B)/100000000000))</f>
        <v>1</v>
      </c>
      <c r="B1043" t="s">
        <v>2022</v>
      </c>
      <c r="C1043" t="s">
        <v>2023</v>
      </c>
      <c r="D1043" t="s">
        <v>192</v>
      </c>
      <c r="E1043" t="s">
        <v>51</v>
      </c>
      <c r="F1043"/>
      <c r="G1043" s="78">
        <v>1595</v>
      </c>
      <c r="H1043" t="s">
        <v>55</v>
      </c>
    </row>
    <row r="1044" spans="1:8" ht="14.4">
      <c r="A1044" s="31">
        <f>COUNTIF('BOM Atual ZPCS12'!F:F,B1044)+(1-(SUMIF(Invoice!$A:$A,$B1044,Invoice!$B:$B)/100000000000))</f>
        <v>1</v>
      </c>
      <c r="B1044" t="s">
        <v>2024</v>
      </c>
      <c r="C1044" t="s">
        <v>2025</v>
      </c>
      <c r="D1044" t="s">
        <v>192</v>
      </c>
      <c r="E1044" t="s">
        <v>51</v>
      </c>
      <c r="F1044"/>
      <c r="G1044" s="78">
        <v>1596</v>
      </c>
      <c r="H1044" t="s">
        <v>55</v>
      </c>
    </row>
    <row r="1045" spans="1:8" ht="14.4">
      <c r="A1045" s="31">
        <f>COUNTIF('BOM Atual ZPCS12'!F:F,B1045)+(1-(SUMIF(Invoice!$A:$A,$B1045,Invoice!$B:$B)/100000000000))</f>
        <v>1</v>
      </c>
      <c r="B1045" t="s">
        <v>2026</v>
      </c>
      <c r="C1045" t="s">
        <v>2027</v>
      </c>
      <c r="D1045" t="s">
        <v>192</v>
      </c>
      <c r="E1045" t="s">
        <v>51</v>
      </c>
      <c r="F1045"/>
      <c r="G1045" s="78">
        <v>1596</v>
      </c>
      <c r="H1045" t="s">
        <v>55</v>
      </c>
    </row>
    <row r="1046" spans="1:8" ht="14.4">
      <c r="A1046" s="31">
        <f>COUNTIF('BOM Atual ZPCS12'!F:F,B1046)+(1-(SUMIF(Invoice!$A:$A,$B1046,Invoice!$B:$B)/100000000000))</f>
        <v>1</v>
      </c>
      <c r="B1046" t="s">
        <v>2028</v>
      </c>
      <c r="C1046" t="s">
        <v>2029</v>
      </c>
      <c r="D1046" t="s">
        <v>192</v>
      </c>
      <c r="E1046" t="s">
        <v>51</v>
      </c>
      <c r="F1046"/>
      <c r="G1046" s="78">
        <v>1597</v>
      </c>
      <c r="H1046" t="s">
        <v>55</v>
      </c>
    </row>
    <row r="1047" spans="1:8" ht="14.4">
      <c r="A1047" s="31">
        <f>COUNTIF('BOM Atual ZPCS12'!F:F,B1047)+(1-(SUMIF(Invoice!$A:$A,$B1047,Invoice!$B:$B)/100000000000))</f>
        <v>1</v>
      </c>
      <c r="B1047" t="s">
        <v>2030</v>
      </c>
      <c r="C1047" t="s">
        <v>2031</v>
      </c>
      <c r="D1047" t="s">
        <v>192</v>
      </c>
      <c r="E1047" t="s">
        <v>51</v>
      </c>
      <c r="F1047"/>
      <c r="G1047" s="78">
        <v>1597</v>
      </c>
      <c r="H1047" t="s">
        <v>55</v>
      </c>
    </row>
    <row r="1048" spans="1:8" ht="14.4">
      <c r="A1048" s="31">
        <f>COUNTIF('BOM Atual ZPCS12'!F:F,B1048)+(1-(SUMIF(Invoice!$A:$A,$B1048,Invoice!$B:$B)/100000000000))</f>
        <v>1</v>
      </c>
      <c r="B1048" t="s">
        <v>2032</v>
      </c>
      <c r="C1048" t="s">
        <v>2033</v>
      </c>
      <c r="D1048" t="s">
        <v>192</v>
      </c>
      <c r="E1048" t="s">
        <v>51</v>
      </c>
      <c r="F1048"/>
      <c r="G1048" s="78">
        <v>1598</v>
      </c>
      <c r="H1048" t="s">
        <v>55</v>
      </c>
    </row>
    <row r="1049" spans="1:8" ht="14.4">
      <c r="A1049" s="31">
        <f>COUNTIF('BOM Atual ZPCS12'!F:F,B1049)+(1-(SUMIF(Invoice!$A:$A,$B1049,Invoice!$B:$B)/100000000000))</f>
        <v>1</v>
      </c>
      <c r="B1049" t="s">
        <v>2034</v>
      </c>
      <c r="C1049" t="s">
        <v>2035</v>
      </c>
      <c r="D1049" t="s">
        <v>192</v>
      </c>
      <c r="E1049" t="s">
        <v>51</v>
      </c>
      <c r="F1049"/>
      <c r="G1049" s="78">
        <v>1598</v>
      </c>
      <c r="H1049" t="s">
        <v>55</v>
      </c>
    </row>
    <row r="1050" spans="1:8" ht="14.4">
      <c r="A1050" s="31">
        <f>COUNTIF('BOM Atual ZPCS12'!F:F,B1050)+(1-(SUMIF(Invoice!$A:$A,$B1050,Invoice!$B:$B)/100000000000))</f>
        <v>1</v>
      </c>
      <c r="B1050" t="s">
        <v>2036</v>
      </c>
      <c r="C1050" t="s">
        <v>2037</v>
      </c>
      <c r="D1050" t="s">
        <v>192</v>
      </c>
      <c r="E1050" t="s">
        <v>51</v>
      </c>
      <c r="F1050"/>
      <c r="G1050" s="78">
        <v>1599</v>
      </c>
      <c r="H1050" t="s">
        <v>55</v>
      </c>
    </row>
    <row r="1051" spans="1:8" ht="14.4">
      <c r="A1051" s="31">
        <f>COUNTIF('BOM Atual ZPCS12'!F:F,B1051)+(1-(SUMIF(Invoice!$A:$A,$B1051,Invoice!$B:$B)/100000000000))</f>
        <v>1</v>
      </c>
      <c r="B1051" t="s">
        <v>2038</v>
      </c>
      <c r="C1051" t="s">
        <v>2039</v>
      </c>
      <c r="D1051" t="s">
        <v>192</v>
      </c>
      <c r="E1051" t="s">
        <v>51</v>
      </c>
      <c r="F1051"/>
      <c r="G1051" s="78">
        <v>1599</v>
      </c>
      <c r="H1051" t="s">
        <v>55</v>
      </c>
    </row>
    <row r="1052" spans="1:8" ht="14.4">
      <c r="A1052" s="31">
        <f>COUNTIF('BOM Atual ZPCS12'!F:F,B1052)+(1-(SUMIF(Invoice!$A:$A,$B1052,Invoice!$B:$B)/100000000000))</f>
        <v>1</v>
      </c>
      <c r="B1052" t="s">
        <v>2040</v>
      </c>
      <c r="C1052" t="s">
        <v>2041</v>
      </c>
      <c r="D1052" t="s">
        <v>192</v>
      </c>
      <c r="E1052" t="s">
        <v>51</v>
      </c>
      <c r="F1052"/>
      <c r="G1052" s="78">
        <v>1600</v>
      </c>
      <c r="H1052" t="s">
        <v>55</v>
      </c>
    </row>
    <row r="1053" spans="1:8" ht="14.4">
      <c r="A1053" s="31">
        <f>COUNTIF('BOM Atual ZPCS12'!F:F,B1053)+(1-(SUMIF(Invoice!$A:$A,$B1053,Invoice!$B:$B)/100000000000))</f>
        <v>1</v>
      </c>
      <c r="B1053" t="s">
        <v>2042</v>
      </c>
      <c r="C1053" t="s">
        <v>2041</v>
      </c>
      <c r="D1053" t="s">
        <v>192</v>
      </c>
      <c r="E1053" t="s">
        <v>51</v>
      </c>
      <c r="F1053"/>
      <c r="G1053" s="78">
        <v>1600</v>
      </c>
      <c r="H1053" t="s">
        <v>55</v>
      </c>
    </row>
    <row r="1054" spans="1:8" ht="14.4">
      <c r="A1054" s="31">
        <f>COUNTIF('BOM Atual ZPCS12'!F:F,B1054)+(1-(SUMIF(Invoice!$A:$A,$B1054,Invoice!$B:$B)/100000000000))</f>
        <v>1</v>
      </c>
      <c r="B1054" t="s">
        <v>2043</v>
      </c>
      <c r="C1054" t="s">
        <v>2044</v>
      </c>
      <c r="D1054" t="s">
        <v>192</v>
      </c>
      <c r="E1054" t="s">
        <v>51</v>
      </c>
      <c r="F1054"/>
      <c r="G1054" s="78">
        <v>1601</v>
      </c>
      <c r="H1054" t="s">
        <v>55</v>
      </c>
    </row>
    <row r="1055" spans="1:8" ht="14.4">
      <c r="A1055" s="31">
        <f>COUNTIF('BOM Atual ZPCS12'!F:F,B1055)+(1-(SUMIF(Invoice!$A:$A,$B1055,Invoice!$B:$B)/100000000000))</f>
        <v>1</v>
      </c>
      <c r="B1055" t="s">
        <v>2045</v>
      </c>
      <c r="C1055" t="s">
        <v>2046</v>
      </c>
      <c r="D1055" t="s">
        <v>192</v>
      </c>
      <c r="E1055" t="s">
        <v>51</v>
      </c>
      <c r="F1055"/>
      <c r="G1055" s="78">
        <v>1601</v>
      </c>
      <c r="H1055" t="s">
        <v>55</v>
      </c>
    </row>
    <row r="1056" spans="1:8" ht="14.4">
      <c r="A1056" s="31">
        <f>COUNTIF('BOM Atual ZPCS12'!F:F,B1056)+(1-(SUMIF(Invoice!$A:$A,$B1056,Invoice!$B:$B)/100000000000))</f>
        <v>1</v>
      </c>
      <c r="B1056" t="s">
        <v>2047</v>
      </c>
      <c r="C1056" t="s">
        <v>2048</v>
      </c>
      <c r="D1056" t="s">
        <v>192</v>
      </c>
      <c r="E1056" t="s">
        <v>51</v>
      </c>
      <c r="F1056"/>
      <c r="G1056" s="78">
        <v>1602</v>
      </c>
      <c r="H1056" t="s">
        <v>55</v>
      </c>
    </row>
    <row r="1057" spans="1:8" ht="14.4">
      <c r="A1057" s="31">
        <f>COUNTIF('BOM Atual ZPCS12'!F:F,B1057)+(1-(SUMIF(Invoice!$A:$A,$B1057,Invoice!$B:$B)/100000000000))</f>
        <v>1</v>
      </c>
      <c r="B1057" t="s">
        <v>2049</v>
      </c>
      <c r="C1057" t="s">
        <v>2048</v>
      </c>
      <c r="D1057" t="s">
        <v>192</v>
      </c>
      <c r="E1057" t="s">
        <v>51</v>
      </c>
      <c r="F1057"/>
      <c r="G1057" s="78">
        <v>1602</v>
      </c>
      <c r="H1057" t="s">
        <v>55</v>
      </c>
    </row>
    <row r="1058" spans="1:8" ht="14.4">
      <c r="A1058" s="31">
        <f>COUNTIF('BOM Atual ZPCS12'!F:F,B1058)+(1-(SUMIF(Invoice!$A:$A,$B1058,Invoice!$B:$B)/100000000000))</f>
        <v>1</v>
      </c>
      <c r="B1058" t="s">
        <v>2050</v>
      </c>
      <c r="C1058" t="s">
        <v>2051</v>
      </c>
      <c r="D1058" t="s">
        <v>192</v>
      </c>
      <c r="E1058" t="s">
        <v>51</v>
      </c>
      <c r="F1058"/>
      <c r="G1058" s="78">
        <v>1603</v>
      </c>
      <c r="H1058" t="s">
        <v>55</v>
      </c>
    </row>
    <row r="1059" spans="1:8" ht="14.4">
      <c r="A1059" s="31">
        <f>COUNTIF('BOM Atual ZPCS12'!F:F,B1059)+(1-(SUMIF(Invoice!$A:$A,$B1059,Invoice!$B:$B)/100000000000))</f>
        <v>1</v>
      </c>
      <c r="B1059" t="s">
        <v>2052</v>
      </c>
      <c r="C1059" t="s">
        <v>2053</v>
      </c>
      <c r="D1059" t="s">
        <v>192</v>
      </c>
      <c r="E1059" t="s">
        <v>51</v>
      </c>
      <c r="F1059"/>
      <c r="G1059" s="78">
        <v>1603</v>
      </c>
      <c r="H1059" t="s">
        <v>55</v>
      </c>
    </row>
    <row r="1060" spans="1:8" ht="14.4">
      <c r="A1060" s="31">
        <f>COUNTIF('BOM Atual ZPCS12'!F:F,B1060)+(1-(SUMIF(Invoice!$A:$A,$B1060,Invoice!$B:$B)/100000000000))</f>
        <v>1</v>
      </c>
      <c r="B1060" t="s">
        <v>2054</v>
      </c>
      <c r="C1060" t="s">
        <v>2051</v>
      </c>
      <c r="D1060" t="s">
        <v>192</v>
      </c>
      <c r="E1060" t="s">
        <v>51</v>
      </c>
      <c r="F1060"/>
      <c r="G1060" s="78">
        <v>1603</v>
      </c>
      <c r="H1060" t="s">
        <v>55</v>
      </c>
    </row>
    <row r="1061" spans="1:8" ht="14.4">
      <c r="A1061" s="31">
        <f>COUNTIF('BOM Atual ZPCS12'!F:F,B1061)+(1-(SUMIF(Invoice!$A:$A,$B1061,Invoice!$B:$B)/100000000000))</f>
        <v>1</v>
      </c>
      <c r="B1061" t="s">
        <v>2055</v>
      </c>
      <c r="C1061" t="s">
        <v>2056</v>
      </c>
      <c r="D1061" t="s">
        <v>192</v>
      </c>
      <c r="E1061" t="s">
        <v>51</v>
      </c>
      <c r="F1061"/>
      <c r="G1061" s="78">
        <v>1604</v>
      </c>
      <c r="H1061" t="s">
        <v>55</v>
      </c>
    </row>
    <row r="1062" spans="1:8" ht="14.4">
      <c r="A1062" s="31">
        <f>COUNTIF('BOM Atual ZPCS12'!F:F,B1062)+(1-(SUMIF(Invoice!$A:$A,$B1062,Invoice!$B:$B)/100000000000))</f>
        <v>1</v>
      </c>
      <c r="B1062" t="s">
        <v>2057</v>
      </c>
      <c r="C1062" t="s">
        <v>2058</v>
      </c>
      <c r="D1062" t="s">
        <v>192</v>
      </c>
      <c r="E1062" t="s">
        <v>51</v>
      </c>
      <c r="F1062"/>
      <c r="G1062" s="78">
        <v>1604</v>
      </c>
      <c r="H1062" t="s">
        <v>55</v>
      </c>
    </row>
    <row r="1063" spans="1:8" ht="14.4">
      <c r="A1063" s="31">
        <f>COUNTIF('BOM Atual ZPCS12'!F:F,B1063)+(1-(SUMIF(Invoice!$A:$A,$B1063,Invoice!$B:$B)/100000000000))</f>
        <v>1</v>
      </c>
      <c r="B1063" t="s">
        <v>2059</v>
      </c>
      <c r="C1063" t="s">
        <v>2060</v>
      </c>
      <c r="D1063" t="s">
        <v>192</v>
      </c>
      <c r="E1063" t="s">
        <v>51</v>
      </c>
      <c r="F1063"/>
      <c r="G1063" s="78">
        <v>1605</v>
      </c>
      <c r="H1063" t="s">
        <v>55</v>
      </c>
    </row>
    <row r="1064" spans="1:8" ht="14.4">
      <c r="A1064" s="31">
        <f>COUNTIF('BOM Atual ZPCS12'!F:F,B1064)+(1-(SUMIF(Invoice!$A:$A,$B1064,Invoice!$B:$B)/100000000000))</f>
        <v>1</v>
      </c>
      <c r="B1064" t="s">
        <v>2061</v>
      </c>
      <c r="C1064" t="s">
        <v>2062</v>
      </c>
      <c r="D1064" t="s">
        <v>192</v>
      </c>
      <c r="E1064" t="s">
        <v>51</v>
      </c>
      <c r="F1064"/>
      <c r="G1064" s="78">
        <v>1605</v>
      </c>
      <c r="H1064" t="s">
        <v>55</v>
      </c>
    </row>
    <row r="1065" spans="1:8" ht="14.4">
      <c r="A1065" s="31">
        <f>COUNTIF('BOM Atual ZPCS12'!F:F,B1065)+(1-(SUMIF(Invoice!$A:$A,$B1065,Invoice!$B:$B)/100000000000))</f>
        <v>1</v>
      </c>
      <c r="B1065" t="s">
        <v>2063</v>
      </c>
      <c r="C1065" t="s">
        <v>2064</v>
      </c>
      <c r="D1065" t="s">
        <v>192</v>
      </c>
      <c r="E1065" t="s">
        <v>51</v>
      </c>
      <c r="F1065"/>
      <c r="G1065" s="78">
        <v>1606</v>
      </c>
      <c r="H1065" t="s">
        <v>55</v>
      </c>
    </row>
    <row r="1066" spans="1:8" ht="14.4">
      <c r="A1066" s="31">
        <f>COUNTIF('BOM Atual ZPCS12'!F:F,B1066)+(1-(SUMIF(Invoice!$A:$A,$B1066,Invoice!$B:$B)/100000000000))</f>
        <v>1</v>
      </c>
      <c r="B1066" t="s">
        <v>2065</v>
      </c>
      <c r="C1066" t="s">
        <v>2066</v>
      </c>
      <c r="D1066" t="s">
        <v>192</v>
      </c>
      <c r="E1066" t="s">
        <v>51</v>
      </c>
      <c r="F1066"/>
      <c r="G1066" s="78">
        <v>1606</v>
      </c>
      <c r="H1066" t="s">
        <v>55</v>
      </c>
    </row>
    <row r="1067" spans="1:8" ht="14.4">
      <c r="A1067" s="31">
        <f>COUNTIF('BOM Atual ZPCS12'!F:F,B1067)+(1-(SUMIF(Invoice!$A:$A,$B1067,Invoice!$B:$B)/100000000000))</f>
        <v>1</v>
      </c>
      <c r="B1067" t="s">
        <v>2067</v>
      </c>
      <c r="C1067" t="s">
        <v>2068</v>
      </c>
      <c r="D1067" t="s">
        <v>192</v>
      </c>
      <c r="E1067" t="s">
        <v>51</v>
      </c>
      <c r="F1067"/>
      <c r="G1067" s="78">
        <v>1607</v>
      </c>
      <c r="H1067" t="s">
        <v>55</v>
      </c>
    </row>
    <row r="1068" spans="1:8" ht="14.4">
      <c r="A1068" s="31">
        <f>COUNTIF('BOM Atual ZPCS12'!F:F,B1068)+(1-(SUMIF(Invoice!$A:$A,$B1068,Invoice!$B:$B)/100000000000))</f>
        <v>1</v>
      </c>
      <c r="B1068" t="s">
        <v>2069</v>
      </c>
      <c r="C1068" t="s">
        <v>2070</v>
      </c>
      <c r="D1068" t="s">
        <v>192</v>
      </c>
      <c r="E1068" t="s">
        <v>51</v>
      </c>
      <c r="F1068"/>
      <c r="G1068" s="78">
        <v>1607</v>
      </c>
      <c r="H1068" t="s">
        <v>55</v>
      </c>
    </row>
    <row r="1069" spans="1:8" ht="14.4">
      <c r="A1069" s="31">
        <f>COUNTIF('BOM Atual ZPCS12'!F:F,B1069)+(1-(SUMIF(Invoice!$A:$A,$B1069,Invoice!$B:$B)/100000000000))</f>
        <v>1</v>
      </c>
      <c r="B1069" t="s">
        <v>2071</v>
      </c>
      <c r="C1069" t="s">
        <v>2072</v>
      </c>
      <c r="D1069" t="s">
        <v>192</v>
      </c>
      <c r="E1069" t="s">
        <v>51</v>
      </c>
      <c r="F1069"/>
      <c r="G1069" s="78">
        <v>1608</v>
      </c>
      <c r="H1069" t="s">
        <v>55</v>
      </c>
    </row>
    <row r="1070" spans="1:8" ht="14.4">
      <c r="A1070" s="31">
        <f>COUNTIF('BOM Atual ZPCS12'!F:F,B1070)+(1-(SUMIF(Invoice!$A:$A,$B1070,Invoice!$B:$B)/100000000000))</f>
        <v>1</v>
      </c>
      <c r="B1070" t="s">
        <v>2073</v>
      </c>
      <c r="C1070" t="s">
        <v>2074</v>
      </c>
      <c r="D1070" t="s">
        <v>192</v>
      </c>
      <c r="E1070" t="s">
        <v>51</v>
      </c>
      <c r="F1070"/>
      <c r="G1070" s="78">
        <v>1608</v>
      </c>
      <c r="H1070" t="s">
        <v>55</v>
      </c>
    </row>
    <row r="1071" spans="1:8" ht="14.4">
      <c r="A1071" s="31">
        <f>COUNTIF('BOM Atual ZPCS12'!F:F,B1071)+(1-(SUMIF(Invoice!$A:$A,$B1071,Invoice!$B:$B)/100000000000))</f>
        <v>1</v>
      </c>
      <c r="B1071" t="s">
        <v>2075</v>
      </c>
      <c r="C1071" t="s">
        <v>2076</v>
      </c>
      <c r="D1071" t="s">
        <v>192</v>
      </c>
      <c r="E1071" t="s">
        <v>51</v>
      </c>
      <c r="F1071"/>
      <c r="G1071" s="78">
        <v>1610</v>
      </c>
      <c r="H1071" t="s">
        <v>55</v>
      </c>
    </row>
    <row r="1072" spans="1:8" ht="14.4">
      <c r="A1072" s="31">
        <f>COUNTIF('BOM Atual ZPCS12'!F:F,B1072)+(1-(SUMIF(Invoice!$A:$A,$B1072,Invoice!$B:$B)/100000000000))</f>
        <v>1</v>
      </c>
      <c r="B1072" t="s">
        <v>2077</v>
      </c>
      <c r="C1072" t="s">
        <v>2076</v>
      </c>
      <c r="D1072" t="s">
        <v>192</v>
      </c>
      <c r="E1072" t="s">
        <v>51</v>
      </c>
      <c r="F1072"/>
      <c r="G1072" s="78">
        <v>1610</v>
      </c>
      <c r="H1072" t="s">
        <v>55</v>
      </c>
    </row>
    <row r="1073" spans="1:8" ht="14.4">
      <c r="A1073" s="31">
        <f>COUNTIF('BOM Atual ZPCS12'!F:F,B1073)+(1-(SUMIF(Invoice!$A:$A,$B1073,Invoice!$B:$B)/100000000000))</f>
        <v>1</v>
      </c>
      <c r="B1073" t="s">
        <v>2078</v>
      </c>
      <c r="C1073" t="s">
        <v>2079</v>
      </c>
      <c r="D1073" t="s">
        <v>192</v>
      </c>
      <c r="E1073" t="s">
        <v>51</v>
      </c>
      <c r="F1073"/>
      <c r="G1073" s="78">
        <v>1611</v>
      </c>
      <c r="H1073" t="s">
        <v>55</v>
      </c>
    </row>
    <row r="1074" spans="1:8" ht="14.4">
      <c r="A1074" s="31">
        <f>COUNTIF('BOM Atual ZPCS12'!F:F,B1074)+(1-(SUMIF(Invoice!$A:$A,$B1074,Invoice!$B:$B)/100000000000))</f>
        <v>1</v>
      </c>
      <c r="B1074" t="s">
        <v>2080</v>
      </c>
      <c r="C1074" t="s">
        <v>2081</v>
      </c>
      <c r="D1074" t="s">
        <v>192</v>
      </c>
      <c r="E1074" t="s">
        <v>51</v>
      </c>
      <c r="F1074"/>
      <c r="G1074" s="78">
        <v>1611</v>
      </c>
      <c r="H1074" t="s">
        <v>55</v>
      </c>
    </row>
    <row r="1075" spans="1:8" ht="14.4">
      <c r="A1075" s="31">
        <f>COUNTIF('BOM Atual ZPCS12'!F:F,B1075)+(1-(SUMIF(Invoice!$A:$A,$B1075,Invoice!$B:$B)/100000000000))</f>
        <v>1</v>
      </c>
      <c r="B1075" t="s">
        <v>2082</v>
      </c>
      <c r="C1075" t="s">
        <v>2083</v>
      </c>
      <c r="D1075" t="s">
        <v>192</v>
      </c>
      <c r="E1075" t="s">
        <v>51</v>
      </c>
      <c r="F1075"/>
      <c r="G1075" s="78">
        <v>1612</v>
      </c>
      <c r="H1075" t="s">
        <v>55</v>
      </c>
    </row>
    <row r="1076" spans="1:8" ht="14.4">
      <c r="A1076" s="31">
        <f>COUNTIF('BOM Atual ZPCS12'!F:F,B1076)+(1-(SUMIF(Invoice!$A:$A,$B1076,Invoice!$B:$B)/100000000000))</f>
        <v>1</v>
      </c>
      <c r="B1076" t="s">
        <v>2084</v>
      </c>
      <c r="C1076" t="s">
        <v>2085</v>
      </c>
      <c r="D1076" t="s">
        <v>192</v>
      </c>
      <c r="E1076" t="s">
        <v>51</v>
      </c>
      <c r="F1076"/>
      <c r="G1076" s="78">
        <v>1612</v>
      </c>
      <c r="H1076" t="s">
        <v>55</v>
      </c>
    </row>
    <row r="1077" spans="1:8" ht="14.4">
      <c r="A1077" s="31">
        <f>COUNTIF('BOM Atual ZPCS12'!F:F,B1077)+(1-(SUMIF(Invoice!$A:$A,$B1077,Invoice!$B:$B)/100000000000))</f>
        <v>1</v>
      </c>
      <c r="B1077" t="s">
        <v>2086</v>
      </c>
      <c r="C1077" t="s">
        <v>2087</v>
      </c>
      <c r="D1077" t="s">
        <v>192</v>
      </c>
      <c r="E1077" t="s">
        <v>51</v>
      </c>
      <c r="F1077"/>
      <c r="G1077" s="78">
        <v>1613</v>
      </c>
      <c r="H1077" t="s">
        <v>55</v>
      </c>
    </row>
    <row r="1078" spans="1:8" ht="14.4">
      <c r="A1078" s="31">
        <f>COUNTIF('BOM Atual ZPCS12'!F:F,B1078)+(1-(SUMIF(Invoice!$A:$A,$B1078,Invoice!$B:$B)/100000000000))</f>
        <v>1</v>
      </c>
      <c r="B1078" t="s">
        <v>2088</v>
      </c>
      <c r="C1078" t="s">
        <v>2089</v>
      </c>
      <c r="D1078" t="s">
        <v>192</v>
      </c>
      <c r="E1078" t="s">
        <v>51</v>
      </c>
      <c r="F1078"/>
      <c r="G1078" s="78">
        <v>1613</v>
      </c>
      <c r="H1078" t="s">
        <v>55</v>
      </c>
    </row>
    <row r="1079" spans="1:8" ht="14.4">
      <c r="A1079" s="31">
        <f>COUNTIF('BOM Atual ZPCS12'!F:F,B1079)+(1-(SUMIF(Invoice!$A:$A,$B1079,Invoice!$B:$B)/100000000000))</f>
        <v>1</v>
      </c>
      <c r="B1079" t="s">
        <v>2090</v>
      </c>
      <c r="C1079" t="s">
        <v>2091</v>
      </c>
      <c r="D1079" t="s">
        <v>192</v>
      </c>
      <c r="E1079" t="s">
        <v>51</v>
      </c>
      <c r="F1079"/>
      <c r="G1079" s="78">
        <v>1614</v>
      </c>
      <c r="H1079" t="s">
        <v>64</v>
      </c>
    </row>
    <row r="1080" spans="1:8" ht="14.4">
      <c r="A1080" s="31">
        <f>COUNTIF('BOM Atual ZPCS12'!F:F,B1080)+(1-(SUMIF(Invoice!$A:$A,$B1080,Invoice!$B:$B)/100000000000))</f>
        <v>1</v>
      </c>
      <c r="B1080" t="s">
        <v>2092</v>
      </c>
      <c r="C1080" t="s">
        <v>2093</v>
      </c>
      <c r="D1080" t="s">
        <v>192</v>
      </c>
      <c r="E1080" t="s">
        <v>51</v>
      </c>
      <c r="F1080"/>
      <c r="G1080" s="78">
        <v>1614</v>
      </c>
      <c r="H1080" t="s">
        <v>64</v>
      </c>
    </row>
    <row r="1081" spans="1:8" ht="14.4">
      <c r="A1081" s="31">
        <f>COUNTIF('BOM Atual ZPCS12'!F:F,B1081)+(1-(SUMIF(Invoice!$A:$A,$B1081,Invoice!$B:$B)/100000000000))</f>
        <v>1</v>
      </c>
      <c r="B1081" t="s">
        <v>2094</v>
      </c>
      <c r="C1081" t="s">
        <v>2095</v>
      </c>
      <c r="D1081" t="s">
        <v>192</v>
      </c>
      <c r="E1081" t="s">
        <v>51</v>
      </c>
      <c r="F1081"/>
      <c r="G1081" s="78">
        <v>1614</v>
      </c>
      <c r="H1081" t="s">
        <v>64</v>
      </c>
    </row>
    <row r="1082" spans="1:8" ht="14.4">
      <c r="A1082" s="31">
        <f>COUNTIF('BOM Atual ZPCS12'!F:F,B1082)+(1-(SUMIF(Invoice!$A:$A,$B1082,Invoice!$B:$B)/100000000000))</f>
        <v>1</v>
      </c>
      <c r="B1082" t="s">
        <v>2096</v>
      </c>
      <c r="C1082" t="s">
        <v>2097</v>
      </c>
      <c r="D1082" t="s">
        <v>192</v>
      </c>
      <c r="E1082" t="s">
        <v>51</v>
      </c>
      <c r="F1082"/>
      <c r="G1082" s="78">
        <v>1614</v>
      </c>
      <c r="H1082" t="s">
        <v>64</v>
      </c>
    </row>
    <row r="1083" spans="1:8" ht="14.4">
      <c r="A1083" s="31">
        <f>COUNTIF('BOM Atual ZPCS12'!F:F,B1083)+(1-(SUMIF(Invoice!$A:$A,$B1083,Invoice!$B:$B)/100000000000))</f>
        <v>1</v>
      </c>
      <c r="B1083" t="s">
        <v>2098</v>
      </c>
      <c r="C1083" t="s">
        <v>2099</v>
      </c>
      <c r="D1083" t="s">
        <v>192</v>
      </c>
      <c r="E1083" t="s">
        <v>51</v>
      </c>
      <c r="F1083"/>
      <c r="G1083" s="78">
        <v>1617</v>
      </c>
      <c r="H1083" t="s">
        <v>55</v>
      </c>
    </row>
    <row r="1084" spans="1:8" ht="14.4">
      <c r="A1084" s="31">
        <f>COUNTIF('BOM Atual ZPCS12'!F:F,B1084)+(1-(SUMIF(Invoice!$A:$A,$B1084,Invoice!$B:$B)/100000000000))</f>
        <v>1</v>
      </c>
      <c r="B1084" t="s">
        <v>2100</v>
      </c>
      <c r="C1084" t="s">
        <v>2101</v>
      </c>
      <c r="D1084" t="s">
        <v>192</v>
      </c>
      <c r="E1084" t="s">
        <v>51</v>
      </c>
      <c r="F1084"/>
      <c r="G1084" s="78">
        <v>1617</v>
      </c>
      <c r="H1084" t="s">
        <v>55</v>
      </c>
    </row>
    <row r="1085" spans="1:8" ht="14.4">
      <c r="A1085" s="31">
        <f>COUNTIF('BOM Atual ZPCS12'!F:F,B1085)+(1-(SUMIF(Invoice!$A:$A,$B1085,Invoice!$B:$B)/100000000000))</f>
        <v>1</v>
      </c>
      <c r="B1085" t="s">
        <v>2102</v>
      </c>
      <c r="C1085" t="s">
        <v>2103</v>
      </c>
      <c r="D1085" t="s">
        <v>192</v>
      </c>
      <c r="E1085" t="s">
        <v>51</v>
      </c>
      <c r="F1085"/>
      <c r="G1085" s="78">
        <v>1618</v>
      </c>
      <c r="H1085" t="s">
        <v>55</v>
      </c>
    </row>
    <row r="1086" spans="1:8" ht="14.4">
      <c r="A1086" s="31">
        <f>COUNTIF('BOM Atual ZPCS12'!F:F,B1086)+(1-(SUMIF(Invoice!$A:$A,$B1086,Invoice!$B:$B)/100000000000))</f>
        <v>1</v>
      </c>
      <c r="B1086" t="s">
        <v>2104</v>
      </c>
      <c r="C1086" t="s">
        <v>2103</v>
      </c>
      <c r="D1086" t="s">
        <v>192</v>
      </c>
      <c r="E1086" t="s">
        <v>51</v>
      </c>
      <c r="F1086"/>
      <c r="G1086" s="78">
        <v>1618</v>
      </c>
      <c r="H1086" t="s">
        <v>55</v>
      </c>
    </row>
    <row r="1087" spans="1:8" ht="14.4">
      <c r="A1087" s="31">
        <f>COUNTIF('BOM Atual ZPCS12'!F:F,B1087)+(1-(SUMIF(Invoice!$A:$A,$B1087,Invoice!$B:$B)/100000000000))</f>
        <v>1</v>
      </c>
      <c r="B1087" t="s">
        <v>2105</v>
      </c>
      <c r="C1087" t="s">
        <v>2106</v>
      </c>
      <c r="D1087" t="s">
        <v>192</v>
      </c>
      <c r="E1087" t="s">
        <v>51</v>
      </c>
      <c r="F1087"/>
      <c r="G1087" s="78">
        <v>1618</v>
      </c>
      <c r="H1087" t="s">
        <v>55</v>
      </c>
    </row>
    <row r="1088" spans="1:8" ht="14.4">
      <c r="A1088" s="31">
        <f>COUNTIF('BOM Atual ZPCS12'!F:F,B1088)+(1-(SUMIF(Invoice!$A:$A,$B1088,Invoice!$B:$B)/100000000000))</f>
        <v>1</v>
      </c>
      <c r="B1088" t="s">
        <v>2107</v>
      </c>
      <c r="C1088" t="s">
        <v>2108</v>
      </c>
      <c r="D1088" t="s">
        <v>192</v>
      </c>
      <c r="E1088" t="s">
        <v>51</v>
      </c>
      <c r="F1088"/>
      <c r="G1088" s="78">
        <v>1619</v>
      </c>
      <c r="H1088" t="s">
        <v>64</v>
      </c>
    </row>
    <row r="1089" spans="1:8" ht="14.4">
      <c r="A1089" s="31">
        <f>COUNTIF('BOM Atual ZPCS12'!F:F,B1089)+(1-(SUMIF(Invoice!$A:$A,$B1089,Invoice!$B:$B)/100000000000))</f>
        <v>1</v>
      </c>
      <c r="B1089" t="s">
        <v>2109</v>
      </c>
      <c r="C1089" t="s">
        <v>2108</v>
      </c>
      <c r="D1089" t="s">
        <v>192</v>
      </c>
      <c r="E1089" t="s">
        <v>51</v>
      </c>
      <c r="F1089"/>
      <c r="G1089" s="78">
        <v>1619</v>
      </c>
      <c r="H1089" t="s">
        <v>64</v>
      </c>
    </row>
    <row r="1090" spans="1:8" ht="14.4">
      <c r="A1090" s="31">
        <f>COUNTIF('BOM Atual ZPCS12'!F:F,B1090)+(1-(SUMIF(Invoice!$A:$A,$B1090,Invoice!$B:$B)/100000000000))</f>
        <v>1</v>
      </c>
      <c r="B1090" t="s">
        <v>2110</v>
      </c>
      <c r="C1090" t="s">
        <v>2111</v>
      </c>
      <c r="D1090" t="s">
        <v>192</v>
      </c>
      <c r="E1090" t="s">
        <v>51</v>
      </c>
      <c r="F1090"/>
      <c r="G1090" s="78">
        <v>1619</v>
      </c>
      <c r="H1090" t="s">
        <v>64</v>
      </c>
    </row>
    <row r="1091" spans="1:8" ht="14.4">
      <c r="A1091" s="31">
        <f>COUNTIF('BOM Atual ZPCS12'!F:F,B1091)+(1-(SUMIF(Invoice!$A:$A,$B1091,Invoice!$B:$B)/100000000000))</f>
        <v>1</v>
      </c>
      <c r="B1091" t="s">
        <v>2112</v>
      </c>
      <c r="C1091" t="s">
        <v>2113</v>
      </c>
      <c r="D1091" t="s">
        <v>192</v>
      </c>
      <c r="E1091" t="s">
        <v>51</v>
      </c>
      <c r="F1091"/>
      <c r="G1091" s="78">
        <v>1619</v>
      </c>
      <c r="H1091" t="s">
        <v>64</v>
      </c>
    </row>
    <row r="1092" spans="1:8" ht="14.4">
      <c r="A1092" s="31">
        <f>COUNTIF('BOM Atual ZPCS12'!F:F,B1092)+(1-(SUMIF(Invoice!$A:$A,$B1092,Invoice!$B:$B)/100000000000))</f>
        <v>1</v>
      </c>
      <c r="B1092" t="s">
        <v>2114</v>
      </c>
      <c r="C1092" t="s">
        <v>2115</v>
      </c>
      <c r="D1092" t="s">
        <v>192</v>
      </c>
      <c r="E1092" t="s">
        <v>51</v>
      </c>
      <c r="F1092"/>
      <c r="G1092" s="78">
        <v>1619</v>
      </c>
      <c r="H1092" t="s">
        <v>64</v>
      </c>
    </row>
    <row r="1093" spans="1:8" ht="14.4">
      <c r="A1093" s="31">
        <f>COUNTIF('BOM Atual ZPCS12'!F:F,B1093)+(1-(SUMIF(Invoice!$A:$A,$B1093,Invoice!$B:$B)/100000000000))</f>
        <v>1</v>
      </c>
      <c r="B1093" t="s">
        <v>2116</v>
      </c>
      <c r="C1093" t="s">
        <v>2117</v>
      </c>
      <c r="D1093" t="s">
        <v>192</v>
      </c>
      <c r="E1093" t="s">
        <v>51</v>
      </c>
      <c r="F1093"/>
      <c r="G1093" s="78">
        <v>1619</v>
      </c>
      <c r="H1093" t="s">
        <v>64</v>
      </c>
    </row>
    <row r="1094" spans="1:8" ht="14.4">
      <c r="A1094" s="31">
        <f>COUNTIF('BOM Atual ZPCS12'!F:F,B1094)+(1-(SUMIF(Invoice!$A:$A,$B1094,Invoice!$B:$B)/100000000000))</f>
        <v>1</v>
      </c>
      <c r="B1094" t="s">
        <v>2118</v>
      </c>
      <c r="C1094" t="s">
        <v>2119</v>
      </c>
      <c r="D1094" t="s">
        <v>192</v>
      </c>
      <c r="E1094" t="s">
        <v>51</v>
      </c>
      <c r="F1094"/>
      <c r="G1094" s="78">
        <v>1620</v>
      </c>
      <c r="H1094" t="s">
        <v>55</v>
      </c>
    </row>
    <row r="1095" spans="1:8" ht="14.4">
      <c r="A1095" s="31">
        <f>COUNTIF('BOM Atual ZPCS12'!F:F,B1095)+(1-(SUMIF(Invoice!$A:$A,$B1095,Invoice!$B:$B)/100000000000))</f>
        <v>1</v>
      </c>
      <c r="B1095" t="s">
        <v>2120</v>
      </c>
      <c r="C1095" t="s">
        <v>2121</v>
      </c>
      <c r="D1095" t="s">
        <v>192</v>
      </c>
      <c r="E1095" t="s">
        <v>51</v>
      </c>
      <c r="F1095"/>
      <c r="G1095" s="78">
        <v>1620</v>
      </c>
      <c r="H1095" t="s">
        <v>55</v>
      </c>
    </row>
    <row r="1096" spans="1:8" ht="14.4">
      <c r="A1096" s="31">
        <f>COUNTIF('BOM Atual ZPCS12'!F:F,B1096)+(1-(SUMIF(Invoice!$A:$A,$B1096,Invoice!$B:$B)/100000000000))</f>
        <v>1</v>
      </c>
      <c r="B1096" t="s">
        <v>2122</v>
      </c>
      <c r="C1096" t="s">
        <v>2123</v>
      </c>
      <c r="D1096" t="s">
        <v>192</v>
      </c>
      <c r="E1096" t="s">
        <v>51</v>
      </c>
      <c r="F1096"/>
      <c r="G1096" s="78">
        <v>1621</v>
      </c>
      <c r="H1096" t="s">
        <v>55</v>
      </c>
    </row>
    <row r="1097" spans="1:8" ht="14.4">
      <c r="A1097" s="31">
        <f>COUNTIF('BOM Atual ZPCS12'!F:F,B1097)+(1-(SUMIF(Invoice!$A:$A,$B1097,Invoice!$B:$B)/100000000000))</f>
        <v>1</v>
      </c>
      <c r="B1097" t="s">
        <v>2124</v>
      </c>
      <c r="C1097" t="s">
        <v>2125</v>
      </c>
      <c r="D1097" t="s">
        <v>192</v>
      </c>
      <c r="E1097" t="s">
        <v>51</v>
      </c>
      <c r="F1097"/>
      <c r="G1097" s="78">
        <v>1621</v>
      </c>
      <c r="H1097" t="s">
        <v>55</v>
      </c>
    </row>
    <row r="1098" spans="1:8" ht="14.4">
      <c r="A1098" s="31">
        <f>COUNTIF('BOM Atual ZPCS12'!F:F,B1098)+(1-(SUMIF(Invoice!$A:$A,$B1098,Invoice!$B:$B)/100000000000))</f>
        <v>1</v>
      </c>
      <c r="B1098" t="s">
        <v>2126</v>
      </c>
      <c r="C1098" t="s">
        <v>2127</v>
      </c>
      <c r="D1098" t="s">
        <v>192</v>
      </c>
      <c r="E1098" t="s">
        <v>51</v>
      </c>
      <c r="F1098"/>
      <c r="G1098" s="78">
        <v>1622</v>
      </c>
      <c r="H1098" t="s">
        <v>64</v>
      </c>
    </row>
    <row r="1099" spans="1:8" ht="14.4">
      <c r="A1099" s="31">
        <f>COUNTIF('BOM Atual ZPCS12'!F:F,B1099)+(1-(SUMIF(Invoice!$A:$A,$B1099,Invoice!$B:$B)/100000000000))</f>
        <v>1</v>
      </c>
      <c r="B1099" t="s">
        <v>2128</v>
      </c>
      <c r="C1099" t="s">
        <v>2129</v>
      </c>
      <c r="D1099" t="s">
        <v>192</v>
      </c>
      <c r="E1099" t="s">
        <v>51</v>
      </c>
      <c r="F1099"/>
      <c r="G1099" s="78">
        <v>1622</v>
      </c>
      <c r="H1099" t="s">
        <v>64</v>
      </c>
    </row>
    <row r="1100" spans="1:8" ht="14.4">
      <c r="A1100" s="31">
        <f>COUNTIF('BOM Atual ZPCS12'!F:F,B1100)+(1-(SUMIF(Invoice!$A:$A,$B1100,Invoice!$B:$B)/100000000000))</f>
        <v>3</v>
      </c>
      <c r="B1100" t="s">
        <v>2130</v>
      </c>
      <c r="C1100" t="s">
        <v>2131</v>
      </c>
      <c r="D1100" t="s">
        <v>192</v>
      </c>
      <c r="E1100" t="s">
        <v>51</v>
      </c>
      <c r="F1100"/>
      <c r="G1100" s="78">
        <v>1622</v>
      </c>
      <c r="H1100" t="s">
        <v>64</v>
      </c>
    </row>
    <row r="1101" spans="1:8" ht="14.4">
      <c r="A1101" s="31">
        <f>COUNTIF('BOM Atual ZPCS12'!F:F,B1101)+(1-(SUMIF(Invoice!$A:$A,$B1101,Invoice!$B:$B)/100000000000))</f>
        <v>1</v>
      </c>
      <c r="B1101" t="s">
        <v>2132</v>
      </c>
      <c r="C1101" t="s">
        <v>2131</v>
      </c>
      <c r="D1101" t="s">
        <v>192</v>
      </c>
      <c r="E1101" t="s">
        <v>51</v>
      </c>
      <c r="F1101"/>
      <c r="G1101" s="78">
        <v>1622</v>
      </c>
      <c r="H1101" t="s">
        <v>64</v>
      </c>
    </row>
    <row r="1102" spans="1:8" ht="14.4">
      <c r="A1102" s="31">
        <f>COUNTIF('BOM Atual ZPCS12'!F:F,B1102)+(1-(SUMIF(Invoice!$A:$A,$B1102,Invoice!$B:$B)/100000000000))</f>
        <v>2.9999999800000001</v>
      </c>
      <c r="B1102" t="s">
        <v>3660</v>
      </c>
      <c r="C1102" t="s">
        <v>3661</v>
      </c>
      <c r="D1102" t="s">
        <v>192</v>
      </c>
      <c r="E1102" t="s">
        <v>51</v>
      </c>
      <c r="F1102"/>
      <c r="G1102" s="78">
        <v>1622</v>
      </c>
      <c r="H1102" t="s">
        <v>64</v>
      </c>
    </row>
    <row r="1103" spans="1:8" ht="14.4">
      <c r="A1103" s="31">
        <f>COUNTIF('BOM Atual ZPCS12'!F:F,B1103)+(1-(SUMIF(Invoice!$A:$A,$B1103,Invoice!$B:$B)/100000000000))</f>
        <v>1</v>
      </c>
      <c r="B1103" t="s">
        <v>2133</v>
      </c>
      <c r="C1103" t="s">
        <v>2134</v>
      </c>
      <c r="D1103" t="s">
        <v>192</v>
      </c>
      <c r="E1103" t="s">
        <v>51</v>
      </c>
      <c r="F1103"/>
      <c r="G1103" s="78">
        <v>1622</v>
      </c>
      <c r="H1103" t="s">
        <v>64</v>
      </c>
    </row>
    <row r="1104" spans="1:8" ht="14.4">
      <c r="A1104" s="31">
        <f>COUNTIF('BOM Atual ZPCS12'!F:F,B1104)+(1-(SUMIF(Invoice!$A:$A,$B1104,Invoice!$B:$B)/100000000000))</f>
        <v>1</v>
      </c>
      <c r="B1104" t="s">
        <v>2135</v>
      </c>
      <c r="C1104" t="s">
        <v>2136</v>
      </c>
      <c r="D1104" t="s">
        <v>192</v>
      </c>
      <c r="E1104" t="s">
        <v>54</v>
      </c>
      <c r="F1104"/>
      <c r="G1104" s="78">
        <v>1623</v>
      </c>
      <c r="H1104" t="s">
        <v>55</v>
      </c>
    </row>
    <row r="1105" spans="1:8" ht="14.4">
      <c r="A1105" s="31">
        <f>COUNTIF('BOM Atual ZPCS12'!F:F,B1105)+(1-(SUMIF(Invoice!$A:$A,$B1105,Invoice!$B:$B)/100000000000))</f>
        <v>1</v>
      </c>
      <c r="B1105" t="s">
        <v>2137</v>
      </c>
      <c r="C1105" t="s">
        <v>2138</v>
      </c>
      <c r="D1105" t="s">
        <v>192</v>
      </c>
      <c r="E1105" t="s">
        <v>54</v>
      </c>
      <c r="F1105"/>
      <c r="G1105" s="78">
        <v>1623</v>
      </c>
      <c r="H1105" t="s">
        <v>55</v>
      </c>
    </row>
    <row r="1106" spans="1:8" ht="14.4">
      <c r="A1106" s="31">
        <f>COUNTIF('BOM Atual ZPCS12'!F:F,B1106)+(1-(SUMIF(Invoice!$A:$A,$B1106,Invoice!$B:$B)/100000000000))</f>
        <v>1</v>
      </c>
      <c r="B1106" t="s">
        <v>2139</v>
      </c>
      <c r="C1106" t="s">
        <v>2140</v>
      </c>
      <c r="D1106" t="s">
        <v>192</v>
      </c>
      <c r="E1106" t="s">
        <v>54</v>
      </c>
      <c r="F1106"/>
      <c r="G1106" s="78">
        <v>1624</v>
      </c>
      <c r="H1106" t="s">
        <v>55</v>
      </c>
    </row>
    <row r="1107" spans="1:8" ht="14.4">
      <c r="A1107" s="31">
        <f>COUNTIF('BOM Atual ZPCS12'!F:F,B1107)+(1-(SUMIF(Invoice!$A:$A,$B1107,Invoice!$B:$B)/100000000000))</f>
        <v>1</v>
      </c>
      <c r="B1107" t="s">
        <v>2141</v>
      </c>
      <c r="C1107" t="s">
        <v>2140</v>
      </c>
      <c r="D1107" t="s">
        <v>192</v>
      </c>
      <c r="E1107" t="s">
        <v>54</v>
      </c>
      <c r="F1107"/>
      <c r="G1107" s="78">
        <v>1624</v>
      </c>
      <c r="H1107" t="s">
        <v>55</v>
      </c>
    </row>
    <row r="1108" spans="1:8" ht="14.4">
      <c r="A1108" s="31">
        <f>COUNTIF('BOM Atual ZPCS12'!F:F,B1108)+(1-(SUMIF(Invoice!$A:$A,$B1108,Invoice!$B:$B)/100000000000))</f>
        <v>1</v>
      </c>
      <c r="B1108" t="s">
        <v>2142</v>
      </c>
      <c r="C1108" t="s">
        <v>2143</v>
      </c>
      <c r="D1108" t="s">
        <v>192</v>
      </c>
      <c r="E1108" t="s">
        <v>54</v>
      </c>
      <c r="F1108"/>
      <c r="G1108" s="78">
        <v>1625</v>
      </c>
      <c r="H1108" t="s">
        <v>55</v>
      </c>
    </row>
    <row r="1109" spans="1:8" ht="14.4">
      <c r="A1109" s="31">
        <f>COUNTIF('BOM Atual ZPCS12'!F:F,B1109)+(1-(SUMIF(Invoice!$A:$A,$B1109,Invoice!$B:$B)/100000000000))</f>
        <v>1</v>
      </c>
      <c r="B1109" t="s">
        <v>2144</v>
      </c>
      <c r="C1109" t="s">
        <v>2145</v>
      </c>
      <c r="D1109" t="s">
        <v>192</v>
      </c>
      <c r="E1109" t="s">
        <v>54</v>
      </c>
      <c r="F1109"/>
      <c r="G1109" s="78">
        <v>1625</v>
      </c>
      <c r="H1109" t="s">
        <v>55</v>
      </c>
    </row>
    <row r="1110" spans="1:8" ht="14.4">
      <c r="A1110" s="31">
        <f>COUNTIF('BOM Atual ZPCS12'!F:F,B1110)+(1-(SUMIF(Invoice!$A:$A,$B1110,Invoice!$B:$B)/100000000000))</f>
        <v>1</v>
      </c>
      <c r="B1110" t="s">
        <v>2146</v>
      </c>
      <c r="C1110" t="s">
        <v>2147</v>
      </c>
      <c r="D1110" t="s">
        <v>192</v>
      </c>
      <c r="E1110" t="s">
        <v>51</v>
      </c>
      <c r="F1110"/>
      <c r="G1110" s="78">
        <v>1626</v>
      </c>
      <c r="H1110" t="s">
        <v>55</v>
      </c>
    </row>
    <row r="1111" spans="1:8" ht="14.4">
      <c r="A1111" s="31">
        <f>COUNTIF('BOM Atual ZPCS12'!F:F,B1111)+(1-(SUMIF(Invoice!$A:$A,$B1111,Invoice!$B:$B)/100000000000))</f>
        <v>1</v>
      </c>
      <c r="B1111" t="s">
        <v>2148</v>
      </c>
      <c r="C1111" t="s">
        <v>2149</v>
      </c>
      <c r="D1111" t="s">
        <v>192</v>
      </c>
      <c r="E1111" t="s">
        <v>51</v>
      </c>
      <c r="F1111"/>
      <c r="G1111" s="78">
        <v>1626</v>
      </c>
      <c r="H1111" t="s">
        <v>55</v>
      </c>
    </row>
    <row r="1112" spans="1:8" ht="14.4">
      <c r="A1112" s="31">
        <f>COUNTIF('BOM Atual ZPCS12'!F:F,B1112)+(1-(SUMIF(Invoice!$A:$A,$B1112,Invoice!$B:$B)/100000000000))</f>
        <v>1</v>
      </c>
      <c r="B1112" t="s">
        <v>2150</v>
      </c>
      <c r="C1112" t="s">
        <v>2151</v>
      </c>
      <c r="D1112" t="s">
        <v>192</v>
      </c>
      <c r="E1112" t="s">
        <v>51</v>
      </c>
      <c r="F1112"/>
      <c r="G1112" s="78">
        <v>1627</v>
      </c>
      <c r="H1112" t="s">
        <v>55</v>
      </c>
    </row>
    <row r="1113" spans="1:8" ht="14.4">
      <c r="A1113" s="31">
        <f>COUNTIF('BOM Atual ZPCS12'!F:F,B1113)+(1-(SUMIF(Invoice!$A:$A,$B1113,Invoice!$B:$B)/100000000000))</f>
        <v>1</v>
      </c>
      <c r="B1113" t="s">
        <v>2152</v>
      </c>
      <c r="C1113" t="s">
        <v>2153</v>
      </c>
      <c r="D1113" t="s">
        <v>192</v>
      </c>
      <c r="E1113" t="s">
        <v>51</v>
      </c>
      <c r="F1113"/>
      <c r="G1113" s="78">
        <v>1627</v>
      </c>
      <c r="H1113" t="s">
        <v>55</v>
      </c>
    </row>
    <row r="1114" spans="1:8" ht="14.4">
      <c r="A1114" s="31">
        <f>COUNTIF('BOM Atual ZPCS12'!F:F,B1114)+(1-(SUMIF(Invoice!$A:$A,$B1114,Invoice!$B:$B)/100000000000))</f>
        <v>1</v>
      </c>
      <c r="B1114" t="s">
        <v>2154</v>
      </c>
      <c r="C1114" t="s">
        <v>2155</v>
      </c>
      <c r="D1114" t="s">
        <v>192</v>
      </c>
      <c r="E1114" t="s">
        <v>51</v>
      </c>
      <c r="F1114"/>
      <c r="G1114" s="78">
        <v>1628</v>
      </c>
      <c r="H1114" t="s">
        <v>55</v>
      </c>
    </row>
    <row r="1115" spans="1:8" ht="14.4">
      <c r="A1115" s="31">
        <f>COUNTIF('BOM Atual ZPCS12'!F:F,B1115)+(1-(SUMIF(Invoice!$A:$A,$B1115,Invoice!$B:$B)/100000000000))</f>
        <v>1</v>
      </c>
      <c r="B1115" t="s">
        <v>2156</v>
      </c>
      <c r="C1115" t="s">
        <v>2157</v>
      </c>
      <c r="D1115" t="s">
        <v>192</v>
      </c>
      <c r="E1115" t="s">
        <v>51</v>
      </c>
      <c r="F1115"/>
      <c r="G1115" s="78">
        <v>1628</v>
      </c>
      <c r="H1115" t="s">
        <v>55</v>
      </c>
    </row>
    <row r="1116" spans="1:8" ht="14.4">
      <c r="A1116" s="31">
        <f>COUNTIF('BOM Atual ZPCS12'!F:F,B1116)+(1-(SUMIF(Invoice!$A:$A,$B1116,Invoice!$B:$B)/100000000000))</f>
        <v>1</v>
      </c>
      <c r="B1116" t="s">
        <v>2158</v>
      </c>
      <c r="C1116" t="s">
        <v>2159</v>
      </c>
      <c r="D1116" t="s">
        <v>192</v>
      </c>
      <c r="E1116" t="s">
        <v>51</v>
      </c>
      <c r="F1116"/>
      <c r="G1116" s="78">
        <v>1629</v>
      </c>
      <c r="H1116" t="s">
        <v>55</v>
      </c>
    </row>
    <row r="1117" spans="1:8" ht="14.4">
      <c r="A1117" s="31">
        <f>COUNTIF('BOM Atual ZPCS12'!F:F,B1117)+(1-(SUMIF(Invoice!$A:$A,$B1117,Invoice!$B:$B)/100000000000))</f>
        <v>1</v>
      </c>
      <c r="B1117" t="s">
        <v>2160</v>
      </c>
      <c r="C1117" t="s">
        <v>2161</v>
      </c>
      <c r="D1117" t="s">
        <v>192</v>
      </c>
      <c r="E1117" t="s">
        <v>51</v>
      </c>
      <c r="F1117"/>
      <c r="G1117" s="78">
        <v>1629</v>
      </c>
      <c r="H1117" t="s">
        <v>55</v>
      </c>
    </row>
    <row r="1118" spans="1:8" ht="14.4">
      <c r="A1118" s="31">
        <f>COUNTIF('BOM Atual ZPCS12'!F:F,B1118)+(1-(SUMIF(Invoice!$A:$A,$B1118,Invoice!$B:$B)/100000000000))</f>
        <v>1</v>
      </c>
      <c r="B1118" t="s">
        <v>2162</v>
      </c>
      <c r="C1118" t="s">
        <v>2163</v>
      </c>
      <c r="D1118" t="s">
        <v>192</v>
      </c>
      <c r="E1118" t="s">
        <v>51</v>
      </c>
      <c r="F1118"/>
      <c r="G1118" s="78">
        <v>1630</v>
      </c>
      <c r="H1118" t="s">
        <v>55</v>
      </c>
    </row>
    <row r="1119" spans="1:8" ht="14.4">
      <c r="A1119" s="31">
        <f>COUNTIF('BOM Atual ZPCS12'!F:F,B1119)+(1-(SUMIF(Invoice!$A:$A,$B1119,Invoice!$B:$B)/100000000000))</f>
        <v>1</v>
      </c>
      <c r="B1119" t="s">
        <v>2164</v>
      </c>
      <c r="C1119" t="s">
        <v>2163</v>
      </c>
      <c r="D1119" t="s">
        <v>192</v>
      </c>
      <c r="E1119" t="s">
        <v>51</v>
      </c>
      <c r="F1119"/>
      <c r="G1119" s="78">
        <v>1630</v>
      </c>
      <c r="H1119" t="s">
        <v>55</v>
      </c>
    </row>
    <row r="1120" spans="1:8" ht="14.4">
      <c r="A1120" s="31">
        <f>COUNTIF('BOM Atual ZPCS12'!F:F,B1120)+(1-(SUMIF(Invoice!$A:$A,$B1120,Invoice!$B:$B)/100000000000))</f>
        <v>1</v>
      </c>
      <c r="B1120" t="s">
        <v>2165</v>
      </c>
      <c r="C1120" t="s">
        <v>2166</v>
      </c>
      <c r="D1120" t="s">
        <v>192</v>
      </c>
      <c r="E1120" t="s">
        <v>51</v>
      </c>
      <c r="F1120"/>
      <c r="G1120" s="78">
        <v>1631</v>
      </c>
      <c r="H1120" t="s">
        <v>55</v>
      </c>
    </row>
    <row r="1121" spans="1:8" ht="14.4">
      <c r="A1121" s="31">
        <f>COUNTIF('BOM Atual ZPCS12'!F:F,B1121)+(1-(SUMIF(Invoice!$A:$A,$B1121,Invoice!$B:$B)/100000000000))</f>
        <v>1</v>
      </c>
      <c r="B1121" t="s">
        <v>2167</v>
      </c>
      <c r="C1121" t="s">
        <v>2168</v>
      </c>
      <c r="D1121" t="s">
        <v>192</v>
      </c>
      <c r="E1121" t="s">
        <v>51</v>
      </c>
      <c r="F1121"/>
      <c r="G1121" s="78">
        <v>1631</v>
      </c>
      <c r="H1121" t="s">
        <v>55</v>
      </c>
    </row>
    <row r="1122" spans="1:8" ht="14.4">
      <c r="A1122" s="31">
        <f>COUNTIF('BOM Atual ZPCS12'!F:F,B1122)+(1-(SUMIF(Invoice!$A:$A,$B1122,Invoice!$B:$B)/100000000000))</f>
        <v>1</v>
      </c>
      <c r="B1122" t="s">
        <v>2169</v>
      </c>
      <c r="C1122" t="s">
        <v>2170</v>
      </c>
      <c r="D1122" t="s">
        <v>192</v>
      </c>
      <c r="E1122" t="s">
        <v>51</v>
      </c>
      <c r="F1122"/>
      <c r="G1122" s="78">
        <v>1632</v>
      </c>
      <c r="H1122" t="s">
        <v>55</v>
      </c>
    </row>
    <row r="1123" spans="1:8" ht="14.4">
      <c r="A1123" s="31">
        <f>COUNTIF('BOM Atual ZPCS12'!F:F,B1123)+(1-(SUMIF(Invoice!$A:$A,$B1123,Invoice!$B:$B)/100000000000))</f>
        <v>1</v>
      </c>
      <c r="B1123" t="s">
        <v>2171</v>
      </c>
      <c r="C1123" t="s">
        <v>2172</v>
      </c>
      <c r="D1123" t="s">
        <v>192</v>
      </c>
      <c r="E1123" t="s">
        <v>51</v>
      </c>
      <c r="F1123"/>
      <c r="G1123" s="78">
        <v>1632</v>
      </c>
      <c r="H1123" t="s">
        <v>55</v>
      </c>
    </row>
    <row r="1124" spans="1:8" ht="14.4">
      <c r="A1124" s="31">
        <f>COUNTIF('BOM Atual ZPCS12'!F:F,B1124)+(1-(SUMIF(Invoice!$A:$A,$B1124,Invoice!$B:$B)/100000000000))</f>
        <v>1</v>
      </c>
      <c r="B1124" t="s">
        <v>2173</v>
      </c>
      <c r="C1124" t="s">
        <v>2174</v>
      </c>
      <c r="D1124" t="s">
        <v>192</v>
      </c>
      <c r="E1124" t="s">
        <v>51</v>
      </c>
      <c r="F1124"/>
      <c r="G1124" s="78">
        <v>1633</v>
      </c>
      <c r="H1124" t="s">
        <v>55</v>
      </c>
    </row>
    <row r="1125" spans="1:8" ht="14.4">
      <c r="A1125" s="31">
        <f>COUNTIF('BOM Atual ZPCS12'!F:F,B1125)+(1-(SUMIF(Invoice!$A:$A,$B1125,Invoice!$B:$B)/100000000000))</f>
        <v>1</v>
      </c>
      <c r="B1125" t="s">
        <v>2175</v>
      </c>
      <c r="C1125" t="s">
        <v>2176</v>
      </c>
      <c r="D1125" t="s">
        <v>192</v>
      </c>
      <c r="E1125" t="s">
        <v>51</v>
      </c>
      <c r="F1125"/>
      <c r="G1125" s="78">
        <v>1633</v>
      </c>
      <c r="H1125" t="s">
        <v>55</v>
      </c>
    </row>
    <row r="1126" spans="1:8" ht="14.4">
      <c r="A1126" s="31">
        <f>COUNTIF('BOM Atual ZPCS12'!F:F,B1126)+(1-(SUMIF(Invoice!$A:$A,$B1126,Invoice!$B:$B)/100000000000))</f>
        <v>1</v>
      </c>
      <c r="B1126" t="s">
        <v>2177</v>
      </c>
      <c r="C1126" t="s">
        <v>2178</v>
      </c>
      <c r="D1126" t="s">
        <v>192</v>
      </c>
      <c r="E1126" t="s">
        <v>51</v>
      </c>
      <c r="F1126"/>
      <c r="G1126" s="78">
        <v>1634</v>
      </c>
      <c r="H1126" t="s">
        <v>55</v>
      </c>
    </row>
    <row r="1127" spans="1:8" ht="14.4">
      <c r="A1127" s="31">
        <f>COUNTIF('BOM Atual ZPCS12'!F:F,B1127)+(1-(SUMIF(Invoice!$A:$A,$B1127,Invoice!$B:$B)/100000000000))</f>
        <v>1</v>
      </c>
      <c r="B1127" t="s">
        <v>2179</v>
      </c>
      <c r="C1127" t="s">
        <v>2180</v>
      </c>
      <c r="D1127" t="s">
        <v>192</v>
      </c>
      <c r="E1127" t="s">
        <v>51</v>
      </c>
      <c r="F1127"/>
      <c r="G1127" s="78">
        <v>1634</v>
      </c>
      <c r="H1127" t="s">
        <v>55</v>
      </c>
    </row>
    <row r="1128" spans="1:8" ht="14.4">
      <c r="A1128" s="31">
        <f>COUNTIF('BOM Atual ZPCS12'!F:F,B1128)+(1-(SUMIF(Invoice!$A:$A,$B1128,Invoice!$B:$B)/100000000000))</f>
        <v>1</v>
      </c>
      <c r="B1128" t="s">
        <v>2181</v>
      </c>
      <c r="C1128" t="s">
        <v>2182</v>
      </c>
      <c r="D1128" t="s">
        <v>192</v>
      </c>
      <c r="E1128" t="s">
        <v>51</v>
      </c>
      <c r="F1128"/>
      <c r="G1128" s="78">
        <v>1634</v>
      </c>
      <c r="H1128" t="s">
        <v>55</v>
      </c>
    </row>
    <row r="1129" spans="1:8" ht="14.4">
      <c r="A1129" s="31">
        <f>COUNTIF('BOM Atual ZPCS12'!F:F,B1129)+(1-(SUMIF(Invoice!$A:$A,$B1129,Invoice!$B:$B)/100000000000))</f>
        <v>1</v>
      </c>
      <c r="B1129" t="s">
        <v>2183</v>
      </c>
      <c r="C1129" t="s">
        <v>2184</v>
      </c>
      <c r="D1129" t="s">
        <v>192</v>
      </c>
      <c r="E1129" t="s">
        <v>51</v>
      </c>
      <c r="F1129"/>
      <c r="G1129" s="78">
        <v>1634</v>
      </c>
      <c r="H1129" t="s">
        <v>55</v>
      </c>
    </row>
    <row r="1130" spans="1:8" ht="14.4">
      <c r="A1130" s="31">
        <f>COUNTIF('BOM Atual ZPCS12'!F:F,B1130)+(1-(SUMIF(Invoice!$A:$A,$B1130,Invoice!$B:$B)/100000000000))</f>
        <v>1</v>
      </c>
      <c r="B1130" t="s">
        <v>2185</v>
      </c>
      <c r="C1130" t="s">
        <v>2186</v>
      </c>
      <c r="D1130" t="s">
        <v>192</v>
      </c>
      <c r="E1130" t="s">
        <v>51</v>
      </c>
      <c r="F1130"/>
      <c r="G1130" s="78">
        <v>1636</v>
      </c>
      <c r="H1130" t="s">
        <v>55</v>
      </c>
    </row>
    <row r="1131" spans="1:8" ht="14.4">
      <c r="A1131" s="31">
        <f>COUNTIF('BOM Atual ZPCS12'!F:F,B1131)+(1-(SUMIF(Invoice!$A:$A,$B1131,Invoice!$B:$B)/100000000000))</f>
        <v>1</v>
      </c>
      <c r="B1131" t="s">
        <v>2187</v>
      </c>
      <c r="C1131" t="s">
        <v>2188</v>
      </c>
      <c r="D1131" t="s">
        <v>192</v>
      </c>
      <c r="E1131" t="s">
        <v>51</v>
      </c>
      <c r="F1131"/>
      <c r="G1131" s="78">
        <v>1636</v>
      </c>
      <c r="H1131" t="s">
        <v>55</v>
      </c>
    </row>
    <row r="1132" spans="1:8" ht="14.4">
      <c r="A1132" s="31">
        <f>COUNTIF('BOM Atual ZPCS12'!F:F,B1132)+(1-(SUMIF(Invoice!$A:$A,$B1132,Invoice!$B:$B)/100000000000))</f>
        <v>1</v>
      </c>
      <c r="B1132" t="s">
        <v>2189</v>
      </c>
      <c r="C1132" t="s">
        <v>2190</v>
      </c>
      <c r="D1132" t="s">
        <v>192</v>
      </c>
      <c r="E1132" t="s">
        <v>51</v>
      </c>
      <c r="F1132"/>
      <c r="G1132" s="78">
        <v>1636</v>
      </c>
      <c r="H1132" t="s">
        <v>55</v>
      </c>
    </row>
    <row r="1133" spans="1:8" ht="14.4">
      <c r="A1133" s="31">
        <f>COUNTIF('BOM Atual ZPCS12'!F:F,B1133)+(1-(SUMIF(Invoice!$A:$A,$B1133,Invoice!$B:$B)/100000000000))</f>
        <v>1</v>
      </c>
      <c r="B1133" t="s">
        <v>2191</v>
      </c>
      <c r="C1133" t="s">
        <v>2192</v>
      </c>
      <c r="D1133" t="s">
        <v>192</v>
      </c>
      <c r="E1133" t="s">
        <v>54</v>
      </c>
      <c r="F1133"/>
      <c r="G1133" s="78">
        <v>1637</v>
      </c>
      <c r="H1133" t="s">
        <v>55</v>
      </c>
    </row>
    <row r="1134" spans="1:8" ht="14.4">
      <c r="A1134" s="31">
        <f>COUNTIF('BOM Atual ZPCS12'!F:F,B1134)+(1-(SUMIF(Invoice!$A:$A,$B1134,Invoice!$B:$B)/100000000000))</f>
        <v>1</v>
      </c>
      <c r="B1134" t="s">
        <v>2193</v>
      </c>
      <c r="C1134" t="s">
        <v>2194</v>
      </c>
      <c r="D1134" t="s">
        <v>192</v>
      </c>
      <c r="E1134" t="s">
        <v>54</v>
      </c>
      <c r="F1134"/>
      <c r="G1134" s="78">
        <v>1637</v>
      </c>
      <c r="H1134" t="s">
        <v>55</v>
      </c>
    </row>
    <row r="1135" spans="1:8" ht="14.4">
      <c r="A1135" s="31">
        <f>COUNTIF('BOM Atual ZPCS12'!F:F,B1135)+(1-(SUMIF(Invoice!$A:$A,$B1135,Invoice!$B:$B)/100000000000))</f>
        <v>1</v>
      </c>
      <c r="B1135" t="s">
        <v>2195</v>
      </c>
      <c r="C1135" t="s">
        <v>2196</v>
      </c>
      <c r="D1135" t="s">
        <v>192</v>
      </c>
      <c r="E1135" t="s">
        <v>54</v>
      </c>
      <c r="F1135"/>
      <c r="G1135" s="78">
        <v>1638</v>
      </c>
      <c r="H1135" t="s">
        <v>55</v>
      </c>
    </row>
    <row r="1136" spans="1:8" ht="14.4">
      <c r="A1136" s="31">
        <f>COUNTIF('BOM Atual ZPCS12'!F:F,B1136)+(1-(SUMIF(Invoice!$A:$A,$B1136,Invoice!$B:$B)/100000000000))</f>
        <v>1</v>
      </c>
      <c r="B1136" t="s">
        <v>2197</v>
      </c>
      <c r="C1136" t="s">
        <v>2198</v>
      </c>
      <c r="D1136" t="s">
        <v>192</v>
      </c>
      <c r="E1136" t="s">
        <v>54</v>
      </c>
      <c r="F1136"/>
      <c r="G1136" s="78">
        <v>1638</v>
      </c>
      <c r="H1136" t="s">
        <v>55</v>
      </c>
    </row>
    <row r="1137" spans="1:8" ht="14.4">
      <c r="A1137" s="31">
        <f>COUNTIF('BOM Atual ZPCS12'!F:F,B1137)+(1-(SUMIF(Invoice!$A:$A,$B1137,Invoice!$B:$B)/100000000000))</f>
        <v>1</v>
      </c>
      <c r="B1137" t="s">
        <v>2199</v>
      </c>
      <c r="C1137" t="s">
        <v>2200</v>
      </c>
      <c r="D1137" t="s">
        <v>192</v>
      </c>
      <c r="E1137" t="s">
        <v>51</v>
      </c>
      <c r="F1137"/>
      <c r="G1137" s="78">
        <v>1640</v>
      </c>
      <c r="H1137" t="s">
        <v>55</v>
      </c>
    </row>
    <row r="1138" spans="1:8" ht="14.4">
      <c r="A1138" s="31">
        <f>COUNTIF('BOM Atual ZPCS12'!F:F,B1138)+(1-(SUMIF(Invoice!$A:$A,$B1138,Invoice!$B:$B)/100000000000))</f>
        <v>1</v>
      </c>
      <c r="B1138" t="s">
        <v>2201</v>
      </c>
      <c r="C1138" t="s">
        <v>2202</v>
      </c>
      <c r="D1138" t="s">
        <v>192</v>
      </c>
      <c r="E1138" t="s">
        <v>51</v>
      </c>
      <c r="F1138"/>
      <c r="G1138" s="78">
        <v>1640</v>
      </c>
      <c r="H1138" t="s">
        <v>55</v>
      </c>
    </row>
    <row r="1139" spans="1:8" ht="14.4">
      <c r="A1139" s="31">
        <f>COUNTIF('BOM Atual ZPCS12'!F:F,B1139)+(1-(SUMIF(Invoice!$A:$A,$B1139,Invoice!$B:$B)/100000000000))</f>
        <v>1</v>
      </c>
      <c r="B1139" t="s">
        <v>2203</v>
      </c>
      <c r="C1139" t="s">
        <v>2204</v>
      </c>
      <c r="D1139" t="s">
        <v>192</v>
      </c>
      <c r="E1139" t="s">
        <v>54</v>
      </c>
      <c r="F1139"/>
      <c r="G1139" s="78">
        <v>1643</v>
      </c>
      <c r="H1139" t="s">
        <v>55</v>
      </c>
    </row>
    <row r="1140" spans="1:8" ht="14.4">
      <c r="A1140" s="31">
        <f>COUNTIF('BOM Atual ZPCS12'!F:F,B1140)+(1-(SUMIF(Invoice!$A:$A,$B1140,Invoice!$B:$B)/100000000000))</f>
        <v>1</v>
      </c>
      <c r="B1140" t="s">
        <v>2205</v>
      </c>
      <c r="C1140" t="s">
        <v>2204</v>
      </c>
      <c r="D1140" t="s">
        <v>192</v>
      </c>
      <c r="E1140" t="s">
        <v>54</v>
      </c>
      <c r="F1140"/>
      <c r="G1140" s="78">
        <v>1643</v>
      </c>
      <c r="H1140" t="s">
        <v>55</v>
      </c>
    </row>
    <row r="1141" spans="1:8" ht="14.4">
      <c r="A1141" s="31">
        <f>COUNTIF('BOM Atual ZPCS12'!F:F,B1141)+(1-(SUMIF(Invoice!$A:$A,$B1141,Invoice!$B:$B)/100000000000))</f>
        <v>1</v>
      </c>
      <c r="B1141" t="s">
        <v>2206</v>
      </c>
      <c r="C1141" t="s">
        <v>2207</v>
      </c>
      <c r="D1141" t="s">
        <v>192</v>
      </c>
      <c r="E1141" t="s">
        <v>54</v>
      </c>
      <c r="F1141"/>
      <c r="G1141" s="78">
        <v>1644</v>
      </c>
      <c r="H1141" t="s">
        <v>55</v>
      </c>
    </row>
    <row r="1142" spans="1:8" ht="14.4">
      <c r="A1142" s="31">
        <f>COUNTIF('BOM Atual ZPCS12'!F:F,B1142)+(1-(SUMIF(Invoice!$A:$A,$B1142,Invoice!$B:$B)/100000000000))</f>
        <v>1</v>
      </c>
      <c r="B1142" t="s">
        <v>2208</v>
      </c>
      <c r="C1142" t="s">
        <v>2207</v>
      </c>
      <c r="D1142" t="s">
        <v>192</v>
      </c>
      <c r="E1142" t="s">
        <v>54</v>
      </c>
      <c r="F1142"/>
      <c r="G1142" s="78">
        <v>1644</v>
      </c>
      <c r="H1142" t="s">
        <v>55</v>
      </c>
    </row>
    <row r="1143" spans="1:8" ht="14.4">
      <c r="A1143" s="31">
        <f>COUNTIF('BOM Atual ZPCS12'!F:F,B1143)+(1-(SUMIF(Invoice!$A:$A,$B1143,Invoice!$B:$B)/100000000000))</f>
        <v>1</v>
      </c>
      <c r="B1143" t="s">
        <v>2209</v>
      </c>
      <c r="C1143" t="s">
        <v>2210</v>
      </c>
      <c r="D1143" t="s">
        <v>192</v>
      </c>
      <c r="E1143" t="s">
        <v>51</v>
      </c>
      <c r="F1143"/>
      <c r="G1143" s="78">
        <v>1645</v>
      </c>
      <c r="H1143" t="s">
        <v>55</v>
      </c>
    </row>
    <row r="1144" spans="1:8" ht="14.4">
      <c r="A1144" s="31">
        <f>COUNTIF('BOM Atual ZPCS12'!F:F,B1144)+(1-(SUMIF(Invoice!$A:$A,$B1144,Invoice!$B:$B)/100000000000))</f>
        <v>1</v>
      </c>
      <c r="B1144" t="s">
        <v>2211</v>
      </c>
      <c r="C1144" t="s">
        <v>2212</v>
      </c>
      <c r="D1144" t="s">
        <v>192</v>
      </c>
      <c r="E1144" t="s">
        <v>51</v>
      </c>
      <c r="F1144"/>
      <c r="G1144" s="78">
        <v>1645</v>
      </c>
      <c r="H1144" t="s">
        <v>55</v>
      </c>
    </row>
    <row r="1145" spans="1:8" ht="14.4">
      <c r="A1145" s="31">
        <f>COUNTIF('BOM Atual ZPCS12'!F:F,B1145)+(1-(SUMIF(Invoice!$A:$A,$B1145,Invoice!$B:$B)/100000000000))</f>
        <v>1</v>
      </c>
      <c r="B1145" t="s">
        <v>2213</v>
      </c>
      <c r="C1145" t="s">
        <v>2214</v>
      </c>
      <c r="D1145" t="s">
        <v>192</v>
      </c>
      <c r="E1145" t="s">
        <v>51</v>
      </c>
      <c r="F1145"/>
      <c r="G1145" s="78">
        <v>1646</v>
      </c>
      <c r="H1145" t="s">
        <v>55</v>
      </c>
    </row>
    <row r="1146" spans="1:8" ht="14.4">
      <c r="A1146" s="31">
        <f>COUNTIF('BOM Atual ZPCS12'!F:F,B1146)+(1-(SUMIF(Invoice!$A:$A,$B1146,Invoice!$B:$B)/100000000000))</f>
        <v>1</v>
      </c>
      <c r="B1146" t="s">
        <v>2215</v>
      </c>
      <c r="C1146" t="s">
        <v>2214</v>
      </c>
      <c r="D1146" t="s">
        <v>192</v>
      </c>
      <c r="E1146" t="s">
        <v>51</v>
      </c>
      <c r="F1146"/>
      <c r="G1146" s="78">
        <v>1646</v>
      </c>
      <c r="H1146" t="s">
        <v>55</v>
      </c>
    </row>
    <row r="1147" spans="1:8" ht="14.4">
      <c r="A1147" s="31">
        <f>COUNTIF('BOM Atual ZPCS12'!F:F,B1147)+(1-(SUMIF(Invoice!$A:$A,$B1147,Invoice!$B:$B)/100000000000))</f>
        <v>1</v>
      </c>
      <c r="B1147" t="s">
        <v>2216</v>
      </c>
      <c r="C1147" t="s">
        <v>2214</v>
      </c>
      <c r="D1147" t="s">
        <v>192</v>
      </c>
      <c r="E1147" t="s">
        <v>51</v>
      </c>
      <c r="F1147"/>
      <c r="G1147" s="78">
        <v>1646</v>
      </c>
      <c r="H1147" t="s">
        <v>55</v>
      </c>
    </row>
    <row r="1148" spans="1:8" ht="14.4">
      <c r="A1148" s="31">
        <f>COUNTIF('BOM Atual ZPCS12'!F:F,B1148)+(1-(SUMIF(Invoice!$A:$A,$B1148,Invoice!$B:$B)/100000000000))</f>
        <v>1</v>
      </c>
      <c r="B1148" t="s">
        <v>2217</v>
      </c>
      <c r="C1148" t="s">
        <v>2218</v>
      </c>
      <c r="D1148" t="s">
        <v>192</v>
      </c>
      <c r="E1148" t="s">
        <v>54</v>
      </c>
      <c r="F1148"/>
      <c r="G1148" s="78">
        <v>1647</v>
      </c>
      <c r="H1148" t="s">
        <v>55</v>
      </c>
    </row>
    <row r="1149" spans="1:8" ht="14.4">
      <c r="A1149" s="31">
        <f>COUNTIF('BOM Atual ZPCS12'!F:F,B1149)+(1-(SUMIF(Invoice!$A:$A,$B1149,Invoice!$B:$B)/100000000000))</f>
        <v>1</v>
      </c>
      <c r="B1149" t="s">
        <v>2219</v>
      </c>
      <c r="C1149" t="s">
        <v>2220</v>
      </c>
      <c r="D1149" t="s">
        <v>192</v>
      </c>
      <c r="E1149" t="s">
        <v>54</v>
      </c>
      <c r="F1149"/>
      <c r="G1149" s="78">
        <v>1647</v>
      </c>
      <c r="H1149" t="s">
        <v>55</v>
      </c>
    </row>
    <row r="1150" spans="1:8" ht="14.4">
      <c r="A1150" s="31">
        <f>COUNTIF('BOM Atual ZPCS12'!F:F,B1150)+(1-(SUMIF(Invoice!$A:$A,$B1150,Invoice!$B:$B)/100000000000))</f>
        <v>1</v>
      </c>
      <c r="B1150" t="s">
        <v>2221</v>
      </c>
      <c r="C1150" t="s">
        <v>2222</v>
      </c>
      <c r="D1150" t="s">
        <v>192</v>
      </c>
      <c r="E1150" t="s">
        <v>51</v>
      </c>
      <c r="F1150"/>
      <c r="G1150" s="78">
        <v>1649</v>
      </c>
      <c r="H1150" t="s">
        <v>55</v>
      </c>
    </row>
    <row r="1151" spans="1:8" ht="14.4">
      <c r="A1151" s="31">
        <f>COUNTIF('BOM Atual ZPCS12'!F:F,B1151)+(1-(SUMIF(Invoice!$A:$A,$B1151,Invoice!$B:$B)/100000000000))</f>
        <v>1</v>
      </c>
      <c r="B1151" t="s">
        <v>2223</v>
      </c>
      <c r="C1151" t="s">
        <v>2224</v>
      </c>
      <c r="D1151" t="s">
        <v>192</v>
      </c>
      <c r="E1151" t="s">
        <v>54</v>
      </c>
      <c r="F1151"/>
      <c r="G1151" s="78">
        <v>1650</v>
      </c>
      <c r="H1151" t="s">
        <v>55</v>
      </c>
    </row>
    <row r="1152" spans="1:8" ht="14.4">
      <c r="A1152" s="31">
        <f>COUNTIF('BOM Atual ZPCS12'!F:F,B1152)+(1-(SUMIF(Invoice!$A:$A,$B1152,Invoice!$B:$B)/100000000000))</f>
        <v>1</v>
      </c>
      <c r="B1152" t="s">
        <v>2225</v>
      </c>
      <c r="C1152" t="s">
        <v>2226</v>
      </c>
      <c r="D1152" t="s">
        <v>192</v>
      </c>
      <c r="E1152" t="s">
        <v>54</v>
      </c>
      <c r="F1152"/>
      <c r="G1152" s="78">
        <v>1650</v>
      </c>
      <c r="H1152" t="s">
        <v>55</v>
      </c>
    </row>
    <row r="1153" spans="1:8" ht="14.4">
      <c r="A1153" s="31">
        <f>COUNTIF('BOM Atual ZPCS12'!F:F,B1153)+(1-(SUMIF(Invoice!$A:$A,$B1153,Invoice!$B:$B)/100000000000))</f>
        <v>1</v>
      </c>
      <c r="B1153" t="s">
        <v>2227</v>
      </c>
      <c r="C1153" t="s">
        <v>2228</v>
      </c>
      <c r="D1153" t="s">
        <v>192</v>
      </c>
      <c r="E1153" t="s">
        <v>54</v>
      </c>
      <c r="F1153"/>
      <c r="G1153" s="78">
        <v>1651</v>
      </c>
      <c r="H1153" t="s">
        <v>55</v>
      </c>
    </row>
    <row r="1154" spans="1:8" ht="14.4">
      <c r="A1154" s="31">
        <f>COUNTIF('BOM Atual ZPCS12'!F:F,B1154)+(1-(SUMIF(Invoice!$A:$A,$B1154,Invoice!$B:$B)/100000000000))</f>
        <v>1</v>
      </c>
      <c r="B1154" t="s">
        <v>2229</v>
      </c>
      <c r="C1154" t="s">
        <v>2230</v>
      </c>
      <c r="D1154" t="s">
        <v>192</v>
      </c>
      <c r="E1154" t="s">
        <v>54</v>
      </c>
      <c r="F1154"/>
      <c r="G1154" s="78">
        <v>1651</v>
      </c>
      <c r="H1154" t="s">
        <v>55</v>
      </c>
    </row>
    <row r="1155" spans="1:8" ht="14.4">
      <c r="A1155" s="31">
        <f>COUNTIF('BOM Atual ZPCS12'!F:F,B1155)+(1-(SUMIF(Invoice!$A:$A,$B1155,Invoice!$B:$B)/100000000000))</f>
        <v>1</v>
      </c>
      <c r="B1155" t="s">
        <v>2231</v>
      </c>
      <c r="C1155" t="s">
        <v>2232</v>
      </c>
      <c r="D1155" t="s">
        <v>192</v>
      </c>
      <c r="E1155" t="s">
        <v>51</v>
      </c>
      <c r="F1155"/>
      <c r="G1155" s="78">
        <v>1652</v>
      </c>
      <c r="H1155" t="s">
        <v>55</v>
      </c>
    </row>
    <row r="1156" spans="1:8" ht="14.4">
      <c r="A1156" s="31">
        <f>COUNTIF('BOM Atual ZPCS12'!F:F,B1156)+(1-(SUMIF(Invoice!$A:$A,$B1156,Invoice!$B:$B)/100000000000))</f>
        <v>1</v>
      </c>
      <c r="B1156" t="s">
        <v>2233</v>
      </c>
      <c r="C1156" t="s">
        <v>2232</v>
      </c>
      <c r="D1156" t="s">
        <v>192</v>
      </c>
      <c r="E1156" t="s">
        <v>51</v>
      </c>
      <c r="F1156"/>
      <c r="G1156" s="78">
        <v>1652</v>
      </c>
      <c r="H1156" t="s">
        <v>55</v>
      </c>
    </row>
    <row r="1157" spans="1:8" ht="14.4">
      <c r="A1157" s="31">
        <f>COUNTIF('BOM Atual ZPCS12'!F:F,B1157)+(1-(SUMIF(Invoice!$A:$A,$B1157,Invoice!$B:$B)/100000000000))</f>
        <v>1</v>
      </c>
      <c r="B1157" t="s">
        <v>2234</v>
      </c>
      <c r="C1157" t="s">
        <v>2235</v>
      </c>
      <c r="D1157" t="s">
        <v>192</v>
      </c>
      <c r="E1157" t="s">
        <v>51</v>
      </c>
      <c r="F1157"/>
      <c r="G1157" s="78">
        <v>1652</v>
      </c>
      <c r="H1157" t="s">
        <v>55</v>
      </c>
    </row>
    <row r="1158" spans="1:8" ht="14.4">
      <c r="A1158" s="31">
        <f>COUNTIF('BOM Atual ZPCS12'!F:F,B1158)+(1-(SUMIF(Invoice!$A:$A,$B1158,Invoice!$B:$B)/100000000000))</f>
        <v>1</v>
      </c>
      <c r="B1158" t="s">
        <v>2236</v>
      </c>
      <c r="C1158" t="s">
        <v>2235</v>
      </c>
      <c r="D1158" t="s">
        <v>192</v>
      </c>
      <c r="E1158" t="s">
        <v>51</v>
      </c>
      <c r="F1158"/>
      <c r="G1158" s="78">
        <v>1652</v>
      </c>
      <c r="H1158" t="s">
        <v>55</v>
      </c>
    </row>
    <row r="1159" spans="1:8" ht="14.4">
      <c r="A1159" s="31">
        <f>COUNTIF('BOM Atual ZPCS12'!F:F,B1159)+(1-(SUMIF(Invoice!$A:$A,$B1159,Invoice!$B:$B)/100000000000))</f>
        <v>1</v>
      </c>
      <c r="B1159" t="s">
        <v>2237</v>
      </c>
      <c r="C1159" t="s">
        <v>2238</v>
      </c>
      <c r="D1159" t="s">
        <v>192</v>
      </c>
      <c r="E1159" t="s">
        <v>51</v>
      </c>
      <c r="F1159"/>
      <c r="G1159" s="78">
        <v>1656</v>
      </c>
      <c r="H1159" t="s">
        <v>55</v>
      </c>
    </row>
    <row r="1160" spans="1:8" ht="14.4">
      <c r="A1160" s="31">
        <f>COUNTIF('BOM Atual ZPCS12'!F:F,B1160)+(1-(SUMIF(Invoice!$A:$A,$B1160,Invoice!$B:$B)/100000000000))</f>
        <v>1</v>
      </c>
      <c r="B1160" t="s">
        <v>2239</v>
      </c>
      <c r="C1160" t="s">
        <v>2240</v>
      </c>
      <c r="D1160" t="s">
        <v>192</v>
      </c>
      <c r="E1160" t="s">
        <v>51</v>
      </c>
      <c r="F1160"/>
      <c r="G1160" s="78">
        <v>1656</v>
      </c>
      <c r="H1160" t="s">
        <v>55</v>
      </c>
    </row>
    <row r="1161" spans="1:8" ht="14.4">
      <c r="A1161" s="31">
        <f>COUNTIF('BOM Atual ZPCS12'!F:F,B1161)+(1-(SUMIF(Invoice!$A:$A,$B1161,Invoice!$B:$B)/100000000000))</f>
        <v>1</v>
      </c>
      <c r="B1161" t="s">
        <v>2241</v>
      </c>
      <c r="C1161" t="s">
        <v>2242</v>
      </c>
      <c r="D1161" t="s">
        <v>192</v>
      </c>
      <c r="E1161" t="s">
        <v>51</v>
      </c>
      <c r="F1161"/>
      <c r="G1161" s="78">
        <v>1656</v>
      </c>
      <c r="H1161" t="s">
        <v>55</v>
      </c>
    </row>
    <row r="1162" spans="1:8" ht="14.4">
      <c r="A1162" s="31">
        <f>COUNTIF('BOM Atual ZPCS12'!F:F,B1162)+(1-(SUMIF(Invoice!$A:$A,$B1162,Invoice!$B:$B)/100000000000))</f>
        <v>1</v>
      </c>
      <c r="B1162" t="s">
        <v>2243</v>
      </c>
      <c r="C1162" t="s">
        <v>2244</v>
      </c>
      <c r="D1162" t="s">
        <v>192</v>
      </c>
      <c r="E1162" t="s">
        <v>51</v>
      </c>
      <c r="F1162"/>
      <c r="G1162" s="78">
        <v>1658</v>
      </c>
      <c r="H1162" t="s">
        <v>55</v>
      </c>
    </row>
    <row r="1163" spans="1:8" ht="14.4">
      <c r="A1163" s="31">
        <f>COUNTIF('BOM Atual ZPCS12'!F:F,B1163)+(1-(SUMIF(Invoice!$A:$A,$B1163,Invoice!$B:$B)/100000000000))</f>
        <v>1</v>
      </c>
      <c r="B1163" t="s">
        <v>2245</v>
      </c>
      <c r="C1163" t="s">
        <v>2246</v>
      </c>
      <c r="D1163" t="s">
        <v>192</v>
      </c>
      <c r="E1163" t="s">
        <v>51</v>
      </c>
      <c r="F1163"/>
      <c r="G1163" s="78">
        <v>1660</v>
      </c>
      <c r="H1163" t="s">
        <v>55</v>
      </c>
    </row>
    <row r="1164" spans="1:8" ht="14.4">
      <c r="A1164" s="31">
        <f>COUNTIF('BOM Atual ZPCS12'!F:F,B1164)+(1-(SUMIF(Invoice!$A:$A,$B1164,Invoice!$B:$B)/100000000000))</f>
        <v>1</v>
      </c>
      <c r="B1164" t="s">
        <v>2247</v>
      </c>
      <c r="C1164" t="s">
        <v>2248</v>
      </c>
      <c r="D1164" t="s">
        <v>192</v>
      </c>
      <c r="E1164" t="s">
        <v>51</v>
      </c>
      <c r="F1164"/>
      <c r="G1164" s="78">
        <v>1660</v>
      </c>
      <c r="H1164" t="s">
        <v>55</v>
      </c>
    </row>
    <row r="1165" spans="1:8" ht="14.4">
      <c r="A1165" s="31">
        <f>COUNTIF('BOM Atual ZPCS12'!F:F,B1165)+(1-(SUMIF(Invoice!$A:$A,$B1165,Invoice!$B:$B)/100000000000))</f>
        <v>1</v>
      </c>
      <c r="B1165" t="s">
        <v>2249</v>
      </c>
      <c r="C1165" t="s">
        <v>2250</v>
      </c>
      <c r="D1165" t="s">
        <v>192</v>
      </c>
      <c r="E1165" t="s">
        <v>54</v>
      </c>
      <c r="F1165"/>
      <c r="G1165" s="78">
        <v>1661</v>
      </c>
      <c r="H1165" t="s">
        <v>55</v>
      </c>
    </row>
    <row r="1166" spans="1:8" ht="14.4">
      <c r="A1166" s="31">
        <f>COUNTIF('BOM Atual ZPCS12'!F:F,B1166)+(1-(SUMIF(Invoice!$A:$A,$B1166,Invoice!$B:$B)/100000000000))</f>
        <v>1</v>
      </c>
      <c r="B1166" t="s">
        <v>2251</v>
      </c>
      <c r="C1166" t="s">
        <v>2252</v>
      </c>
      <c r="D1166" t="s">
        <v>192</v>
      </c>
      <c r="E1166" t="s">
        <v>54</v>
      </c>
      <c r="F1166"/>
      <c r="G1166" s="78">
        <v>1661</v>
      </c>
      <c r="H1166" t="s">
        <v>55</v>
      </c>
    </row>
    <row r="1167" spans="1:8" ht="14.4">
      <c r="A1167" s="31">
        <f>COUNTIF('BOM Atual ZPCS12'!F:F,B1167)+(1-(SUMIF(Invoice!$A:$A,$B1167,Invoice!$B:$B)/100000000000))</f>
        <v>1</v>
      </c>
      <c r="B1167" t="s">
        <v>2253</v>
      </c>
      <c r="C1167" t="s">
        <v>2250</v>
      </c>
      <c r="D1167" t="s">
        <v>192</v>
      </c>
      <c r="E1167" t="s">
        <v>54</v>
      </c>
      <c r="F1167"/>
      <c r="G1167" s="78">
        <v>1661</v>
      </c>
      <c r="H1167" t="s">
        <v>55</v>
      </c>
    </row>
    <row r="1168" spans="1:8" ht="14.4">
      <c r="A1168" s="31">
        <f>COUNTIF('BOM Atual ZPCS12'!F:F,B1168)+(1-(SUMIF(Invoice!$A:$A,$B1168,Invoice!$B:$B)/100000000000))</f>
        <v>1</v>
      </c>
      <c r="B1168" t="s">
        <v>2254</v>
      </c>
      <c r="C1168" t="s">
        <v>2250</v>
      </c>
      <c r="D1168" t="s">
        <v>192</v>
      </c>
      <c r="E1168" t="s">
        <v>54</v>
      </c>
      <c r="F1168"/>
      <c r="G1168" s="78">
        <v>1661</v>
      </c>
      <c r="H1168" t="s">
        <v>55</v>
      </c>
    </row>
    <row r="1169" spans="1:8" ht="14.4">
      <c r="A1169" s="31">
        <f>COUNTIF('BOM Atual ZPCS12'!F:F,B1169)+(1-(SUMIF(Invoice!$A:$A,$B1169,Invoice!$B:$B)/100000000000))</f>
        <v>1</v>
      </c>
      <c r="B1169" t="s">
        <v>2255</v>
      </c>
      <c r="C1169" t="s">
        <v>2250</v>
      </c>
      <c r="D1169" t="s">
        <v>192</v>
      </c>
      <c r="E1169" t="s">
        <v>54</v>
      </c>
      <c r="F1169"/>
      <c r="G1169" s="78">
        <v>1661</v>
      </c>
      <c r="H1169" t="s">
        <v>55</v>
      </c>
    </row>
    <row r="1170" spans="1:8" ht="14.4">
      <c r="A1170" s="31">
        <f>COUNTIF('BOM Atual ZPCS12'!F:F,B1170)+(1-(SUMIF(Invoice!$A:$A,$B1170,Invoice!$B:$B)/100000000000))</f>
        <v>1</v>
      </c>
      <c r="B1170" t="s">
        <v>2256</v>
      </c>
      <c r="C1170" t="s">
        <v>2257</v>
      </c>
      <c r="D1170" t="s">
        <v>192</v>
      </c>
      <c r="E1170" t="s">
        <v>54</v>
      </c>
      <c r="F1170"/>
      <c r="G1170" s="78">
        <v>1662</v>
      </c>
      <c r="H1170" t="s">
        <v>55</v>
      </c>
    </row>
    <row r="1171" spans="1:8" ht="14.4">
      <c r="A1171" s="31">
        <f>COUNTIF('BOM Atual ZPCS12'!F:F,B1171)+(1-(SUMIF(Invoice!$A:$A,$B1171,Invoice!$B:$B)/100000000000))</f>
        <v>1</v>
      </c>
      <c r="B1171" t="s">
        <v>2258</v>
      </c>
      <c r="C1171" t="s">
        <v>2257</v>
      </c>
      <c r="D1171" t="s">
        <v>192</v>
      </c>
      <c r="E1171" t="s">
        <v>54</v>
      </c>
      <c r="F1171"/>
      <c r="G1171" s="78">
        <v>1662</v>
      </c>
      <c r="H1171" t="s">
        <v>55</v>
      </c>
    </row>
    <row r="1172" spans="1:8" ht="14.4">
      <c r="A1172" s="31">
        <f>COUNTIF('BOM Atual ZPCS12'!F:F,B1172)+(1-(SUMIF(Invoice!$A:$A,$B1172,Invoice!$B:$B)/100000000000))</f>
        <v>1</v>
      </c>
      <c r="B1172" t="s">
        <v>2259</v>
      </c>
      <c r="C1172" t="s">
        <v>2257</v>
      </c>
      <c r="D1172" t="s">
        <v>192</v>
      </c>
      <c r="E1172" t="s">
        <v>54</v>
      </c>
      <c r="F1172"/>
      <c r="G1172" s="78">
        <v>1662</v>
      </c>
      <c r="H1172" t="s">
        <v>55</v>
      </c>
    </row>
    <row r="1173" spans="1:8" ht="14.4">
      <c r="A1173" s="31">
        <f>COUNTIF('BOM Atual ZPCS12'!F:F,B1173)+(1-(SUMIF(Invoice!$A:$A,$B1173,Invoice!$B:$B)/100000000000))</f>
        <v>1</v>
      </c>
      <c r="B1173" t="s">
        <v>2260</v>
      </c>
      <c r="C1173" t="s">
        <v>2261</v>
      </c>
      <c r="D1173" t="s">
        <v>192</v>
      </c>
      <c r="E1173" t="s">
        <v>54</v>
      </c>
      <c r="F1173"/>
      <c r="G1173" s="78">
        <v>1663</v>
      </c>
      <c r="H1173" t="s">
        <v>55</v>
      </c>
    </row>
    <row r="1174" spans="1:8" ht="14.4">
      <c r="A1174" s="31">
        <f>COUNTIF('BOM Atual ZPCS12'!F:F,B1174)+(1-(SUMIF(Invoice!$A:$A,$B1174,Invoice!$B:$B)/100000000000))</f>
        <v>1</v>
      </c>
      <c r="B1174" t="s">
        <v>2262</v>
      </c>
      <c r="C1174" t="s">
        <v>2261</v>
      </c>
      <c r="D1174" t="s">
        <v>192</v>
      </c>
      <c r="E1174" t="s">
        <v>54</v>
      </c>
      <c r="F1174"/>
      <c r="G1174" s="78">
        <v>1663</v>
      </c>
      <c r="H1174" t="s">
        <v>55</v>
      </c>
    </row>
    <row r="1175" spans="1:8" ht="14.4">
      <c r="A1175" s="31">
        <f>COUNTIF('BOM Atual ZPCS12'!F:F,B1175)+(1-(SUMIF(Invoice!$A:$A,$B1175,Invoice!$B:$B)/100000000000))</f>
        <v>1</v>
      </c>
      <c r="B1175" t="s">
        <v>2263</v>
      </c>
      <c r="C1175" t="s">
        <v>2261</v>
      </c>
      <c r="D1175" t="s">
        <v>192</v>
      </c>
      <c r="E1175" t="s">
        <v>54</v>
      </c>
      <c r="F1175"/>
      <c r="G1175" s="78">
        <v>1663</v>
      </c>
      <c r="H1175" t="s">
        <v>55</v>
      </c>
    </row>
    <row r="1176" spans="1:8" ht="14.4">
      <c r="A1176" s="31">
        <f>COUNTIF('BOM Atual ZPCS12'!F:F,B1176)+(1-(SUMIF(Invoice!$A:$A,$B1176,Invoice!$B:$B)/100000000000))</f>
        <v>1</v>
      </c>
      <c r="B1176" t="s">
        <v>2264</v>
      </c>
      <c r="C1176" t="s">
        <v>2265</v>
      </c>
      <c r="D1176" t="s">
        <v>192</v>
      </c>
      <c r="E1176" t="s">
        <v>54</v>
      </c>
      <c r="F1176"/>
      <c r="G1176" s="78">
        <v>1663</v>
      </c>
      <c r="H1176" t="s">
        <v>55</v>
      </c>
    </row>
    <row r="1177" spans="1:8" ht="14.4">
      <c r="A1177" s="31">
        <f>COUNTIF('BOM Atual ZPCS12'!F:F,B1177)+(1-(SUMIF(Invoice!$A:$A,$B1177,Invoice!$B:$B)/100000000000))</f>
        <v>1</v>
      </c>
      <c r="B1177" t="s">
        <v>2266</v>
      </c>
      <c r="C1177" t="s">
        <v>2267</v>
      </c>
      <c r="D1177" t="s">
        <v>192</v>
      </c>
      <c r="E1177" t="s">
        <v>51</v>
      </c>
      <c r="F1177"/>
      <c r="G1177" s="78">
        <v>1664</v>
      </c>
      <c r="H1177" t="s">
        <v>55</v>
      </c>
    </row>
    <row r="1178" spans="1:8" ht="14.4">
      <c r="A1178" s="31">
        <f>COUNTIF('BOM Atual ZPCS12'!F:F,B1178)+(1-(SUMIF(Invoice!$A:$A,$B1178,Invoice!$B:$B)/100000000000))</f>
        <v>1</v>
      </c>
      <c r="B1178" t="s">
        <v>2268</v>
      </c>
      <c r="C1178" t="s">
        <v>2267</v>
      </c>
      <c r="D1178" t="s">
        <v>192</v>
      </c>
      <c r="E1178" t="s">
        <v>51</v>
      </c>
      <c r="F1178"/>
      <c r="G1178" s="78">
        <v>1664</v>
      </c>
      <c r="H1178" t="s">
        <v>55</v>
      </c>
    </row>
    <row r="1179" spans="1:8" ht="14.4">
      <c r="A1179" s="31">
        <f>COUNTIF('BOM Atual ZPCS12'!F:F,B1179)+(1-(SUMIF(Invoice!$A:$A,$B1179,Invoice!$B:$B)/100000000000))</f>
        <v>1</v>
      </c>
      <c r="B1179" t="s">
        <v>2269</v>
      </c>
      <c r="C1179" t="s">
        <v>2270</v>
      </c>
      <c r="D1179" t="s">
        <v>192</v>
      </c>
      <c r="E1179" t="s">
        <v>51</v>
      </c>
      <c r="F1179"/>
      <c r="G1179" s="78">
        <v>1666</v>
      </c>
      <c r="H1179" t="s">
        <v>55</v>
      </c>
    </row>
    <row r="1180" spans="1:8" ht="14.4">
      <c r="A1180" s="31">
        <f>COUNTIF('BOM Atual ZPCS12'!F:F,B1180)+(1-(SUMIF(Invoice!$A:$A,$B1180,Invoice!$B:$B)/100000000000))</f>
        <v>1</v>
      </c>
      <c r="B1180" t="s">
        <v>2271</v>
      </c>
      <c r="C1180" t="s">
        <v>2272</v>
      </c>
      <c r="D1180" t="s">
        <v>192</v>
      </c>
      <c r="E1180" t="s">
        <v>51</v>
      </c>
      <c r="F1180"/>
      <c r="G1180" s="78">
        <v>1666</v>
      </c>
      <c r="H1180" t="s">
        <v>55</v>
      </c>
    </row>
    <row r="1181" spans="1:8" ht="14.4">
      <c r="A1181" s="31">
        <f>COUNTIF('BOM Atual ZPCS12'!F:F,B1181)+(1-(SUMIF(Invoice!$A:$A,$B1181,Invoice!$B:$B)/100000000000))</f>
        <v>1</v>
      </c>
      <c r="B1181" t="s">
        <v>2273</v>
      </c>
      <c r="C1181" t="s">
        <v>2274</v>
      </c>
      <c r="D1181" t="s">
        <v>192</v>
      </c>
      <c r="E1181" t="s">
        <v>51</v>
      </c>
      <c r="F1181"/>
      <c r="G1181" s="78">
        <v>1666</v>
      </c>
      <c r="H1181" t="s">
        <v>55</v>
      </c>
    </row>
    <row r="1182" spans="1:8" ht="14.4">
      <c r="A1182" s="31">
        <f>COUNTIF('BOM Atual ZPCS12'!F:F,B1182)+(1-(SUMIF(Invoice!$A:$A,$B1182,Invoice!$B:$B)/100000000000))</f>
        <v>1</v>
      </c>
      <c r="B1182" t="s">
        <v>2275</v>
      </c>
      <c r="C1182" t="s">
        <v>2276</v>
      </c>
      <c r="D1182" t="s">
        <v>192</v>
      </c>
      <c r="E1182" t="s">
        <v>51</v>
      </c>
      <c r="F1182"/>
      <c r="G1182" s="78">
        <v>1667</v>
      </c>
      <c r="H1182" t="s">
        <v>55</v>
      </c>
    </row>
    <row r="1183" spans="1:8" ht="14.4">
      <c r="A1183" s="31">
        <f>COUNTIF('BOM Atual ZPCS12'!F:F,B1183)+(1-(SUMIF(Invoice!$A:$A,$B1183,Invoice!$B:$B)/100000000000))</f>
        <v>1</v>
      </c>
      <c r="B1183" t="s">
        <v>2277</v>
      </c>
      <c r="C1183" t="s">
        <v>2278</v>
      </c>
      <c r="D1183" t="s">
        <v>192</v>
      </c>
      <c r="E1183" t="s">
        <v>51</v>
      </c>
      <c r="F1183"/>
      <c r="G1183" s="78">
        <v>1667</v>
      </c>
      <c r="H1183" t="s">
        <v>55</v>
      </c>
    </row>
    <row r="1184" spans="1:8" ht="14.4">
      <c r="A1184" s="31">
        <f>COUNTIF('BOM Atual ZPCS12'!F:F,B1184)+(1-(SUMIF(Invoice!$A:$A,$B1184,Invoice!$B:$B)/100000000000))</f>
        <v>1</v>
      </c>
      <c r="B1184" t="s">
        <v>2279</v>
      </c>
      <c r="C1184" t="s">
        <v>2280</v>
      </c>
      <c r="D1184" t="s">
        <v>192</v>
      </c>
      <c r="E1184" t="s">
        <v>51</v>
      </c>
      <c r="F1184"/>
      <c r="G1184" s="78">
        <v>1668</v>
      </c>
      <c r="H1184" t="s">
        <v>55</v>
      </c>
    </row>
    <row r="1185" spans="1:8" ht="14.4">
      <c r="A1185" s="31">
        <f>COUNTIF('BOM Atual ZPCS12'!F:F,B1185)+(1-(SUMIF(Invoice!$A:$A,$B1185,Invoice!$B:$B)/100000000000))</f>
        <v>1</v>
      </c>
      <c r="B1185" t="s">
        <v>2281</v>
      </c>
      <c r="C1185" t="s">
        <v>2280</v>
      </c>
      <c r="D1185" t="s">
        <v>192</v>
      </c>
      <c r="E1185" t="s">
        <v>51</v>
      </c>
      <c r="F1185"/>
      <c r="G1185" s="78">
        <v>1668</v>
      </c>
      <c r="H1185" t="s">
        <v>55</v>
      </c>
    </row>
    <row r="1186" spans="1:8" ht="14.4">
      <c r="A1186" s="31">
        <f>COUNTIF('BOM Atual ZPCS12'!F:F,B1186)+(1-(SUMIF(Invoice!$A:$A,$B1186,Invoice!$B:$B)/100000000000))</f>
        <v>1</v>
      </c>
      <c r="B1186" t="s">
        <v>2282</v>
      </c>
      <c r="C1186" t="s">
        <v>2283</v>
      </c>
      <c r="D1186" t="s">
        <v>192</v>
      </c>
      <c r="E1186" t="s">
        <v>51</v>
      </c>
      <c r="F1186"/>
      <c r="G1186" s="78">
        <v>1669</v>
      </c>
      <c r="H1186" t="s">
        <v>55</v>
      </c>
    </row>
    <row r="1187" spans="1:8" ht="14.4">
      <c r="A1187" s="31">
        <f>COUNTIF('BOM Atual ZPCS12'!F:F,B1187)+(1-(SUMIF(Invoice!$A:$A,$B1187,Invoice!$B:$B)/100000000000))</f>
        <v>1</v>
      </c>
      <c r="B1187" t="s">
        <v>2284</v>
      </c>
      <c r="C1187" t="s">
        <v>2285</v>
      </c>
      <c r="D1187" t="s">
        <v>192</v>
      </c>
      <c r="E1187" t="s">
        <v>51</v>
      </c>
      <c r="F1187"/>
      <c r="G1187" s="78">
        <v>1669</v>
      </c>
      <c r="H1187" t="s">
        <v>55</v>
      </c>
    </row>
    <row r="1188" spans="1:8" ht="14.4">
      <c r="A1188" s="31">
        <f>COUNTIF('BOM Atual ZPCS12'!F:F,B1188)+(1-(SUMIF(Invoice!$A:$A,$B1188,Invoice!$B:$B)/100000000000))</f>
        <v>1</v>
      </c>
      <c r="B1188" t="s">
        <v>2286</v>
      </c>
      <c r="C1188" t="s">
        <v>2287</v>
      </c>
      <c r="D1188" t="s">
        <v>192</v>
      </c>
      <c r="E1188" t="s">
        <v>51</v>
      </c>
      <c r="F1188"/>
      <c r="G1188" s="78">
        <v>1669</v>
      </c>
      <c r="H1188" t="s">
        <v>55</v>
      </c>
    </row>
    <row r="1189" spans="1:8" ht="14.4">
      <c r="A1189" s="31">
        <f>COUNTIF('BOM Atual ZPCS12'!F:F,B1189)+(1-(SUMIF(Invoice!$A:$A,$B1189,Invoice!$B:$B)/100000000000))</f>
        <v>1</v>
      </c>
      <c r="B1189" t="s">
        <v>2288</v>
      </c>
      <c r="C1189" t="s">
        <v>2289</v>
      </c>
      <c r="D1189" t="s">
        <v>192</v>
      </c>
      <c r="E1189" t="s">
        <v>51</v>
      </c>
      <c r="F1189"/>
      <c r="G1189" s="78">
        <v>1669</v>
      </c>
      <c r="H1189" t="s">
        <v>55</v>
      </c>
    </row>
    <row r="1190" spans="1:8" ht="14.4">
      <c r="A1190" s="31">
        <f>COUNTIF('BOM Atual ZPCS12'!F:F,B1190)+(1-(SUMIF(Invoice!$A:$A,$B1190,Invoice!$B:$B)/100000000000))</f>
        <v>1</v>
      </c>
      <c r="B1190" t="s">
        <v>2290</v>
      </c>
      <c r="C1190" t="s">
        <v>2287</v>
      </c>
      <c r="D1190" t="s">
        <v>192</v>
      </c>
      <c r="E1190" t="s">
        <v>51</v>
      </c>
      <c r="F1190"/>
      <c r="G1190" s="78">
        <v>1669</v>
      </c>
      <c r="H1190" t="s">
        <v>55</v>
      </c>
    </row>
    <row r="1191" spans="1:8" ht="14.4">
      <c r="A1191" s="31">
        <f>COUNTIF('BOM Atual ZPCS12'!F:F,B1191)+(1-(SUMIF(Invoice!$A:$A,$B1191,Invoice!$B:$B)/100000000000))</f>
        <v>1</v>
      </c>
      <c r="B1191" t="s">
        <v>2291</v>
      </c>
      <c r="C1191" t="s">
        <v>2292</v>
      </c>
      <c r="D1191" t="s">
        <v>192</v>
      </c>
      <c r="E1191" t="s">
        <v>51</v>
      </c>
      <c r="F1191"/>
      <c r="G1191" s="78">
        <v>1670</v>
      </c>
      <c r="H1191" t="s">
        <v>55</v>
      </c>
    </row>
    <row r="1192" spans="1:8" ht="14.4">
      <c r="A1192" s="31">
        <f>COUNTIF('BOM Atual ZPCS12'!F:F,B1192)+(1-(SUMIF(Invoice!$A:$A,$B1192,Invoice!$B:$B)/100000000000))</f>
        <v>1</v>
      </c>
      <c r="B1192" t="s">
        <v>2293</v>
      </c>
      <c r="C1192" t="s">
        <v>2294</v>
      </c>
      <c r="D1192" t="s">
        <v>192</v>
      </c>
      <c r="E1192" t="s">
        <v>51</v>
      </c>
      <c r="F1192"/>
      <c r="G1192" s="78">
        <v>1670</v>
      </c>
      <c r="H1192" t="s">
        <v>55</v>
      </c>
    </row>
    <row r="1193" spans="1:8" ht="14.4">
      <c r="A1193" s="31">
        <f>COUNTIF('BOM Atual ZPCS12'!F:F,B1193)+(1-(SUMIF(Invoice!$A:$A,$B1193,Invoice!$B:$B)/100000000000))</f>
        <v>1</v>
      </c>
      <c r="B1193" t="s">
        <v>2295</v>
      </c>
      <c r="C1193" t="s">
        <v>2296</v>
      </c>
      <c r="D1193" t="s">
        <v>192</v>
      </c>
      <c r="E1193" t="s">
        <v>51</v>
      </c>
      <c r="F1193"/>
      <c r="G1193" s="78">
        <v>1671</v>
      </c>
      <c r="H1193" t="s">
        <v>55</v>
      </c>
    </row>
    <row r="1194" spans="1:8" ht="14.4">
      <c r="A1194" s="31">
        <f>COUNTIF('BOM Atual ZPCS12'!F:F,B1194)+(1-(SUMIF(Invoice!$A:$A,$B1194,Invoice!$B:$B)/100000000000))</f>
        <v>1</v>
      </c>
      <c r="B1194" t="s">
        <v>2297</v>
      </c>
      <c r="C1194" t="s">
        <v>2298</v>
      </c>
      <c r="D1194" t="s">
        <v>192</v>
      </c>
      <c r="E1194" t="s">
        <v>51</v>
      </c>
      <c r="F1194"/>
      <c r="G1194" s="78">
        <v>1671</v>
      </c>
      <c r="H1194" t="s">
        <v>55</v>
      </c>
    </row>
    <row r="1195" spans="1:8" ht="14.4">
      <c r="A1195" s="31">
        <f>COUNTIF('BOM Atual ZPCS12'!F:F,B1195)+(1-(SUMIF(Invoice!$A:$A,$B1195,Invoice!$B:$B)/100000000000))</f>
        <v>1</v>
      </c>
      <c r="B1195" t="s">
        <v>2299</v>
      </c>
      <c r="C1195" t="s">
        <v>2300</v>
      </c>
      <c r="D1195" t="s">
        <v>192</v>
      </c>
      <c r="E1195" t="s">
        <v>51</v>
      </c>
      <c r="F1195"/>
      <c r="G1195" s="78">
        <v>1672</v>
      </c>
      <c r="H1195" t="s">
        <v>55</v>
      </c>
    </row>
    <row r="1196" spans="1:8" ht="14.4">
      <c r="A1196" s="31">
        <f>COUNTIF('BOM Atual ZPCS12'!F:F,B1196)+(1-(SUMIF(Invoice!$A:$A,$B1196,Invoice!$B:$B)/100000000000))</f>
        <v>1</v>
      </c>
      <c r="B1196" t="s">
        <v>2301</v>
      </c>
      <c r="C1196" t="s">
        <v>2300</v>
      </c>
      <c r="D1196" t="s">
        <v>192</v>
      </c>
      <c r="E1196" t="s">
        <v>51</v>
      </c>
      <c r="F1196"/>
      <c r="G1196" s="78">
        <v>1672</v>
      </c>
      <c r="H1196" t="s">
        <v>55</v>
      </c>
    </row>
    <row r="1197" spans="1:8" ht="14.4">
      <c r="A1197" s="31">
        <f>COUNTIF('BOM Atual ZPCS12'!F:F,B1197)+(1-(SUMIF(Invoice!$A:$A,$B1197,Invoice!$B:$B)/100000000000))</f>
        <v>1</v>
      </c>
      <c r="B1197" t="s">
        <v>2302</v>
      </c>
      <c r="C1197" t="s">
        <v>2303</v>
      </c>
      <c r="D1197" t="s">
        <v>192</v>
      </c>
      <c r="E1197" t="s">
        <v>51</v>
      </c>
      <c r="F1197"/>
      <c r="G1197" s="78">
        <v>1673</v>
      </c>
      <c r="H1197" t="s">
        <v>55</v>
      </c>
    </row>
    <row r="1198" spans="1:8" ht="14.4">
      <c r="A1198" s="31">
        <f>COUNTIF('BOM Atual ZPCS12'!F:F,B1198)+(1-(SUMIF(Invoice!$A:$A,$B1198,Invoice!$B:$B)/100000000000))</f>
        <v>1</v>
      </c>
      <c r="B1198" t="s">
        <v>2304</v>
      </c>
      <c r="C1198" t="s">
        <v>2303</v>
      </c>
      <c r="D1198" t="s">
        <v>192</v>
      </c>
      <c r="E1198" t="s">
        <v>51</v>
      </c>
      <c r="F1198"/>
      <c r="G1198" s="78">
        <v>1673</v>
      </c>
      <c r="H1198" t="s">
        <v>55</v>
      </c>
    </row>
    <row r="1199" spans="1:8" ht="14.4">
      <c r="A1199" s="31">
        <f>COUNTIF('BOM Atual ZPCS12'!F:F,B1199)+(1-(SUMIF(Invoice!$A:$A,$B1199,Invoice!$B:$B)/100000000000))</f>
        <v>1</v>
      </c>
      <c r="B1199" t="s">
        <v>2305</v>
      </c>
      <c r="C1199" t="s">
        <v>2306</v>
      </c>
      <c r="D1199" t="s">
        <v>192</v>
      </c>
      <c r="E1199" t="s">
        <v>51</v>
      </c>
      <c r="F1199"/>
      <c r="G1199" s="78">
        <v>1674</v>
      </c>
      <c r="H1199" t="s">
        <v>55</v>
      </c>
    </row>
    <row r="1200" spans="1:8" ht="14.4">
      <c r="A1200" s="31">
        <f>COUNTIF('BOM Atual ZPCS12'!F:F,B1200)+(1-(SUMIF(Invoice!$A:$A,$B1200,Invoice!$B:$B)/100000000000))</f>
        <v>1</v>
      </c>
      <c r="B1200" t="s">
        <v>2307</v>
      </c>
      <c r="C1200" t="s">
        <v>2308</v>
      </c>
      <c r="D1200" t="s">
        <v>192</v>
      </c>
      <c r="E1200" t="s">
        <v>51</v>
      </c>
      <c r="F1200"/>
      <c r="G1200" s="78">
        <v>1674</v>
      </c>
      <c r="H1200" t="s">
        <v>55</v>
      </c>
    </row>
    <row r="1201" spans="1:8" ht="14.4">
      <c r="A1201" s="31">
        <f>COUNTIF('BOM Atual ZPCS12'!F:F,B1201)+(1-(SUMIF(Invoice!$A:$A,$B1201,Invoice!$B:$B)/100000000000))</f>
        <v>1</v>
      </c>
      <c r="B1201" t="s">
        <v>2309</v>
      </c>
      <c r="C1201" t="s">
        <v>2310</v>
      </c>
      <c r="D1201" t="s">
        <v>192</v>
      </c>
      <c r="E1201" t="s">
        <v>51</v>
      </c>
      <c r="F1201"/>
      <c r="G1201" s="78">
        <v>1674</v>
      </c>
      <c r="H1201" t="s">
        <v>55</v>
      </c>
    </row>
    <row r="1202" spans="1:8" ht="14.4">
      <c r="A1202" s="31">
        <f>COUNTIF('BOM Atual ZPCS12'!F:F,B1202)+(1-(SUMIF(Invoice!$A:$A,$B1202,Invoice!$B:$B)/100000000000))</f>
        <v>1</v>
      </c>
      <c r="B1202" t="s">
        <v>2311</v>
      </c>
      <c r="C1202" t="s">
        <v>2312</v>
      </c>
      <c r="D1202" t="s">
        <v>192</v>
      </c>
      <c r="E1202" t="s">
        <v>51</v>
      </c>
      <c r="F1202"/>
      <c r="G1202" s="78">
        <v>1675</v>
      </c>
      <c r="H1202" t="s">
        <v>55</v>
      </c>
    </row>
    <row r="1203" spans="1:8" ht="14.4">
      <c r="A1203" s="31">
        <f>COUNTIF('BOM Atual ZPCS12'!F:F,B1203)+(1-(SUMIF(Invoice!$A:$A,$B1203,Invoice!$B:$B)/100000000000))</f>
        <v>1</v>
      </c>
      <c r="B1203" t="s">
        <v>2313</v>
      </c>
      <c r="C1203" t="s">
        <v>2314</v>
      </c>
      <c r="D1203" t="s">
        <v>192</v>
      </c>
      <c r="E1203" t="s">
        <v>51</v>
      </c>
      <c r="F1203"/>
      <c r="G1203" s="78">
        <v>1675</v>
      </c>
      <c r="H1203" t="s">
        <v>55</v>
      </c>
    </row>
    <row r="1204" spans="1:8" ht="14.4">
      <c r="A1204" s="31">
        <f>COUNTIF('BOM Atual ZPCS12'!F:F,B1204)+(1-(SUMIF(Invoice!$A:$A,$B1204,Invoice!$B:$B)/100000000000))</f>
        <v>1</v>
      </c>
      <c r="B1204" t="s">
        <v>2315</v>
      </c>
      <c r="C1204" t="s">
        <v>2316</v>
      </c>
      <c r="D1204" t="s">
        <v>192</v>
      </c>
      <c r="E1204" t="s">
        <v>51</v>
      </c>
      <c r="F1204"/>
      <c r="G1204" s="78">
        <v>1675</v>
      </c>
      <c r="H1204" t="s">
        <v>55</v>
      </c>
    </row>
    <row r="1205" spans="1:8" ht="14.4">
      <c r="A1205" s="31">
        <f>COUNTIF('BOM Atual ZPCS12'!F:F,B1205)+(1-(SUMIF(Invoice!$A:$A,$B1205,Invoice!$B:$B)/100000000000))</f>
        <v>1</v>
      </c>
      <c r="B1205" t="s">
        <v>2317</v>
      </c>
      <c r="C1205" t="s">
        <v>2318</v>
      </c>
      <c r="D1205" t="s">
        <v>192</v>
      </c>
      <c r="E1205" t="s">
        <v>51</v>
      </c>
      <c r="F1205"/>
      <c r="G1205" s="78">
        <v>1676</v>
      </c>
      <c r="H1205" t="s">
        <v>55</v>
      </c>
    </row>
    <row r="1206" spans="1:8" ht="14.4">
      <c r="A1206" s="31">
        <f>COUNTIF('BOM Atual ZPCS12'!F:F,B1206)+(1-(SUMIF(Invoice!$A:$A,$B1206,Invoice!$B:$B)/100000000000))</f>
        <v>1</v>
      </c>
      <c r="B1206" t="s">
        <v>2319</v>
      </c>
      <c r="C1206" t="s">
        <v>2320</v>
      </c>
      <c r="D1206" t="s">
        <v>192</v>
      </c>
      <c r="E1206" t="s">
        <v>51</v>
      </c>
      <c r="F1206"/>
      <c r="G1206" s="78">
        <v>1676</v>
      </c>
      <c r="H1206" t="s">
        <v>55</v>
      </c>
    </row>
    <row r="1207" spans="1:8" ht="14.4">
      <c r="A1207" s="31">
        <f>COUNTIF('BOM Atual ZPCS12'!F:F,B1207)+(1-(SUMIF(Invoice!$A:$A,$B1207,Invoice!$B:$B)/100000000000))</f>
        <v>1</v>
      </c>
      <c r="B1207" t="s">
        <v>2321</v>
      </c>
      <c r="C1207" t="s">
        <v>2322</v>
      </c>
      <c r="D1207" t="s">
        <v>192</v>
      </c>
      <c r="E1207" t="s">
        <v>51</v>
      </c>
      <c r="F1207"/>
      <c r="G1207" s="78">
        <v>1677</v>
      </c>
      <c r="H1207" t="s">
        <v>55</v>
      </c>
    </row>
    <row r="1208" spans="1:8" ht="14.4">
      <c r="A1208" s="31">
        <f>COUNTIF('BOM Atual ZPCS12'!F:F,B1208)+(1-(SUMIF(Invoice!$A:$A,$B1208,Invoice!$B:$B)/100000000000))</f>
        <v>1</v>
      </c>
      <c r="B1208" t="s">
        <v>2323</v>
      </c>
      <c r="C1208" t="s">
        <v>2324</v>
      </c>
      <c r="D1208" t="s">
        <v>192</v>
      </c>
      <c r="E1208" t="s">
        <v>51</v>
      </c>
      <c r="F1208"/>
      <c r="G1208" s="78">
        <v>1677</v>
      </c>
      <c r="H1208" t="s">
        <v>55</v>
      </c>
    </row>
    <row r="1209" spans="1:8" ht="14.4">
      <c r="A1209" s="31">
        <f>COUNTIF('BOM Atual ZPCS12'!F:F,B1209)+(1-(SUMIF(Invoice!$A:$A,$B1209,Invoice!$B:$B)/100000000000))</f>
        <v>1</v>
      </c>
      <c r="B1209" t="s">
        <v>2325</v>
      </c>
      <c r="C1209" t="s">
        <v>2326</v>
      </c>
      <c r="D1209" t="s">
        <v>192</v>
      </c>
      <c r="E1209" t="s">
        <v>51</v>
      </c>
      <c r="F1209"/>
      <c r="G1209" s="78">
        <v>1678</v>
      </c>
      <c r="H1209" t="s">
        <v>55</v>
      </c>
    </row>
    <row r="1210" spans="1:8" ht="14.4">
      <c r="A1210" s="31">
        <f>COUNTIF('BOM Atual ZPCS12'!F:F,B1210)+(1-(SUMIF(Invoice!$A:$A,$B1210,Invoice!$B:$B)/100000000000))</f>
        <v>1</v>
      </c>
      <c r="B1210" t="s">
        <v>2327</v>
      </c>
      <c r="C1210" t="s">
        <v>2326</v>
      </c>
      <c r="D1210" t="s">
        <v>192</v>
      </c>
      <c r="E1210" t="s">
        <v>51</v>
      </c>
      <c r="F1210"/>
      <c r="G1210" s="78">
        <v>1678</v>
      </c>
      <c r="H1210" t="s">
        <v>55</v>
      </c>
    </row>
    <row r="1211" spans="1:8" ht="14.4">
      <c r="A1211" s="31">
        <f>COUNTIF('BOM Atual ZPCS12'!F:F,B1211)+(1-(SUMIF(Invoice!$A:$A,$B1211,Invoice!$B:$B)/100000000000))</f>
        <v>1</v>
      </c>
      <c r="B1211" t="s">
        <v>2328</v>
      </c>
      <c r="C1211" t="s">
        <v>2329</v>
      </c>
      <c r="D1211" t="s">
        <v>192</v>
      </c>
      <c r="E1211" t="s">
        <v>51</v>
      </c>
      <c r="F1211"/>
      <c r="G1211" s="78">
        <v>1679</v>
      </c>
      <c r="H1211" t="s">
        <v>55</v>
      </c>
    </row>
    <row r="1212" spans="1:8" ht="14.4">
      <c r="A1212" s="31">
        <f>COUNTIF('BOM Atual ZPCS12'!F:F,B1212)+(1-(SUMIF(Invoice!$A:$A,$B1212,Invoice!$B:$B)/100000000000))</f>
        <v>1</v>
      </c>
      <c r="B1212" t="s">
        <v>2330</v>
      </c>
      <c r="C1212" t="s">
        <v>2331</v>
      </c>
      <c r="D1212" t="s">
        <v>192</v>
      </c>
      <c r="E1212" t="s">
        <v>51</v>
      </c>
      <c r="F1212"/>
      <c r="G1212" s="78">
        <v>1679</v>
      </c>
      <c r="H1212" t="s">
        <v>55</v>
      </c>
    </row>
    <row r="1213" spans="1:8" ht="14.4">
      <c r="A1213" s="31">
        <f>COUNTIF('BOM Atual ZPCS12'!F:F,B1213)+(1-(SUMIF(Invoice!$A:$A,$B1213,Invoice!$B:$B)/100000000000))</f>
        <v>1</v>
      </c>
      <c r="B1213" t="s">
        <v>2332</v>
      </c>
      <c r="C1213" t="s">
        <v>2333</v>
      </c>
      <c r="D1213" t="s">
        <v>192</v>
      </c>
      <c r="E1213" t="s">
        <v>51</v>
      </c>
      <c r="F1213"/>
      <c r="G1213" s="78">
        <v>1679</v>
      </c>
      <c r="H1213" t="s">
        <v>55</v>
      </c>
    </row>
    <row r="1214" spans="1:8" ht="14.4">
      <c r="A1214" s="31">
        <f>COUNTIF('BOM Atual ZPCS12'!F:F,B1214)+(1-(SUMIF(Invoice!$A:$A,$B1214,Invoice!$B:$B)/100000000000))</f>
        <v>1</v>
      </c>
      <c r="B1214" t="s">
        <v>2334</v>
      </c>
      <c r="C1214" t="s">
        <v>2335</v>
      </c>
      <c r="D1214" t="s">
        <v>192</v>
      </c>
      <c r="E1214" t="s">
        <v>51</v>
      </c>
      <c r="F1214"/>
      <c r="G1214" s="78">
        <v>1679</v>
      </c>
      <c r="H1214" t="s">
        <v>55</v>
      </c>
    </row>
    <row r="1215" spans="1:8" ht="14.4">
      <c r="A1215" s="31">
        <f>COUNTIF('BOM Atual ZPCS12'!F:F,B1215)+(1-(SUMIF(Invoice!$A:$A,$B1215,Invoice!$B:$B)/100000000000))</f>
        <v>1</v>
      </c>
      <c r="B1215" t="s">
        <v>2336</v>
      </c>
      <c r="C1215" t="s">
        <v>2337</v>
      </c>
      <c r="D1215" t="s">
        <v>192</v>
      </c>
      <c r="E1215" t="s">
        <v>51</v>
      </c>
      <c r="F1215"/>
      <c r="G1215" s="78">
        <v>1682</v>
      </c>
      <c r="H1215" t="s">
        <v>55</v>
      </c>
    </row>
    <row r="1216" spans="1:8" ht="14.4">
      <c r="A1216" s="31">
        <f>COUNTIF('BOM Atual ZPCS12'!F:F,B1216)+(1-(SUMIF(Invoice!$A:$A,$B1216,Invoice!$B:$B)/100000000000))</f>
        <v>1</v>
      </c>
      <c r="B1216" t="s">
        <v>2338</v>
      </c>
      <c r="C1216" t="s">
        <v>2339</v>
      </c>
      <c r="D1216" t="s">
        <v>192</v>
      </c>
      <c r="E1216" t="s">
        <v>51</v>
      </c>
      <c r="F1216"/>
      <c r="G1216" s="78">
        <v>1682</v>
      </c>
      <c r="H1216" t="s">
        <v>55</v>
      </c>
    </row>
    <row r="1217" spans="1:8" ht="14.4">
      <c r="A1217" s="31">
        <f>COUNTIF('BOM Atual ZPCS12'!F:F,B1217)+(1-(SUMIF(Invoice!$A:$A,$B1217,Invoice!$B:$B)/100000000000))</f>
        <v>1</v>
      </c>
      <c r="B1217" t="s">
        <v>2340</v>
      </c>
      <c r="C1217" t="s">
        <v>2341</v>
      </c>
      <c r="D1217" t="s">
        <v>192</v>
      </c>
      <c r="E1217" t="s">
        <v>51</v>
      </c>
      <c r="F1217"/>
      <c r="G1217" s="78">
        <v>1683</v>
      </c>
      <c r="H1217" t="s">
        <v>55</v>
      </c>
    </row>
    <row r="1218" spans="1:8" ht="14.4">
      <c r="A1218" s="31">
        <f>COUNTIF('BOM Atual ZPCS12'!F:F,B1218)+(1-(SUMIF(Invoice!$A:$A,$B1218,Invoice!$B:$B)/100000000000))</f>
        <v>1</v>
      </c>
      <c r="B1218" t="s">
        <v>2342</v>
      </c>
      <c r="C1218" t="s">
        <v>2343</v>
      </c>
      <c r="D1218" t="s">
        <v>192</v>
      </c>
      <c r="E1218" t="s">
        <v>51</v>
      </c>
      <c r="F1218"/>
      <c r="G1218" s="78">
        <v>1683</v>
      </c>
      <c r="H1218" t="s">
        <v>55</v>
      </c>
    </row>
    <row r="1219" spans="1:8" ht="14.4">
      <c r="A1219" s="31">
        <f>COUNTIF('BOM Atual ZPCS12'!F:F,B1219)+(1-(SUMIF(Invoice!$A:$A,$B1219,Invoice!$B:$B)/100000000000))</f>
        <v>1</v>
      </c>
      <c r="B1219" t="s">
        <v>2344</v>
      </c>
      <c r="C1219" t="s">
        <v>2341</v>
      </c>
      <c r="D1219" t="s">
        <v>192</v>
      </c>
      <c r="E1219" t="s">
        <v>51</v>
      </c>
      <c r="F1219"/>
      <c r="G1219" s="78">
        <v>1683</v>
      </c>
      <c r="H1219" t="s">
        <v>55</v>
      </c>
    </row>
    <row r="1220" spans="1:8" ht="14.4">
      <c r="A1220" s="31">
        <f>COUNTIF('BOM Atual ZPCS12'!F:F,B1220)+(1-(SUMIF(Invoice!$A:$A,$B1220,Invoice!$B:$B)/100000000000))</f>
        <v>1</v>
      </c>
      <c r="B1220" t="s">
        <v>2345</v>
      </c>
      <c r="C1220" t="s">
        <v>2346</v>
      </c>
      <c r="D1220" t="s">
        <v>192</v>
      </c>
      <c r="E1220" t="s">
        <v>51</v>
      </c>
      <c r="F1220"/>
      <c r="G1220" s="78">
        <v>1684</v>
      </c>
      <c r="H1220" t="s">
        <v>55</v>
      </c>
    </row>
    <row r="1221" spans="1:8" ht="14.4">
      <c r="A1221" s="31">
        <f>COUNTIF('BOM Atual ZPCS12'!F:F,B1221)+(1-(SUMIF(Invoice!$A:$A,$B1221,Invoice!$B:$B)/100000000000))</f>
        <v>1</v>
      </c>
      <c r="B1221" t="s">
        <v>2347</v>
      </c>
      <c r="C1221" t="s">
        <v>2346</v>
      </c>
      <c r="D1221" t="s">
        <v>192</v>
      </c>
      <c r="E1221" t="s">
        <v>51</v>
      </c>
      <c r="F1221"/>
      <c r="G1221" s="78">
        <v>1684</v>
      </c>
      <c r="H1221" t="s">
        <v>55</v>
      </c>
    </row>
    <row r="1222" spans="1:8" ht="14.4">
      <c r="A1222" s="31">
        <f>COUNTIF('BOM Atual ZPCS12'!F:F,B1222)+(1-(SUMIF(Invoice!$A:$A,$B1222,Invoice!$B:$B)/100000000000))</f>
        <v>1</v>
      </c>
      <c r="B1222" t="s">
        <v>2348</v>
      </c>
      <c r="C1222" t="s">
        <v>2349</v>
      </c>
      <c r="D1222" t="s">
        <v>192</v>
      </c>
      <c r="E1222" t="s">
        <v>54</v>
      </c>
      <c r="F1222"/>
      <c r="G1222" s="78">
        <v>1685</v>
      </c>
      <c r="H1222" t="s">
        <v>55</v>
      </c>
    </row>
    <row r="1223" spans="1:8" ht="14.4">
      <c r="A1223" s="31">
        <f>COUNTIF('BOM Atual ZPCS12'!F:F,B1223)+(1-(SUMIF(Invoice!$A:$A,$B1223,Invoice!$B:$B)/100000000000))</f>
        <v>1</v>
      </c>
      <c r="B1223" t="s">
        <v>2350</v>
      </c>
      <c r="C1223" t="s">
        <v>2351</v>
      </c>
      <c r="D1223" t="s">
        <v>192</v>
      </c>
      <c r="E1223" t="s">
        <v>51</v>
      </c>
      <c r="F1223"/>
      <c r="G1223" s="78">
        <v>1685</v>
      </c>
      <c r="H1223" t="s">
        <v>55</v>
      </c>
    </row>
    <row r="1224" spans="1:8" ht="14.4">
      <c r="A1224" s="31">
        <f>COUNTIF('BOM Atual ZPCS12'!F:F,B1224)+(1-(SUMIF(Invoice!$A:$A,$B1224,Invoice!$B:$B)/100000000000))</f>
        <v>1</v>
      </c>
      <c r="B1224" t="s">
        <v>2352</v>
      </c>
      <c r="C1224" t="s">
        <v>2353</v>
      </c>
      <c r="D1224" t="s">
        <v>192</v>
      </c>
      <c r="E1224" t="s">
        <v>51</v>
      </c>
      <c r="F1224"/>
      <c r="G1224" s="78">
        <v>1686</v>
      </c>
      <c r="H1224" t="s">
        <v>55</v>
      </c>
    </row>
    <row r="1225" spans="1:8" ht="14.4">
      <c r="A1225" s="31">
        <f>COUNTIF('BOM Atual ZPCS12'!F:F,B1225)+(1-(SUMIF(Invoice!$A:$A,$B1225,Invoice!$B:$B)/100000000000))</f>
        <v>1</v>
      </c>
      <c r="B1225" t="s">
        <v>2354</v>
      </c>
      <c r="C1225" t="s">
        <v>2353</v>
      </c>
      <c r="D1225" t="s">
        <v>192</v>
      </c>
      <c r="E1225" t="s">
        <v>51</v>
      </c>
      <c r="F1225"/>
      <c r="G1225" s="78">
        <v>1686</v>
      </c>
      <c r="H1225" t="s">
        <v>55</v>
      </c>
    </row>
    <row r="1226" spans="1:8" ht="14.4">
      <c r="A1226" s="31">
        <f>COUNTIF('BOM Atual ZPCS12'!F:F,B1226)+(1-(SUMIF(Invoice!$A:$A,$B1226,Invoice!$B:$B)/100000000000))</f>
        <v>1</v>
      </c>
      <c r="B1226" t="s">
        <v>2355</v>
      </c>
      <c r="C1226" t="s">
        <v>2356</v>
      </c>
      <c r="D1226" t="s">
        <v>192</v>
      </c>
      <c r="E1226" t="s">
        <v>51</v>
      </c>
      <c r="F1226"/>
      <c r="G1226" s="78">
        <v>1687</v>
      </c>
      <c r="H1226" t="s">
        <v>55</v>
      </c>
    </row>
    <row r="1227" spans="1:8" ht="14.4">
      <c r="A1227" s="31">
        <f>COUNTIF('BOM Atual ZPCS12'!F:F,B1227)+(1-(SUMIF(Invoice!$A:$A,$B1227,Invoice!$B:$B)/100000000000))</f>
        <v>1</v>
      </c>
      <c r="B1227" t="s">
        <v>2357</v>
      </c>
      <c r="C1227" t="s">
        <v>2356</v>
      </c>
      <c r="D1227" t="s">
        <v>192</v>
      </c>
      <c r="E1227" t="s">
        <v>51</v>
      </c>
      <c r="F1227"/>
      <c r="G1227" s="78">
        <v>1687</v>
      </c>
      <c r="H1227" t="s">
        <v>55</v>
      </c>
    </row>
    <row r="1228" spans="1:8" ht="14.4">
      <c r="A1228" s="31">
        <f>COUNTIF('BOM Atual ZPCS12'!F:F,B1228)+(1-(SUMIF(Invoice!$A:$A,$B1228,Invoice!$B:$B)/100000000000))</f>
        <v>1</v>
      </c>
      <c r="B1228" t="s">
        <v>2358</v>
      </c>
      <c r="C1228" t="s">
        <v>2359</v>
      </c>
      <c r="D1228" t="s">
        <v>192</v>
      </c>
      <c r="E1228" t="s">
        <v>51</v>
      </c>
      <c r="F1228"/>
      <c r="G1228" s="78">
        <v>1688</v>
      </c>
      <c r="H1228" t="s">
        <v>55</v>
      </c>
    </row>
    <row r="1229" spans="1:8" ht="14.4">
      <c r="A1229" s="31">
        <f>COUNTIF('BOM Atual ZPCS12'!F:F,B1229)+(1-(SUMIF(Invoice!$A:$A,$B1229,Invoice!$B:$B)/100000000000))</f>
        <v>1</v>
      </c>
      <c r="B1229" t="s">
        <v>2360</v>
      </c>
      <c r="C1229" t="s">
        <v>2359</v>
      </c>
      <c r="D1229" t="s">
        <v>192</v>
      </c>
      <c r="E1229" t="s">
        <v>51</v>
      </c>
      <c r="F1229"/>
      <c r="G1229" s="78">
        <v>1688</v>
      </c>
      <c r="H1229" t="s">
        <v>55</v>
      </c>
    </row>
    <row r="1230" spans="1:8" ht="14.4">
      <c r="A1230" s="31">
        <f>COUNTIF('BOM Atual ZPCS12'!F:F,B1230)+(1-(SUMIF(Invoice!$A:$A,$B1230,Invoice!$B:$B)/100000000000))</f>
        <v>1</v>
      </c>
      <c r="B1230" t="s">
        <v>2361</v>
      </c>
      <c r="C1230" t="s">
        <v>2362</v>
      </c>
      <c r="D1230" t="s">
        <v>192</v>
      </c>
      <c r="E1230" t="s">
        <v>51</v>
      </c>
      <c r="F1230"/>
      <c r="G1230" s="78">
        <v>1689</v>
      </c>
      <c r="H1230" t="s">
        <v>55</v>
      </c>
    </row>
    <row r="1231" spans="1:8" ht="14.4">
      <c r="A1231" s="31">
        <f>COUNTIF('BOM Atual ZPCS12'!F:F,B1231)+(1-(SUMIF(Invoice!$A:$A,$B1231,Invoice!$B:$B)/100000000000))</f>
        <v>1</v>
      </c>
      <c r="B1231" t="s">
        <v>2363</v>
      </c>
      <c r="C1231" t="s">
        <v>2362</v>
      </c>
      <c r="D1231" t="s">
        <v>192</v>
      </c>
      <c r="E1231" t="s">
        <v>51</v>
      </c>
      <c r="F1231"/>
      <c r="G1231" s="78">
        <v>1689</v>
      </c>
      <c r="H1231" t="s">
        <v>55</v>
      </c>
    </row>
    <row r="1232" spans="1:8" ht="14.4">
      <c r="A1232" s="31">
        <f>COUNTIF('BOM Atual ZPCS12'!F:F,B1232)+(1-(SUMIF(Invoice!$A:$A,$B1232,Invoice!$B:$B)/100000000000))</f>
        <v>1</v>
      </c>
      <c r="B1232" t="s">
        <v>2364</v>
      </c>
      <c r="C1232" t="s">
        <v>2365</v>
      </c>
      <c r="D1232" t="s">
        <v>192</v>
      </c>
      <c r="E1232" t="s">
        <v>51</v>
      </c>
      <c r="F1232"/>
      <c r="G1232" s="78">
        <v>1691</v>
      </c>
      <c r="H1232" t="s">
        <v>55</v>
      </c>
    </row>
    <row r="1233" spans="1:8" ht="14.4">
      <c r="A1233" s="31">
        <f>COUNTIF('BOM Atual ZPCS12'!F:F,B1233)+(1-(SUMIF(Invoice!$A:$A,$B1233,Invoice!$B:$B)/100000000000))</f>
        <v>1</v>
      </c>
      <c r="B1233" t="s">
        <v>2366</v>
      </c>
      <c r="C1233" t="s">
        <v>2367</v>
      </c>
      <c r="D1233" t="s">
        <v>192</v>
      </c>
      <c r="E1233" t="s">
        <v>51</v>
      </c>
      <c r="F1233"/>
      <c r="G1233" s="78">
        <v>1691</v>
      </c>
      <c r="H1233" t="s">
        <v>55</v>
      </c>
    </row>
    <row r="1234" spans="1:8" ht="14.4">
      <c r="A1234" s="31">
        <f>COUNTIF('BOM Atual ZPCS12'!F:F,B1234)+(1-(SUMIF(Invoice!$A:$A,$B1234,Invoice!$B:$B)/100000000000))</f>
        <v>1</v>
      </c>
      <c r="B1234" t="s">
        <v>2368</v>
      </c>
      <c r="C1234" t="s">
        <v>2369</v>
      </c>
      <c r="D1234" t="s">
        <v>192</v>
      </c>
      <c r="E1234" t="s">
        <v>51</v>
      </c>
      <c r="F1234"/>
      <c r="G1234" s="78">
        <v>1693</v>
      </c>
      <c r="H1234" t="s">
        <v>55</v>
      </c>
    </row>
    <row r="1235" spans="1:8" ht="14.4">
      <c r="A1235" s="31">
        <f>COUNTIF('BOM Atual ZPCS12'!F:F,B1235)+(1-(SUMIF(Invoice!$A:$A,$B1235,Invoice!$B:$B)/100000000000))</f>
        <v>1</v>
      </c>
      <c r="B1235" t="s">
        <v>2370</v>
      </c>
      <c r="C1235" t="s">
        <v>2371</v>
      </c>
      <c r="D1235" t="s">
        <v>192</v>
      </c>
      <c r="E1235" t="s">
        <v>51</v>
      </c>
      <c r="F1235"/>
      <c r="G1235" s="78">
        <v>1693</v>
      </c>
      <c r="H1235" t="s">
        <v>55</v>
      </c>
    </row>
    <row r="1236" spans="1:8" ht="14.4">
      <c r="A1236" s="31">
        <f>COUNTIF('BOM Atual ZPCS12'!F:F,B1236)+(1-(SUMIF(Invoice!$A:$A,$B1236,Invoice!$B:$B)/100000000000))</f>
        <v>1</v>
      </c>
      <c r="B1236" t="s">
        <v>2372</v>
      </c>
      <c r="C1236" t="s">
        <v>2373</v>
      </c>
      <c r="D1236" t="s">
        <v>192</v>
      </c>
      <c r="E1236" t="s">
        <v>51</v>
      </c>
      <c r="F1236"/>
      <c r="G1236" s="78">
        <v>1694</v>
      </c>
      <c r="H1236" t="s">
        <v>55</v>
      </c>
    </row>
    <row r="1237" spans="1:8" ht="14.4">
      <c r="A1237" s="31">
        <f>COUNTIF('BOM Atual ZPCS12'!F:F,B1237)+(1-(SUMIF(Invoice!$A:$A,$B1237,Invoice!$B:$B)/100000000000))</f>
        <v>1</v>
      </c>
      <c r="B1237" t="s">
        <v>2374</v>
      </c>
      <c r="C1237" t="s">
        <v>2375</v>
      </c>
      <c r="D1237" t="s">
        <v>192</v>
      </c>
      <c r="E1237" t="s">
        <v>51</v>
      </c>
      <c r="F1237"/>
      <c r="G1237" s="78">
        <v>1694</v>
      </c>
      <c r="H1237" t="s">
        <v>55</v>
      </c>
    </row>
    <row r="1238" spans="1:8" ht="14.4">
      <c r="A1238" s="31">
        <f>COUNTIF('BOM Atual ZPCS12'!F:F,B1238)+(1-(SUMIF(Invoice!$A:$A,$B1238,Invoice!$B:$B)/100000000000))</f>
        <v>1</v>
      </c>
      <c r="B1238" t="s">
        <v>2376</v>
      </c>
      <c r="C1238" t="s">
        <v>2377</v>
      </c>
      <c r="D1238" t="s">
        <v>192</v>
      </c>
      <c r="E1238" t="s">
        <v>51</v>
      </c>
      <c r="F1238"/>
      <c r="G1238" s="78">
        <v>1695</v>
      </c>
      <c r="H1238" t="s">
        <v>55</v>
      </c>
    </row>
    <row r="1239" spans="1:8" ht="14.4">
      <c r="A1239" s="31">
        <f>COUNTIF('BOM Atual ZPCS12'!F:F,B1239)+(1-(SUMIF(Invoice!$A:$A,$B1239,Invoice!$B:$B)/100000000000))</f>
        <v>1</v>
      </c>
      <c r="B1239" t="s">
        <v>2378</v>
      </c>
      <c r="C1239" t="s">
        <v>2379</v>
      </c>
      <c r="D1239" t="s">
        <v>192</v>
      </c>
      <c r="E1239" t="s">
        <v>51</v>
      </c>
      <c r="F1239"/>
      <c r="G1239" s="78">
        <v>1695</v>
      </c>
      <c r="H1239" t="s">
        <v>55</v>
      </c>
    </row>
    <row r="1240" spans="1:8" ht="14.4">
      <c r="A1240" s="31">
        <f>COUNTIF('BOM Atual ZPCS12'!F:F,B1240)+(1-(SUMIF(Invoice!$A:$A,$B1240,Invoice!$B:$B)/100000000000))</f>
        <v>1</v>
      </c>
      <c r="B1240" t="s">
        <v>2380</v>
      </c>
      <c r="C1240" t="s">
        <v>2381</v>
      </c>
      <c r="D1240" t="s">
        <v>192</v>
      </c>
      <c r="E1240" t="s">
        <v>51</v>
      </c>
      <c r="F1240"/>
      <c r="G1240" s="78">
        <v>1696</v>
      </c>
      <c r="H1240" t="s">
        <v>55</v>
      </c>
    </row>
    <row r="1241" spans="1:8" ht="14.4">
      <c r="A1241" s="31">
        <f>COUNTIF('BOM Atual ZPCS12'!F:F,B1241)+(1-(SUMIF(Invoice!$A:$A,$B1241,Invoice!$B:$B)/100000000000))</f>
        <v>1</v>
      </c>
      <c r="B1241" t="s">
        <v>2382</v>
      </c>
      <c r="C1241" t="s">
        <v>2383</v>
      </c>
      <c r="D1241" t="s">
        <v>192</v>
      </c>
      <c r="E1241" t="s">
        <v>51</v>
      </c>
      <c r="F1241"/>
      <c r="G1241" s="78">
        <v>1696</v>
      </c>
      <c r="H1241" t="s">
        <v>55</v>
      </c>
    </row>
    <row r="1242" spans="1:8" ht="14.4">
      <c r="A1242" s="31">
        <f>COUNTIF('BOM Atual ZPCS12'!F:F,B1242)+(1-(SUMIF(Invoice!$A:$A,$B1242,Invoice!$B:$B)/100000000000))</f>
        <v>1</v>
      </c>
      <c r="B1242" t="s">
        <v>2384</v>
      </c>
      <c r="C1242" t="s">
        <v>2385</v>
      </c>
      <c r="D1242" t="s">
        <v>192</v>
      </c>
      <c r="E1242" t="s">
        <v>51</v>
      </c>
      <c r="F1242"/>
      <c r="G1242" s="78">
        <v>1697</v>
      </c>
      <c r="H1242" t="s">
        <v>55</v>
      </c>
    </row>
    <row r="1243" spans="1:8" ht="14.4">
      <c r="A1243" s="31">
        <f>COUNTIF('BOM Atual ZPCS12'!F:F,B1243)+(1-(SUMIF(Invoice!$A:$A,$B1243,Invoice!$B:$B)/100000000000))</f>
        <v>1</v>
      </c>
      <c r="B1243" t="s">
        <v>2386</v>
      </c>
      <c r="C1243" t="s">
        <v>2385</v>
      </c>
      <c r="D1243" t="s">
        <v>192</v>
      </c>
      <c r="E1243" t="s">
        <v>51</v>
      </c>
      <c r="F1243"/>
      <c r="G1243" s="78">
        <v>1697</v>
      </c>
      <c r="H1243" t="s">
        <v>55</v>
      </c>
    </row>
    <row r="1244" spans="1:8" ht="14.4">
      <c r="A1244" s="31">
        <f>COUNTIF('BOM Atual ZPCS12'!F:F,B1244)+(1-(SUMIF(Invoice!$A:$A,$B1244,Invoice!$B:$B)/100000000000))</f>
        <v>1</v>
      </c>
      <c r="B1244" t="s">
        <v>2387</v>
      </c>
      <c r="C1244" t="s">
        <v>2388</v>
      </c>
      <c r="D1244" t="s">
        <v>192</v>
      </c>
      <c r="E1244" t="s">
        <v>51</v>
      </c>
      <c r="F1244"/>
      <c r="G1244" s="78">
        <v>1698</v>
      </c>
      <c r="H1244" t="s">
        <v>55</v>
      </c>
    </row>
    <row r="1245" spans="1:8" ht="14.4">
      <c r="A1245" s="31">
        <f>COUNTIF('BOM Atual ZPCS12'!F:F,B1245)+(1-(SUMIF(Invoice!$A:$A,$B1245,Invoice!$B:$B)/100000000000))</f>
        <v>1</v>
      </c>
      <c r="B1245" t="s">
        <v>2389</v>
      </c>
      <c r="C1245" t="s">
        <v>2388</v>
      </c>
      <c r="D1245" t="s">
        <v>192</v>
      </c>
      <c r="E1245" t="s">
        <v>51</v>
      </c>
      <c r="F1245"/>
      <c r="G1245" s="78">
        <v>1698</v>
      </c>
      <c r="H1245" t="s">
        <v>55</v>
      </c>
    </row>
    <row r="1246" spans="1:8" ht="14.4">
      <c r="A1246" s="31">
        <f>COUNTIF('BOM Atual ZPCS12'!F:F,B1246)+(1-(SUMIF(Invoice!$A:$A,$B1246,Invoice!$B:$B)/100000000000))</f>
        <v>1</v>
      </c>
      <c r="B1246" t="s">
        <v>2390</v>
      </c>
      <c r="C1246" t="s">
        <v>2391</v>
      </c>
      <c r="D1246" t="s">
        <v>192</v>
      </c>
      <c r="E1246" t="s">
        <v>51</v>
      </c>
      <c r="F1246"/>
      <c r="G1246" s="78">
        <v>1699</v>
      </c>
      <c r="H1246" t="s">
        <v>55</v>
      </c>
    </row>
    <row r="1247" spans="1:8" ht="14.4">
      <c r="A1247" s="31">
        <f>COUNTIF('BOM Atual ZPCS12'!F:F,B1247)+(1-(SUMIF(Invoice!$A:$A,$B1247,Invoice!$B:$B)/100000000000))</f>
        <v>1</v>
      </c>
      <c r="B1247" t="s">
        <v>2392</v>
      </c>
      <c r="C1247" t="s">
        <v>2391</v>
      </c>
      <c r="D1247" t="s">
        <v>192</v>
      </c>
      <c r="E1247" t="s">
        <v>51</v>
      </c>
      <c r="F1247"/>
      <c r="G1247" s="78">
        <v>1699</v>
      </c>
      <c r="H1247" t="s">
        <v>55</v>
      </c>
    </row>
    <row r="1248" spans="1:8" ht="14.4">
      <c r="A1248" s="31">
        <f>COUNTIF('BOM Atual ZPCS12'!F:F,B1248)+(1-(SUMIF(Invoice!$A:$A,$B1248,Invoice!$B:$B)/100000000000))</f>
        <v>1</v>
      </c>
      <c r="B1248" t="s">
        <v>2393</v>
      </c>
      <c r="C1248" t="s">
        <v>2394</v>
      </c>
      <c r="D1248" t="s">
        <v>192</v>
      </c>
      <c r="E1248" t="s">
        <v>51</v>
      </c>
      <c r="F1248"/>
      <c r="G1248" s="78">
        <v>1700</v>
      </c>
      <c r="H1248" t="s">
        <v>55</v>
      </c>
    </row>
    <row r="1249" spans="1:8" ht="14.4">
      <c r="A1249" s="31">
        <f>COUNTIF('BOM Atual ZPCS12'!F:F,B1249)+(1-(SUMIF(Invoice!$A:$A,$B1249,Invoice!$B:$B)/100000000000))</f>
        <v>1</v>
      </c>
      <c r="B1249" t="s">
        <v>2395</v>
      </c>
      <c r="C1249" t="s">
        <v>2394</v>
      </c>
      <c r="D1249" t="s">
        <v>192</v>
      </c>
      <c r="E1249" t="s">
        <v>51</v>
      </c>
      <c r="F1249"/>
      <c r="G1249" s="78">
        <v>1700</v>
      </c>
      <c r="H1249" t="s">
        <v>55</v>
      </c>
    </row>
    <row r="1250" spans="1:8" ht="14.4">
      <c r="A1250" s="31">
        <f>COUNTIF('BOM Atual ZPCS12'!F:F,B1250)+(1-(SUMIF(Invoice!$A:$A,$B1250,Invoice!$B:$B)/100000000000))</f>
        <v>1</v>
      </c>
      <c r="B1250" t="s">
        <v>2396</v>
      </c>
      <c r="C1250" t="s">
        <v>2397</v>
      </c>
      <c r="D1250" t="s">
        <v>192</v>
      </c>
      <c r="E1250" t="s">
        <v>51</v>
      </c>
      <c r="F1250"/>
      <c r="G1250" s="78">
        <v>1701</v>
      </c>
      <c r="H1250" t="s">
        <v>55</v>
      </c>
    </row>
    <row r="1251" spans="1:8" ht="14.4">
      <c r="A1251" s="31">
        <f>COUNTIF('BOM Atual ZPCS12'!F:F,B1251)+(1-(SUMIF(Invoice!$A:$A,$B1251,Invoice!$B:$B)/100000000000))</f>
        <v>1</v>
      </c>
      <c r="B1251" t="s">
        <v>2398</v>
      </c>
      <c r="C1251" t="s">
        <v>2399</v>
      </c>
      <c r="D1251" t="s">
        <v>192</v>
      </c>
      <c r="E1251" t="s">
        <v>51</v>
      </c>
      <c r="F1251"/>
      <c r="G1251" s="78">
        <v>1701</v>
      </c>
      <c r="H1251" t="s">
        <v>55</v>
      </c>
    </row>
    <row r="1252" spans="1:8" ht="14.4">
      <c r="A1252" s="31">
        <f>COUNTIF('BOM Atual ZPCS12'!F:F,B1252)+(1-(SUMIF(Invoice!$A:$A,$B1252,Invoice!$B:$B)/100000000000))</f>
        <v>1</v>
      </c>
      <c r="B1252" t="s">
        <v>2400</v>
      </c>
      <c r="C1252" t="s">
        <v>2401</v>
      </c>
      <c r="D1252" t="s">
        <v>192</v>
      </c>
      <c r="E1252" t="s">
        <v>51</v>
      </c>
      <c r="F1252"/>
      <c r="G1252" s="78">
        <v>1702</v>
      </c>
      <c r="H1252" t="s">
        <v>55</v>
      </c>
    </row>
    <row r="1253" spans="1:8" ht="14.4">
      <c r="A1253" s="31">
        <f>COUNTIF('BOM Atual ZPCS12'!F:F,B1253)+(1-(SUMIF(Invoice!$A:$A,$B1253,Invoice!$B:$B)/100000000000))</f>
        <v>1</v>
      </c>
      <c r="B1253" t="s">
        <v>2402</v>
      </c>
      <c r="C1253" t="s">
        <v>2401</v>
      </c>
      <c r="D1253" t="s">
        <v>192</v>
      </c>
      <c r="E1253" t="s">
        <v>51</v>
      </c>
      <c r="F1253"/>
      <c r="G1253" s="78">
        <v>1702</v>
      </c>
      <c r="H1253" t="s">
        <v>55</v>
      </c>
    </row>
    <row r="1254" spans="1:8" ht="14.4">
      <c r="A1254" s="31">
        <f>COUNTIF('BOM Atual ZPCS12'!F:F,B1254)+(1-(SUMIF(Invoice!$A:$A,$B1254,Invoice!$B:$B)/100000000000))</f>
        <v>1</v>
      </c>
      <c r="B1254" t="s">
        <v>2403</v>
      </c>
      <c r="C1254" t="s">
        <v>2404</v>
      </c>
      <c r="D1254" t="s">
        <v>192</v>
      </c>
      <c r="E1254" t="s">
        <v>51</v>
      </c>
      <c r="F1254"/>
      <c r="G1254" s="78">
        <v>1703</v>
      </c>
      <c r="H1254" t="s">
        <v>64</v>
      </c>
    </row>
    <row r="1255" spans="1:8" ht="14.4">
      <c r="A1255" s="31">
        <f>COUNTIF('BOM Atual ZPCS12'!F:F,B1255)+(1-(SUMIF(Invoice!$A:$A,$B1255,Invoice!$B:$B)/100000000000))</f>
        <v>1</v>
      </c>
      <c r="B1255" t="s">
        <v>2405</v>
      </c>
      <c r="C1255" t="s">
        <v>2406</v>
      </c>
      <c r="D1255" t="s">
        <v>192</v>
      </c>
      <c r="E1255" t="s">
        <v>51</v>
      </c>
      <c r="F1255"/>
      <c r="G1255" s="78">
        <v>1703</v>
      </c>
      <c r="H1255" t="s">
        <v>64</v>
      </c>
    </row>
    <row r="1256" spans="1:8" ht="14.4">
      <c r="A1256" s="31">
        <f>COUNTIF('BOM Atual ZPCS12'!F:F,B1256)+(1-(SUMIF(Invoice!$A:$A,$B1256,Invoice!$B:$B)/100000000000))</f>
        <v>1</v>
      </c>
      <c r="B1256" t="s">
        <v>2407</v>
      </c>
      <c r="C1256" t="s">
        <v>2406</v>
      </c>
      <c r="D1256" t="s">
        <v>192</v>
      </c>
      <c r="E1256" t="s">
        <v>51</v>
      </c>
      <c r="F1256"/>
      <c r="G1256" s="78">
        <v>1703</v>
      </c>
      <c r="H1256" t="s">
        <v>64</v>
      </c>
    </row>
    <row r="1257" spans="1:8" ht="14.4">
      <c r="A1257" s="31">
        <f>COUNTIF('BOM Atual ZPCS12'!F:F,B1257)+(1-(SUMIF(Invoice!$A:$A,$B1257,Invoice!$B:$B)/100000000000))</f>
        <v>1</v>
      </c>
      <c r="B1257" t="s">
        <v>2408</v>
      </c>
      <c r="C1257" t="s">
        <v>2409</v>
      </c>
      <c r="D1257" t="s">
        <v>192</v>
      </c>
      <c r="E1257" t="s">
        <v>51</v>
      </c>
      <c r="F1257"/>
      <c r="G1257" s="78">
        <v>1704</v>
      </c>
      <c r="H1257" t="s">
        <v>55</v>
      </c>
    </row>
    <row r="1258" spans="1:8" ht="14.4">
      <c r="A1258" s="31">
        <f>COUNTIF('BOM Atual ZPCS12'!F:F,B1258)+(1-(SUMIF(Invoice!$A:$A,$B1258,Invoice!$B:$B)/100000000000))</f>
        <v>1</v>
      </c>
      <c r="B1258" t="s">
        <v>2410</v>
      </c>
      <c r="C1258" t="s">
        <v>2409</v>
      </c>
      <c r="D1258" t="s">
        <v>192</v>
      </c>
      <c r="E1258" t="s">
        <v>51</v>
      </c>
      <c r="F1258"/>
      <c r="G1258" s="78">
        <v>1704</v>
      </c>
      <c r="H1258" t="s">
        <v>55</v>
      </c>
    </row>
    <row r="1259" spans="1:8" ht="14.4">
      <c r="A1259" s="31">
        <f>COUNTIF('BOM Atual ZPCS12'!F:F,B1259)+(1-(SUMIF(Invoice!$A:$A,$B1259,Invoice!$B:$B)/100000000000))</f>
        <v>1</v>
      </c>
      <c r="B1259" t="s">
        <v>2411</v>
      </c>
      <c r="C1259" t="s">
        <v>2412</v>
      </c>
      <c r="D1259" t="s">
        <v>192</v>
      </c>
      <c r="E1259" t="s">
        <v>51</v>
      </c>
      <c r="F1259"/>
      <c r="G1259" s="78">
        <v>1705</v>
      </c>
      <c r="H1259" t="s">
        <v>64</v>
      </c>
    </row>
    <row r="1260" spans="1:8" ht="14.4">
      <c r="A1260" s="31">
        <f>COUNTIF('BOM Atual ZPCS12'!F:F,B1260)+(1-(SUMIF(Invoice!$A:$A,$B1260,Invoice!$B:$B)/100000000000))</f>
        <v>1</v>
      </c>
      <c r="B1260" t="s">
        <v>2413</v>
      </c>
      <c r="C1260" t="s">
        <v>2412</v>
      </c>
      <c r="D1260" t="s">
        <v>192</v>
      </c>
      <c r="E1260" t="s">
        <v>51</v>
      </c>
      <c r="F1260"/>
      <c r="G1260" s="78">
        <v>1705</v>
      </c>
      <c r="H1260" t="s">
        <v>64</v>
      </c>
    </row>
    <row r="1261" spans="1:8" ht="14.4">
      <c r="A1261" s="31">
        <f>COUNTIF('BOM Atual ZPCS12'!F:F,B1261)+(1-(SUMIF(Invoice!$A:$A,$B1261,Invoice!$B:$B)/100000000000))</f>
        <v>1</v>
      </c>
      <c r="B1261" t="s">
        <v>2414</v>
      </c>
      <c r="C1261" t="s">
        <v>2415</v>
      </c>
      <c r="D1261" t="s">
        <v>192</v>
      </c>
      <c r="E1261" t="s">
        <v>51</v>
      </c>
      <c r="F1261"/>
      <c r="G1261" s="78">
        <v>1705</v>
      </c>
      <c r="H1261" t="s">
        <v>64</v>
      </c>
    </row>
    <row r="1262" spans="1:8" ht="14.4">
      <c r="A1262" s="31">
        <f>COUNTIF('BOM Atual ZPCS12'!F:F,B1262)+(1-(SUMIF(Invoice!$A:$A,$B1262,Invoice!$B:$B)/100000000000))</f>
        <v>1</v>
      </c>
      <c r="B1262" t="s">
        <v>2416</v>
      </c>
      <c r="C1262" t="s">
        <v>2417</v>
      </c>
      <c r="D1262" t="s">
        <v>192</v>
      </c>
      <c r="E1262" t="s">
        <v>51</v>
      </c>
      <c r="F1262"/>
      <c r="G1262" s="78">
        <v>1706</v>
      </c>
      <c r="H1262" t="s">
        <v>55</v>
      </c>
    </row>
    <row r="1263" spans="1:8" ht="14.4">
      <c r="A1263" s="31">
        <f>COUNTIF('BOM Atual ZPCS12'!F:F,B1263)+(1-(SUMIF(Invoice!$A:$A,$B1263,Invoice!$B:$B)/100000000000))</f>
        <v>1</v>
      </c>
      <c r="B1263" t="s">
        <v>2418</v>
      </c>
      <c r="C1263" t="s">
        <v>2419</v>
      </c>
      <c r="D1263" t="s">
        <v>192</v>
      </c>
      <c r="E1263" t="s">
        <v>51</v>
      </c>
      <c r="F1263"/>
      <c r="G1263" s="78">
        <v>1706</v>
      </c>
      <c r="H1263" t="s">
        <v>55</v>
      </c>
    </row>
    <row r="1264" spans="1:8" ht="14.4">
      <c r="A1264" s="31">
        <f>COUNTIF('BOM Atual ZPCS12'!F:F,B1264)+(1-(SUMIF(Invoice!$A:$A,$B1264,Invoice!$B:$B)/100000000000))</f>
        <v>1</v>
      </c>
      <c r="B1264" t="s">
        <v>2420</v>
      </c>
      <c r="C1264" t="s">
        <v>2421</v>
      </c>
      <c r="D1264" t="s">
        <v>192</v>
      </c>
      <c r="E1264" t="s">
        <v>51</v>
      </c>
      <c r="F1264"/>
      <c r="G1264" s="78">
        <v>1707</v>
      </c>
      <c r="H1264" t="s">
        <v>55</v>
      </c>
    </row>
    <row r="1265" spans="1:8" ht="14.4">
      <c r="A1265" s="31">
        <f>COUNTIF('BOM Atual ZPCS12'!F:F,B1265)+(1-(SUMIF(Invoice!$A:$A,$B1265,Invoice!$B:$B)/100000000000))</f>
        <v>1</v>
      </c>
      <c r="B1265" t="s">
        <v>2422</v>
      </c>
      <c r="C1265" t="s">
        <v>2423</v>
      </c>
      <c r="D1265" t="s">
        <v>192</v>
      </c>
      <c r="E1265" t="s">
        <v>51</v>
      </c>
      <c r="F1265"/>
      <c r="G1265" s="78">
        <v>1707</v>
      </c>
      <c r="H1265" t="s">
        <v>55</v>
      </c>
    </row>
    <row r="1266" spans="1:8" ht="14.4">
      <c r="A1266" s="31">
        <f>COUNTIF('BOM Atual ZPCS12'!F:F,B1266)+(1-(SUMIF(Invoice!$A:$A,$B1266,Invoice!$B:$B)/100000000000))</f>
        <v>1</v>
      </c>
      <c r="B1266" t="s">
        <v>2424</v>
      </c>
      <c r="C1266" t="s">
        <v>2425</v>
      </c>
      <c r="D1266" t="s">
        <v>192</v>
      </c>
      <c r="E1266" t="s">
        <v>51</v>
      </c>
      <c r="F1266"/>
      <c r="G1266" s="78">
        <v>1708</v>
      </c>
      <c r="H1266" t="s">
        <v>55</v>
      </c>
    </row>
    <row r="1267" spans="1:8" ht="14.4">
      <c r="A1267" s="31">
        <f>COUNTIF('BOM Atual ZPCS12'!F:F,B1267)+(1-(SUMIF(Invoice!$A:$A,$B1267,Invoice!$B:$B)/100000000000))</f>
        <v>1</v>
      </c>
      <c r="B1267" t="s">
        <v>2426</v>
      </c>
      <c r="C1267" t="s">
        <v>2427</v>
      </c>
      <c r="D1267" t="s">
        <v>192</v>
      </c>
      <c r="E1267" t="s">
        <v>51</v>
      </c>
      <c r="F1267"/>
      <c r="G1267" s="78">
        <v>1708</v>
      </c>
      <c r="H1267" t="s">
        <v>55</v>
      </c>
    </row>
    <row r="1268" spans="1:8" ht="14.4">
      <c r="A1268" s="31">
        <f>COUNTIF('BOM Atual ZPCS12'!F:F,B1268)+(1-(SUMIF(Invoice!$A:$A,$B1268,Invoice!$B:$B)/100000000000))</f>
        <v>1</v>
      </c>
      <c r="B1268" t="s">
        <v>2428</v>
      </c>
      <c r="C1268" t="s">
        <v>2429</v>
      </c>
      <c r="D1268" t="s">
        <v>192</v>
      </c>
      <c r="E1268" t="s">
        <v>51</v>
      </c>
      <c r="F1268"/>
      <c r="G1268" s="78">
        <v>1708</v>
      </c>
      <c r="H1268" t="s">
        <v>55</v>
      </c>
    </row>
    <row r="1269" spans="1:8" ht="14.4">
      <c r="A1269" s="31">
        <f>COUNTIF('BOM Atual ZPCS12'!F:F,B1269)+(1-(SUMIF(Invoice!$A:$A,$B1269,Invoice!$B:$B)/100000000000))</f>
        <v>1</v>
      </c>
      <c r="B1269" t="s">
        <v>2430</v>
      </c>
      <c r="C1269" t="s">
        <v>2431</v>
      </c>
      <c r="D1269" t="s">
        <v>192</v>
      </c>
      <c r="E1269" t="s">
        <v>51</v>
      </c>
      <c r="F1269"/>
      <c r="G1269" s="78">
        <v>1710</v>
      </c>
      <c r="H1269" t="s">
        <v>55</v>
      </c>
    </row>
    <row r="1270" spans="1:8" ht="14.4">
      <c r="A1270" s="31">
        <f>COUNTIF('BOM Atual ZPCS12'!F:F,B1270)+(1-(SUMIF(Invoice!$A:$A,$B1270,Invoice!$B:$B)/100000000000))</f>
        <v>1</v>
      </c>
      <c r="B1270" t="s">
        <v>2432</v>
      </c>
      <c r="C1270" t="s">
        <v>2431</v>
      </c>
      <c r="D1270" t="s">
        <v>192</v>
      </c>
      <c r="E1270" t="s">
        <v>51</v>
      </c>
      <c r="F1270"/>
      <c r="G1270" s="78">
        <v>1710</v>
      </c>
      <c r="H1270" t="s">
        <v>55</v>
      </c>
    </row>
    <row r="1271" spans="1:8" ht="14.4">
      <c r="A1271" s="31">
        <f>COUNTIF('BOM Atual ZPCS12'!F:F,B1271)+(1-(SUMIF(Invoice!$A:$A,$B1271,Invoice!$B:$B)/100000000000))</f>
        <v>1</v>
      </c>
      <c r="B1271" t="s">
        <v>2433</v>
      </c>
      <c r="C1271" t="s">
        <v>2434</v>
      </c>
      <c r="D1271" t="s">
        <v>192</v>
      </c>
      <c r="E1271" t="s">
        <v>51</v>
      </c>
      <c r="F1271"/>
      <c r="G1271" s="78">
        <v>1711</v>
      </c>
      <c r="H1271" t="s">
        <v>55</v>
      </c>
    </row>
    <row r="1272" spans="1:8" ht="14.4">
      <c r="A1272" s="31">
        <f>COUNTIF('BOM Atual ZPCS12'!F:F,B1272)+(1-(SUMIF(Invoice!$A:$A,$B1272,Invoice!$B:$B)/100000000000))</f>
        <v>1</v>
      </c>
      <c r="B1272" t="s">
        <v>2435</v>
      </c>
      <c r="C1272" t="s">
        <v>2434</v>
      </c>
      <c r="D1272" t="s">
        <v>192</v>
      </c>
      <c r="E1272" t="s">
        <v>51</v>
      </c>
      <c r="F1272"/>
      <c r="G1272" s="78">
        <v>1711</v>
      </c>
      <c r="H1272" t="s">
        <v>55</v>
      </c>
    </row>
    <row r="1273" spans="1:8" ht="14.4">
      <c r="A1273" s="31">
        <f>COUNTIF('BOM Atual ZPCS12'!F:F,B1273)+(1-(SUMIF(Invoice!$A:$A,$B1273,Invoice!$B:$B)/100000000000))</f>
        <v>1</v>
      </c>
      <c r="B1273" t="s">
        <v>2436</v>
      </c>
      <c r="C1273" t="s">
        <v>2437</v>
      </c>
      <c r="D1273" t="s">
        <v>192</v>
      </c>
      <c r="E1273" t="s">
        <v>54</v>
      </c>
      <c r="F1273"/>
      <c r="G1273" s="78">
        <v>1712</v>
      </c>
      <c r="H1273" t="s">
        <v>55</v>
      </c>
    </row>
    <row r="1274" spans="1:8" ht="14.4">
      <c r="A1274" s="31">
        <f>COUNTIF('BOM Atual ZPCS12'!F:F,B1274)+(1-(SUMIF(Invoice!$A:$A,$B1274,Invoice!$B:$B)/100000000000))</f>
        <v>1</v>
      </c>
      <c r="B1274" t="s">
        <v>2438</v>
      </c>
      <c r="C1274" t="s">
        <v>2439</v>
      </c>
      <c r="D1274" t="s">
        <v>192</v>
      </c>
      <c r="E1274" t="s">
        <v>54</v>
      </c>
      <c r="F1274"/>
      <c r="G1274" s="78">
        <v>1712</v>
      </c>
      <c r="H1274" t="s">
        <v>55</v>
      </c>
    </row>
    <row r="1275" spans="1:8" ht="14.4">
      <c r="A1275" s="31">
        <f>COUNTIF('BOM Atual ZPCS12'!F:F,B1275)+(1-(SUMIF(Invoice!$A:$A,$B1275,Invoice!$B:$B)/100000000000))</f>
        <v>1</v>
      </c>
      <c r="B1275" t="s">
        <v>2440</v>
      </c>
      <c r="C1275" t="s">
        <v>2437</v>
      </c>
      <c r="D1275" t="s">
        <v>192</v>
      </c>
      <c r="E1275" t="s">
        <v>54</v>
      </c>
      <c r="F1275"/>
      <c r="G1275" s="78">
        <v>1712</v>
      </c>
      <c r="H1275" t="s">
        <v>55</v>
      </c>
    </row>
    <row r="1276" spans="1:8" ht="14.4">
      <c r="A1276" s="31">
        <f>COUNTIF('BOM Atual ZPCS12'!F:F,B1276)+(1-(SUMIF(Invoice!$A:$A,$B1276,Invoice!$B:$B)/100000000000))</f>
        <v>1</v>
      </c>
      <c r="B1276" t="s">
        <v>2441</v>
      </c>
      <c r="C1276" t="s">
        <v>2439</v>
      </c>
      <c r="D1276" t="s">
        <v>192</v>
      </c>
      <c r="E1276" t="s">
        <v>54</v>
      </c>
      <c r="F1276"/>
      <c r="G1276" s="78">
        <v>1712</v>
      </c>
      <c r="H1276" t="s">
        <v>55</v>
      </c>
    </row>
    <row r="1277" spans="1:8" ht="14.4">
      <c r="A1277" s="31">
        <f>COUNTIF('BOM Atual ZPCS12'!F:F,B1277)+(1-(SUMIF(Invoice!$A:$A,$B1277,Invoice!$B:$B)/100000000000))</f>
        <v>1</v>
      </c>
      <c r="B1277" t="s">
        <v>2442</v>
      </c>
      <c r="C1277" t="s">
        <v>2443</v>
      </c>
      <c r="D1277" t="s">
        <v>192</v>
      </c>
      <c r="E1277" t="s">
        <v>51</v>
      </c>
      <c r="F1277"/>
      <c r="G1277" s="78">
        <v>1713</v>
      </c>
      <c r="H1277" t="s">
        <v>55</v>
      </c>
    </row>
    <row r="1278" spans="1:8" ht="14.4">
      <c r="A1278" s="31">
        <f>COUNTIF('BOM Atual ZPCS12'!F:F,B1278)+(1-(SUMIF(Invoice!$A:$A,$B1278,Invoice!$B:$B)/100000000000))</f>
        <v>1</v>
      </c>
      <c r="B1278" t="s">
        <v>2444</v>
      </c>
      <c r="C1278" t="s">
        <v>2445</v>
      </c>
      <c r="D1278" t="s">
        <v>192</v>
      </c>
      <c r="E1278" t="s">
        <v>51</v>
      </c>
      <c r="F1278"/>
      <c r="G1278" s="78">
        <v>1713</v>
      </c>
      <c r="H1278" t="s">
        <v>55</v>
      </c>
    </row>
    <row r="1279" spans="1:8" ht="14.4">
      <c r="A1279" s="31">
        <f>COUNTIF('BOM Atual ZPCS12'!F:F,B1279)+(1-(SUMIF(Invoice!$A:$A,$B1279,Invoice!$B:$B)/100000000000))</f>
        <v>1</v>
      </c>
      <c r="B1279" t="s">
        <v>2446</v>
      </c>
      <c r="C1279" t="s">
        <v>2447</v>
      </c>
      <c r="D1279" t="s">
        <v>192</v>
      </c>
      <c r="E1279" t="s">
        <v>51</v>
      </c>
      <c r="F1279"/>
      <c r="G1279" s="78">
        <v>1714</v>
      </c>
      <c r="H1279" t="s">
        <v>64</v>
      </c>
    </row>
    <row r="1280" spans="1:8" ht="14.4">
      <c r="A1280" s="31">
        <f>COUNTIF('BOM Atual ZPCS12'!F:F,B1280)+(1-(SUMIF(Invoice!$A:$A,$B1280,Invoice!$B:$B)/100000000000))</f>
        <v>1</v>
      </c>
      <c r="B1280" t="s">
        <v>2448</v>
      </c>
      <c r="C1280" t="s">
        <v>2447</v>
      </c>
      <c r="D1280" t="s">
        <v>192</v>
      </c>
      <c r="E1280" t="s">
        <v>51</v>
      </c>
      <c r="F1280"/>
      <c r="G1280" s="78">
        <v>1714</v>
      </c>
      <c r="H1280" t="s">
        <v>64</v>
      </c>
    </row>
    <row r="1281" spans="1:8" ht="14.4">
      <c r="A1281" s="31">
        <f>COUNTIF('BOM Atual ZPCS12'!F:F,B1281)+(1-(SUMIF(Invoice!$A:$A,$B1281,Invoice!$B:$B)/100000000000))</f>
        <v>1</v>
      </c>
      <c r="B1281" t="s">
        <v>2449</v>
      </c>
      <c r="C1281" t="s">
        <v>2447</v>
      </c>
      <c r="D1281" t="s">
        <v>192</v>
      </c>
      <c r="E1281" t="s">
        <v>51</v>
      </c>
      <c r="F1281"/>
      <c r="G1281" s="78">
        <v>1714</v>
      </c>
      <c r="H1281" t="s">
        <v>64</v>
      </c>
    </row>
    <row r="1282" spans="1:8" ht="14.4">
      <c r="A1282" s="31">
        <f>COUNTIF('BOM Atual ZPCS12'!F:F,B1282)+(1-(SUMIF(Invoice!$A:$A,$B1282,Invoice!$B:$B)/100000000000))</f>
        <v>1</v>
      </c>
      <c r="B1282" t="s">
        <v>2450</v>
      </c>
      <c r="C1282" t="s">
        <v>2451</v>
      </c>
      <c r="D1282" t="s">
        <v>192</v>
      </c>
      <c r="E1282" t="s">
        <v>51</v>
      </c>
      <c r="F1282"/>
      <c r="G1282" s="78">
        <v>1715</v>
      </c>
      <c r="H1282" t="s">
        <v>55</v>
      </c>
    </row>
    <row r="1283" spans="1:8" ht="14.4">
      <c r="A1283" s="31">
        <f>COUNTIF('BOM Atual ZPCS12'!F:F,B1283)+(1-(SUMIF(Invoice!$A:$A,$B1283,Invoice!$B:$B)/100000000000))</f>
        <v>1</v>
      </c>
      <c r="B1283" t="s">
        <v>2452</v>
      </c>
      <c r="C1283" t="s">
        <v>2453</v>
      </c>
      <c r="D1283" t="s">
        <v>192</v>
      </c>
      <c r="E1283" t="s">
        <v>51</v>
      </c>
      <c r="F1283"/>
      <c r="G1283" s="78">
        <v>1715</v>
      </c>
      <c r="H1283" t="s">
        <v>55</v>
      </c>
    </row>
    <row r="1284" spans="1:8" ht="14.4">
      <c r="A1284" s="31">
        <f>COUNTIF('BOM Atual ZPCS12'!F:F,B1284)+(1-(SUMIF(Invoice!$A:$A,$B1284,Invoice!$B:$B)/100000000000))</f>
        <v>1</v>
      </c>
      <c r="B1284" t="s">
        <v>2454</v>
      </c>
      <c r="C1284" t="s">
        <v>2421</v>
      </c>
      <c r="D1284" t="s">
        <v>192</v>
      </c>
      <c r="E1284" t="s">
        <v>51</v>
      </c>
      <c r="F1284"/>
      <c r="G1284" s="78">
        <v>1716</v>
      </c>
      <c r="H1284" t="s">
        <v>55</v>
      </c>
    </row>
    <row r="1285" spans="1:8" ht="14.4">
      <c r="A1285" s="31">
        <f>COUNTIF('BOM Atual ZPCS12'!F:F,B1285)+(1-(SUMIF(Invoice!$A:$A,$B1285,Invoice!$B:$B)/100000000000))</f>
        <v>1</v>
      </c>
      <c r="B1285" t="s">
        <v>2455</v>
      </c>
      <c r="C1285" t="s">
        <v>2456</v>
      </c>
      <c r="D1285" t="s">
        <v>192</v>
      </c>
      <c r="E1285" t="s">
        <v>51</v>
      </c>
      <c r="F1285"/>
      <c r="G1285" s="78">
        <v>1716</v>
      </c>
      <c r="H1285" t="s">
        <v>55</v>
      </c>
    </row>
    <row r="1286" spans="1:8" ht="14.4">
      <c r="A1286" s="31">
        <f>COUNTIF('BOM Atual ZPCS12'!F:F,B1286)+(1-(SUMIF(Invoice!$A:$A,$B1286,Invoice!$B:$B)/100000000000))</f>
        <v>1</v>
      </c>
      <c r="B1286" t="s">
        <v>2457</v>
      </c>
      <c r="C1286" t="s">
        <v>2458</v>
      </c>
      <c r="D1286" t="s">
        <v>192</v>
      </c>
      <c r="E1286" t="s">
        <v>51</v>
      </c>
      <c r="F1286"/>
      <c r="G1286" s="78">
        <v>1717</v>
      </c>
      <c r="H1286" t="s">
        <v>64</v>
      </c>
    </row>
    <row r="1287" spans="1:8" ht="14.4">
      <c r="A1287" s="31">
        <f>COUNTIF('BOM Atual ZPCS12'!F:F,B1287)+(1-(SUMIF(Invoice!$A:$A,$B1287,Invoice!$B:$B)/100000000000))</f>
        <v>1</v>
      </c>
      <c r="B1287" t="s">
        <v>2459</v>
      </c>
      <c r="C1287" t="s">
        <v>2460</v>
      </c>
      <c r="D1287" t="s">
        <v>192</v>
      </c>
      <c r="E1287" t="s">
        <v>51</v>
      </c>
      <c r="F1287"/>
      <c r="G1287" s="78">
        <v>1717</v>
      </c>
      <c r="H1287" t="s">
        <v>64</v>
      </c>
    </row>
    <row r="1288" spans="1:8" ht="14.4">
      <c r="A1288" s="31">
        <f>COUNTIF('BOM Atual ZPCS12'!F:F,B1288)+(1-(SUMIF(Invoice!$A:$A,$B1288,Invoice!$B:$B)/100000000000))</f>
        <v>1</v>
      </c>
      <c r="B1288" t="s">
        <v>2461</v>
      </c>
      <c r="C1288" t="s">
        <v>2462</v>
      </c>
      <c r="D1288" t="s">
        <v>192</v>
      </c>
      <c r="E1288" t="s">
        <v>51</v>
      </c>
      <c r="F1288"/>
      <c r="G1288" s="78">
        <v>1717</v>
      </c>
      <c r="H1288" t="s">
        <v>64</v>
      </c>
    </row>
    <row r="1289" spans="1:8" ht="14.4">
      <c r="A1289" s="31">
        <f>COUNTIF('BOM Atual ZPCS12'!F:F,B1289)+(1-(SUMIF(Invoice!$A:$A,$B1289,Invoice!$B:$B)/100000000000))</f>
        <v>1</v>
      </c>
      <c r="B1289" t="s">
        <v>2463</v>
      </c>
      <c r="C1289" t="s">
        <v>2464</v>
      </c>
      <c r="D1289" t="s">
        <v>192</v>
      </c>
      <c r="E1289" t="s">
        <v>51</v>
      </c>
      <c r="F1289"/>
      <c r="G1289" s="78">
        <v>1717</v>
      </c>
      <c r="H1289" t="s">
        <v>64</v>
      </c>
    </row>
    <row r="1290" spans="1:8" ht="14.4">
      <c r="A1290" s="31">
        <f>COUNTIF('BOM Atual ZPCS12'!F:F,B1290)+(1-(SUMIF(Invoice!$A:$A,$B1290,Invoice!$B:$B)/100000000000))</f>
        <v>1</v>
      </c>
      <c r="B1290" t="s">
        <v>2465</v>
      </c>
      <c r="C1290" t="s">
        <v>2466</v>
      </c>
      <c r="D1290" t="s">
        <v>192</v>
      </c>
      <c r="E1290" t="s">
        <v>51</v>
      </c>
      <c r="F1290"/>
      <c r="G1290" s="78">
        <v>1717</v>
      </c>
      <c r="H1290" t="s">
        <v>64</v>
      </c>
    </row>
    <row r="1291" spans="1:8" ht="14.4">
      <c r="A1291" s="31">
        <f>COUNTIF('BOM Atual ZPCS12'!F:F,B1291)+(1-(SUMIF(Invoice!$A:$A,$B1291,Invoice!$B:$B)/100000000000))</f>
        <v>1</v>
      </c>
      <c r="B1291" t="s">
        <v>2467</v>
      </c>
      <c r="C1291" t="s">
        <v>2468</v>
      </c>
      <c r="D1291" t="s">
        <v>192</v>
      </c>
      <c r="E1291" t="s">
        <v>51</v>
      </c>
      <c r="F1291"/>
      <c r="G1291" s="78">
        <v>1717</v>
      </c>
      <c r="H1291" t="s">
        <v>64</v>
      </c>
    </row>
    <row r="1292" spans="1:8" ht="14.4">
      <c r="A1292" s="31">
        <f>COUNTIF('BOM Atual ZPCS12'!F:F,B1292)+(1-(SUMIF(Invoice!$A:$A,$B1292,Invoice!$B:$B)/100000000000))</f>
        <v>1</v>
      </c>
      <c r="B1292" t="s">
        <v>2469</v>
      </c>
      <c r="C1292" t="s">
        <v>2470</v>
      </c>
      <c r="D1292" t="s">
        <v>192</v>
      </c>
      <c r="E1292" t="s">
        <v>51</v>
      </c>
      <c r="F1292"/>
      <c r="G1292" s="78">
        <v>1718</v>
      </c>
      <c r="H1292" t="s">
        <v>64</v>
      </c>
    </row>
    <row r="1293" spans="1:8" ht="14.4">
      <c r="A1293" s="31">
        <f>COUNTIF('BOM Atual ZPCS12'!F:F,B1293)+(1-(SUMIF(Invoice!$A:$A,$B1293,Invoice!$B:$B)/100000000000))</f>
        <v>1</v>
      </c>
      <c r="B1293" t="s">
        <v>2471</v>
      </c>
      <c r="C1293" t="s">
        <v>2472</v>
      </c>
      <c r="D1293" t="s">
        <v>192</v>
      </c>
      <c r="E1293" t="s">
        <v>51</v>
      </c>
      <c r="F1293"/>
      <c r="G1293" s="78">
        <v>1718</v>
      </c>
      <c r="H1293" t="s">
        <v>64</v>
      </c>
    </row>
    <row r="1294" spans="1:8" ht="14.4">
      <c r="A1294" s="31">
        <f>COUNTIF('BOM Atual ZPCS12'!F:F,B1294)+(1-(SUMIF(Invoice!$A:$A,$B1294,Invoice!$B:$B)/100000000000))</f>
        <v>1</v>
      </c>
      <c r="B1294" t="s">
        <v>2473</v>
      </c>
      <c r="C1294" t="s">
        <v>2474</v>
      </c>
      <c r="D1294" t="s">
        <v>192</v>
      </c>
      <c r="E1294" t="s">
        <v>51</v>
      </c>
      <c r="F1294"/>
      <c r="G1294" s="78">
        <v>1718</v>
      </c>
      <c r="H1294" t="s">
        <v>64</v>
      </c>
    </row>
    <row r="1295" spans="1:8" ht="14.4">
      <c r="A1295" s="31">
        <f>COUNTIF('BOM Atual ZPCS12'!F:F,B1295)+(1-(SUMIF(Invoice!$A:$A,$B1295,Invoice!$B:$B)/100000000000))</f>
        <v>1</v>
      </c>
      <c r="B1295" t="s">
        <v>2475</v>
      </c>
      <c r="C1295" t="s">
        <v>2476</v>
      </c>
      <c r="D1295" t="s">
        <v>192</v>
      </c>
      <c r="E1295" t="s">
        <v>51</v>
      </c>
      <c r="F1295"/>
      <c r="G1295" s="78">
        <v>1718</v>
      </c>
      <c r="H1295" t="s">
        <v>64</v>
      </c>
    </row>
    <row r="1296" spans="1:8" ht="14.4">
      <c r="A1296" s="31">
        <f>COUNTIF('BOM Atual ZPCS12'!F:F,B1296)+(1-(SUMIF(Invoice!$A:$A,$B1296,Invoice!$B:$B)/100000000000))</f>
        <v>1</v>
      </c>
      <c r="B1296" t="s">
        <v>2477</v>
      </c>
      <c r="C1296" t="s">
        <v>2478</v>
      </c>
      <c r="D1296" t="s">
        <v>192</v>
      </c>
      <c r="E1296" t="s">
        <v>51</v>
      </c>
      <c r="F1296"/>
      <c r="G1296" s="78">
        <v>1718</v>
      </c>
      <c r="H1296" t="s">
        <v>64</v>
      </c>
    </row>
    <row r="1297" spans="1:8" ht="14.4">
      <c r="A1297" s="31">
        <f>COUNTIF('BOM Atual ZPCS12'!F:F,B1297)+(1-(SUMIF(Invoice!$A:$A,$B1297,Invoice!$B:$B)/100000000000))</f>
        <v>1</v>
      </c>
      <c r="B1297" t="s">
        <v>2479</v>
      </c>
      <c r="C1297" t="s">
        <v>2480</v>
      </c>
      <c r="D1297" t="s">
        <v>192</v>
      </c>
      <c r="E1297" t="s">
        <v>51</v>
      </c>
      <c r="F1297"/>
      <c r="G1297" s="78">
        <v>1718</v>
      </c>
      <c r="H1297" t="s">
        <v>64</v>
      </c>
    </row>
    <row r="1298" spans="1:8" ht="14.4">
      <c r="A1298" s="31">
        <f>COUNTIF('BOM Atual ZPCS12'!F:F,B1298)+(1-(SUMIF(Invoice!$A:$A,$B1298,Invoice!$B:$B)/100000000000))</f>
        <v>1</v>
      </c>
      <c r="B1298" t="s">
        <v>2481</v>
      </c>
      <c r="C1298" t="s">
        <v>2482</v>
      </c>
      <c r="D1298" t="s">
        <v>192</v>
      </c>
      <c r="E1298" t="s">
        <v>51</v>
      </c>
      <c r="F1298"/>
      <c r="G1298" s="78">
        <v>1718</v>
      </c>
      <c r="H1298" t="s">
        <v>64</v>
      </c>
    </row>
    <row r="1299" spans="1:8" ht="14.4">
      <c r="A1299" s="31">
        <f>COUNTIF('BOM Atual ZPCS12'!F:F,B1299)+(1-(SUMIF(Invoice!$A:$A,$B1299,Invoice!$B:$B)/100000000000))</f>
        <v>1</v>
      </c>
      <c r="B1299" t="s">
        <v>2483</v>
      </c>
      <c r="C1299" t="s">
        <v>2484</v>
      </c>
      <c r="D1299" t="s">
        <v>192</v>
      </c>
      <c r="E1299" t="s">
        <v>51</v>
      </c>
      <c r="F1299"/>
      <c r="G1299" s="78">
        <v>1718</v>
      </c>
      <c r="H1299" t="s">
        <v>64</v>
      </c>
    </row>
    <row r="1300" spans="1:8" ht="14.4">
      <c r="A1300" s="31">
        <f>COUNTIF('BOM Atual ZPCS12'!F:F,B1300)+(1-(SUMIF(Invoice!$A:$A,$B1300,Invoice!$B:$B)/100000000000))</f>
        <v>1</v>
      </c>
      <c r="B1300" t="s">
        <v>2485</v>
      </c>
      <c r="C1300" t="s">
        <v>2486</v>
      </c>
      <c r="D1300" t="s">
        <v>192</v>
      </c>
      <c r="E1300" t="s">
        <v>51</v>
      </c>
      <c r="F1300"/>
      <c r="G1300" s="78">
        <v>1718</v>
      </c>
      <c r="H1300" t="s">
        <v>64</v>
      </c>
    </row>
    <row r="1301" spans="1:8" ht="14.4">
      <c r="A1301" s="31">
        <f>COUNTIF('BOM Atual ZPCS12'!F:F,B1301)+(1-(SUMIF(Invoice!$A:$A,$B1301,Invoice!$B:$B)/100000000000))</f>
        <v>1</v>
      </c>
      <c r="B1301" t="s">
        <v>2487</v>
      </c>
      <c r="C1301" t="s">
        <v>2488</v>
      </c>
      <c r="D1301" t="s">
        <v>192</v>
      </c>
      <c r="E1301" t="s">
        <v>51</v>
      </c>
      <c r="F1301"/>
      <c r="G1301" s="78">
        <v>1718</v>
      </c>
      <c r="H1301" t="s">
        <v>64</v>
      </c>
    </row>
    <row r="1302" spans="1:8" ht="14.4">
      <c r="A1302" s="31">
        <f>COUNTIF('BOM Atual ZPCS12'!F:F,B1302)+(1-(SUMIF(Invoice!$A:$A,$B1302,Invoice!$B:$B)/100000000000))</f>
        <v>1</v>
      </c>
      <c r="B1302" t="s">
        <v>2489</v>
      </c>
      <c r="C1302" t="s">
        <v>2490</v>
      </c>
      <c r="D1302" t="s">
        <v>192</v>
      </c>
      <c r="E1302" t="s">
        <v>51</v>
      </c>
      <c r="F1302"/>
      <c r="G1302" s="78">
        <v>1719</v>
      </c>
      <c r="H1302" t="s">
        <v>64</v>
      </c>
    </row>
    <row r="1303" spans="1:8" ht="14.4">
      <c r="A1303" s="31">
        <f>COUNTIF('BOM Atual ZPCS12'!F:F,B1303)+(1-(SUMIF(Invoice!$A:$A,$B1303,Invoice!$B:$B)/100000000000))</f>
        <v>1</v>
      </c>
      <c r="B1303" t="s">
        <v>2491</v>
      </c>
      <c r="C1303" t="s">
        <v>2492</v>
      </c>
      <c r="D1303" t="s">
        <v>192</v>
      </c>
      <c r="E1303" t="s">
        <v>51</v>
      </c>
      <c r="F1303"/>
      <c r="G1303" s="78">
        <v>1719</v>
      </c>
      <c r="H1303" t="s">
        <v>64</v>
      </c>
    </row>
    <row r="1304" spans="1:8" ht="14.4">
      <c r="A1304" s="31">
        <f>COUNTIF('BOM Atual ZPCS12'!F:F,B1304)+(1-(SUMIF(Invoice!$A:$A,$B1304,Invoice!$B:$B)/100000000000))</f>
        <v>1</v>
      </c>
      <c r="B1304" t="s">
        <v>2493</v>
      </c>
      <c r="C1304" t="s">
        <v>2494</v>
      </c>
      <c r="D1304" t="s">
        <v>192</v>
      </c>
      <c r="E1304" t="s">
        <v>51</v>
      </c>
      <c r="F1304"/>
      <c r="G1304" s="78">
        <v>1719</v>
      </c>
      <c r="H1304" t="s">
        <v>64</v>
      </c>
    </row>
    <row r="1305" spans="1:8" ht="14.4">
      <c r="A1305" s="31">
        <f>COUNTIF('BOM Atual ZPCS12'!F:F,B1305)+(1-(SUMIF(Invoice!$A:$A,$B1305,Invoice!$B:$B)/100000000000))</f>
        <v>1</v>
      </c>
      <c r="B1305" t="s">
        <v>2495</v>
      </c>
      <c r="C1305" t="s">
        <v>2496</v>
      </c>
      <c r="D1305" t="s">
        <v>192</v>
      </c>
      <c r="E1305" t="s">
        <v>51</v>
      </c>
      <c r="F1305"/>
      <c r="G1305" s="78">
        <v>1720</v>
      </c>
      <c r="H1305" t="s">
        <v>55</v>
      </c>
    </row>
    <row r="1306" spans="1:8" ht="14.4">
      <c r="A1306" s="31">
        <f>COUNTIF('BOM Atual ZPCS12'!F:F,B1306)+(1-(SUMIF(Invoice!$A:$A,$B1306,Invoice!$B:$B)/100000000000))</f>
        <v>1</v>
      </c>
      <c r="B1306" t="s">
        <v>2497</v>
      </c>
      <c r="C1306" t="s">
        <v>2498</v>
      </c>
      <c r="D1306" t="s">
        <v>192</v>
      </c>
      <c r="E1306" t="s">
        <v>51</v>
      </c>
      <c r="F1306"/>
      <c r="G1306" s="78">
        <v>1720</v>
      </c>
      <c r="H1306" t="s">
        <v>55</v>
      </c>
    </row>
    <row r="1307" spans="1:8" ht="14.4">
      <c r="A1307" s="31">
        <f>COUNTIF('BOM Atual ZPCS12'!F:F,B1307)+(1-(SUMIF(Invoice!$A:$A,$B1307,Invoice!$B:$B)/100000000000))</f>
        <v>1</v>
      </c>
      <c r="B1307" t="s">
        <v>2499</v>
      </c>
      <c r="C1307" t="s">
        <v>2500</v>
      </c>
      <c r="D1307" t="s">
        <v>192</v>
      </c>
      <c r="E1307" t="s">
        <v>51</v>
      </c>
      <c r="F1307"/>
      <c r="G1307" s="78">
        <v>1721</v>
      </c>
      <c r="H1307" t="s">
        <v>55</v>
      </c>
    </row>
    <row r="1308" spans="1:8" ht="14.4">
      <c r="A1308" s="31">
        <f>COUNTIF('BOM Atual ZPCS12'!F:F,B1308)+(1-(SUMIF(Invoice!$A:$A,$B1308,Invoice!$B:$B)/100000000000))</f>
        <v>1</v>
      </c>
      <c r="B1308" t="s">
        <v>2501</v>
      </c>
      <c r="C1308" t="s">
        <v>2500</v>
      </c>
      <c r="D1308" t="s">
        <v>192</v>
      </c>
      <c r="E1308" t="s">
        <v>51</v>
      </c>
      <c r="F1308"/>
      <c r="G1308" s="78">
        <v>1721</v>
      </c>
      <c r="H1308" t="s">
        <v>55</v>
      </c>
    </row>
    <row r="1309" spans="1:8" ht="14.4">
      <c r="A1309" s="31">
        <f>COUNTIF('BOM Atual ZPCS12'!F:F,B1309)+(1-(SUMIF(Invoice!$A:$A,$B1309,Invoice!$B:$B)/100000000000))</f>
        <v>1</v>
      </c>
      <c r="B1309" t="s">
        <v>2502</v>
      </c>
      <c r="C1309" t="s">
        <v>2503</v>
      </c>
      <c r="D1309" t="s">
        <v>192</v>
      </c>
      <c r="E1309" t="s">
        <v>51</v>
      </c>
      <c r="F1309"/>
      <c r="G1309" s="78">
        <v>1721</v>
      </c>
      <c r="H1309" t="s">
        <v>55</v>
      </c>
    </row>
    <row r="1310" spans="1:8" ht="14.4">
      <c r="A1310" s="31">
        <f>COUNTIF('BOM Atual ZPCS12'!F:F,B1310)+(1-(SUMIF(Invoice!$A:$A,$B1310,Invoice!$B:$B)/100000000000))</f>
        <v>1</v>
      </c>
      <c r="B1310" t="s">
        <v>2504</v>
      </c>
      <c r="C1310" t="s">
        <v>2503</v>
      </c>
      <c r="D1310" t="s">
        <v>192</v>
      </c>
      <c r="E1310" t="s">
        <v>51</v>
      </c>
      <c r="F1310"/>
      <c r="G1310" s="78">
        <v>1721</v>
      </c>
      <c r="H1310" t="s">
        <v>55</v>
      </c>
    </row>
    <row r="1311" spans="1:8" ht="14.4">
      <c r="A1311" s="31">
        <f>COUNTIF('BOM Atual ZPCS12'!F:F,B1311)+(1-(SUMIF(Invoice!$A:$A,$B1311,Invoice!$B:$B)/100000000000))</f>
        <v>1</v>
      </c>
      <c r="B1311" t="s">
        <v>2505</v>
      </c>
      <c r="C1311" t="s">
        <v>2506</v>
      </c>
      <c r="D1311" t="s">
        <v>192</v>
      </c>
      <c r="E1311" t="s">
        <v>51</v>
      </c>
      <c r="F1311"/>
      <c r="G1311" s="78">
        <v>1722</v>
      </c>
      <c r="H1311" t="s">
        <v>64</v>
      </c>
    </row>
    <row r="1312" spans="1:8" ht="14.4">
      <c r="A1312" s="31">
        <f>COUNTIF('BOM Atual ZPCS12'!F:F,B1312)+(1-(SUMIF(Invoice!$A:$A,$B1312,Invoice!$B:$B)/100000000000))</f>
        <v>1</v>
      </c>
      <c r="B1312" t="s">
        <v>2507</v>
      </c>
      <c r="C1312" t="s">
        <v>2508</v>
      </c>
      <c r="D1312" t="s">
        <v>192</v>
      </c>
      <c r="E1312" t="s">
        <v>51</v>
      </c>
      <c r="F1312"/>
      <c r="G1312" s="78">
        <v>1722</v>
      </c>
      <c r="H1312" t="s">
        <v>64</v>
      </c>
    </row>
    <row r="1313" spans="1:8" ht="14.4">
      <c r="A1313" s="31">
        <f>COUNTIF('BOM Atual ZPCS12'!F:F,B1313)+(1-(SUMIF(Invoice!$A:$A,$B1313,Invoice!$B:$B)/100000000000))</f>
        <v>1</v>
      </c>
      <c r="B1313" t="s">
        <v>2509</v>
      </c>
      <c r="C1313" t="s">
        <v>2508</v>
      </c>
      <c r="D1313" t="s">
        <v>192</v>
      </c>
      <c r="E1313" t="s">
        <v>51</v>
      </c>
      <c r="F1313"/>
      <c r="G1313" s="78">
        <v>1722</v>
      </c>
      <c r="H1313" t="s">
        <v>64</v>
      </c>
    </row>
    <row r="1314" spans="1:8" ht="14.4">
      <c r="A1314" s="31">
        <f>COUNTIF('BOM Atual ZPCS12'!F:F,B1314)+(1-(SUMIF(Invoice!$A:$A,$B1314,Invoice!$B:$B)/100000000000))</f>
        <v>1</v>
      </c>
      <c r="B1314" t="s">
        <v>2510</v>
      </c>
      <c r="C1314" t="s">
        <v>2312</v>
      </c>
      <c r="D1314" t="s">
        <v>192</v>
      </c>
      <c r="E1314" t="s">
        <v>51</v>
      </c>
      <c r="F1314"/>
      <c r="G1314" s="78">
        <v>1723</v>
      </c>
      <c r="H1314" t="s">
        <v>55</v>
      </c>
    </row>
    <row r="1315" spans="1:8" ht="14.4">
      <c r="A1315" s="31">
        <f>COUNTIF('BOM Atual ZPCS12'!F:F,B1315)+(1-(SUMIF(Invoice!$A:$A,$B1315,Invoice!$B:$B)/100000000000))</f>
        <v>1</v>
      </c>
      <c r="B1315" t="s">
        <v>2511</v>
      </c>
      <c r="C1315" t="s">
        <v>2512</v>
      </c>
      <c r="D1315" t="s">
        <v>192</v>
      </c>
      <c r="E1315" t="s">
        <v>51</v>
      </c>
      <c r="F1315"/>
      <c r="G1315" s="78">
        <v>1723</v>
      </c>
      <c r="H1315" t="s">
        <v>55</v>
      </c>
    </row>
    <row r="1316" spans="1:8" ht="14.4">
      <c r="A1316" s="31">
        <f>COUNTIF('BOM Atual ZPCS12'!F:F,B1316)+(1-(SUMIF(Invoice!$A:$A,$B1316,Invoice!$B:$B)/100000000000))</f>
        <v>1</v>
      </c>
      <c r="B1316" t="s">
        <v>2513</v>
      </c>
      <c r="C1316" t="s">
        <v>2514</v>
      </c>
      <c r="D1316" t="s">
        <v>192</v>
      </c>
      <c r="E1316" t="s">
        <v>51</v>
      </c>
      <c r="F1316"/>
      <c r="G1316" s="78">
        <v>1724</v>
      </c>
      <c r="H1316" t="s">
        <v>55</v>
      </c>
    </row>
    <row r="1317" spans="1:8" ht="14.4">
      <c r="A1317" s="31">
        <f>COUNTIF('BOM Atual ZPCS12'!F:F,B1317)+(1-(SUMIF(Invoice!$A:$A,$B1317,Invoice!$B:$B)/100000000000))</f>
        <v>1</v>
      </c>
      <c r="B1317" t="s">
        <v>2515</v>
      </c>
      <c r="C1317" t="s">
        <v>2516</v>
      </c>
      <c r="D1317" t="s">
        <v>192</v>
      </c>
      <c r="E1317" t="s">
        <v>51</v>
      </c>
      <c r="F1317"/>
      <c r="G1317" s="78">
        <v>1724</v>
      </c>
      <c r="H1317" t="s">
        <v>55</v>
      </c>
    </row>
    <row r="1318" spans="1:8" ht="14.4">
      <c r="A1318" s="31">
        <f>COUNTIF('BOM Atual ZPCS12'!F:F,B1318)+(1-(SUMIF(Invoice!$A:$A,$B1318,Invoice!$B:$B)/100000000000))</f>
        <v>1</v>
      </c>
      <c r="B1318" t="s">
        <v>2517</v>
      </c>
      <c r="C1318" t="s">
        <v>2518</v>
      </c>
      <c r="D1318" t="s">
        <v>192</v>
      </c>
      <c r="E1318" t="s">
        <v>51</v>
      </c>
      <c r="F1318"/>
      <c r="G1318" s="78">
        <v>1725</v>
      </c>
      <c r="H1318" t="s">
        <v>55</v>
      </c>
    </row>
    <row r="1319" spans="1:8" ht="14.4">
      <c r="A1319" s="31">
        <f>COUNTIF('BOM Atual ZPCS12'!F:F,B1319)+(1-(SUMIF(Invoice!$A:$A,$B1319,Invoice!$B:$B)/100000000000))</f>
        <v>1</v>
      </c>
      <c r="B1319" t="s">
        <v>2519</v>
      </c>
      <c r="C1319" t="s">
        <v>2520</v>
      </c>
      <c r="D1319" t="s">
        <v>192</v>
      </c>
      <c r="E1319" t="s">
        <v>51</v>
      </c>
      <c r="F1319"/>
      <c r="G1319" s="78">
        <v>1725</v>
      </c>
      <c r="H1319" t="s">
        <v>55</v>
      </c>
    </row>
    <row r="1320" spans="1:8" ht="14.4">
      <c r="A1320" s="31">
        <f>COUNTIF('BOM Atual ZPCS12'!F:F,B1320)+(1-(SUMIF(Invoice!$A:$A,$B1320,Invoice!$B:$B)/100000000000))</f>
        <v>1</v>
      </c>
      <c r="B1320" t="s">
        <v>2521</v>
      </c>
      <c r="C1320" t="s">
        <v>2522</v>
      </c>
      <c r="D1320" t="s">
        <v>192</v>
      </c>
      <c r="E1320" t="s">
        <v>54</v>
      </c>
      <c r="F1320"/>
      <c r="G1320" s="78">
        <v>1726</v>
      </c>
      <c r="H1320" t="s">
        <v>55</v>
      </c>
    </row>
    <row r="1321" spans="1:8" ht="14.4">
      <c r="A1321" s="31">
        <f>COUNTIF('BOM Atual ZPCS12'!F:F,B1321)+(1-(SUMIF(Invoice!$A:$A,$B1321,Invoice!$B:$B)/100000000000))</f>
        <v>1</v>
      </c>
      <c r="B1321" t="s">
        <v>2523</v>
      </c>
      <c r="C1321" t="s">
        <v>2524</v>
      </c>
      <c r="D1321" t="s">
        <v>192</v>
      </c>
      <c r="E1321" t="s">
        <v>54</v>
      </c>
      <c r="F1321"/>
      <c r="G1321" s="78">
        <v>1726</v>
      </c>
      <c r="H1321" t="s">
        <v>55</v>
      </c>
    </row>
    <row r="1322" spans="1:8" ht="14.4">
      <c r="A1322" s="31">
        <f>COUNTIF('BOM Atual ZPCS12'!F:F,B1322)+(1-(SUMIF(Invoice!$A:$A,$B1322,Invoice!$B:$B)/100000000000))</f>
        <v>1</v>
      </c>
      <c r="B1322" t="s">
        <v>2525</v>
      </c>
      <c r="C1322" t="s">
        <v>2522</v>
      </c>
      <c r="D1322" t="s">
        <v>192</v>
      </c>
      <c r="E1322" t="s">
        <v>54</v>
      </c>
      <c r="F1322"/>
      <c r="G1322" s="78">
        <v>1726</v>
      </c>
      <c r="H1322" t="s">
        <v>55</v>
      </c>
    </row>
    <row r="1323" spans="1:8" ht="14.4">
      <c r="A1323" s="31">
        <f>COUNTIF('BOM Atual ZPCS12'!F:F,B1323)+(1-(SUMIF(Invoice!$A:$A,$B1323,Invoice!$B:$B)/100000000000))</f>
        <v>1</v>
      </c>
      <c r="B1323" t="s">
        <v>2526</v>
      </c>
      <c r="C1323" t="s">
        <v>2524</v>
      </c>
      <c r="D1323" t="s">
        <v>192</v>
      </c>
      <c r="E1323" t="s">
        <v>54</v>
      </c>
      <c r="F1323"/>
      <c r="G1323" s="78">
        <v>1726</v>
      </c>
      <c r="H1323" t="s">
        <v>55</v>
      </c>
    </row>
    <row r="1324" spans="1:8" ht="14.4">
      <c r="A1324" s="31">
        <f>COUNTIF('BOM Atual ZPCS12'!F:F,B1324)+(1-(SUMIF(Invoice!$A:$A,$B1324,Invoice!$B:$B)/100000000000))</f>
        <v>1</v>
      </c>
      <c r="B1324" t="s">
        <v>2527</v>
      </c>
      <c r="C1324" t="s">
        <v>2528</v>
      </c>
      <c r="D1324" t="s">
        <v>192</v>
      </c>
      <c r="E1324" t="s">
        <v>54</v>
      </c>
      <c r="F1324"/>
      <c r="G1324" s="78">
        <v>1727</v>
      </c>
      <c r="H1324" t="s">
        <v>55</v>
      </c>
    </row>
    <row r="1325" spans="1:8" ht="14.4">
      <c r="A1325" s="31">
        <f>COUNTIF('BOM Atual ZPCS12'!F:F,B1325)+(1-(SUMIF(Invoice!$A:$A,$B1325,Invoice!$B:$B)/100000000000))</f>
        <v>1</v>
      </c>
      <c r="B1325" t="s">
        <v>2529</v>
      </c>
      <c r="C1325" t="s">
        <v>2530</v>
      </c>
      <c r="D1325" t="s">
        <v>192</v>
      </c>
      <c r="E1325" t="s">
        <v>54</v>
      </c>
      <c r="F1325"/>
      <c r="G1325" s="78">
        <v>1727</v>
      </c>
      <c r="H1325" t="s">
        <v>55</v>
      </c>
    </row>
    <row r="1326" spans="1:8" ht="14.4">
      <c r="A1326" s="31">
        <f>COUNTIF('BOM Atual ZPCS12'!F:F,B1326)+(1-(SUMIF(Invoice!$A:$A,$B1326,Invoice!$B:$B)/100000000000))</f>
        <v>1</v>
      </c>
      <c r="B1326" t="s">
        <v>2531</v>
      </c>
      <c r="C1326" t="s">
        <v>2532</v>
      </c>
      <c r="D1326" t="s">
        <v>192</v>
      </c>
      <c r="E1326" t="s">
        <v>54</v>
      </c>
      <c r="F1326"/>
      <c r="G1326" s="78">
        <v>1727</v>
      </c>
      <c r="H1326" t="s">
        <v>55</v>
      </c>
    </row>
    <row r="1327" spans="1:8" ht="14.4">
      <c r="A1327" s="31">
        <f>COUNTIF('BOM Atual ZPCS12'!F:F,B1327)+(1-(SUMIF(Invoice!$A:$A,$B1327,Invoice!$B:$B)/100000000000))</f>
        <v>1</v>
      </c>
      <c r="B1327" t="s">
        <v>2533</v>
      </c>
      <c r="C1327" t="s">
        <v>2534</v>
      </c>
      <c r="D1327" t="s">
        <v>192</v>
      </c>
      <c r="E1327" t="s">
        <v>54</v>
      </c>
      <c r="F1327"/>
      <c r="G1327" s="78">
        <v>1727</v>
      </c>
      <c r="H1327" t="s">
        <v>55</v>
      </c>
    </row>
    <row r="1328" spans="1:8" ht="14.4">
      <c r="A1328" s="31">
        <f>COUNTIF('BOM Atual ZPCS12'!F:F,B1328)+(1-(SUMIF(Invoice!$A:$A,$B1328,Invoice!$B:$B)/100000000000))</f>
        <v>1</v>
      </c>
      <c r="B1328" t="s">
        <v>2535</v>
      </c>
      <c r="C1328" t="s">
        <v>2536</v>
      </c>
      <c r="D1328" t="s">
        <v>192</v>
      </c>
      <c r="E1328" t="s">
        <v>51</v>
      </c>
      <c r="F1328"/>
      <c r="G1328" s="78">
        <v>1728</v>
      </c>
      <c r="H1328" t="s">
        <v>55</v>
      </c>
    </row>
    <row r="1329" spans="1:8" ht="14.4">
      <c r="A1329" s="31">
        <f>COUNTIF('BOM Atual ZPCS12'!F:F,B1329)+(1-(SUMIF(Invoice!$A:$A,$B1329,Invoice!$B:$B)/100000000000))</f>
        <v>1</v>
      </c>
      <c r="B1329" t="s">
        <v>2537</v>
      </c>
      <c r="C1329" t="s">
        <v>2538</v>
      </c>
      <c r="D1329" t="s">
        <v>192</v>
      </c>
      <c r="E1329" t="s">
        <v>51</v>
      </c>
      <c r="F1329"/>
      <c r="G1329" s="78">
        <v>1728</v>
      </c>
      <c r="H1329" t="s">
        <v>55</v>
      </c>
    </row>
    <row r="1330" spans="1:8" ht="14.4">
      <c r="A1330" s="31">
        <f>COUNTIF('BOM Atual ZPCS12'!F:F,B1330)+(1-(SUMIF(Invoice!$A:$A,$B1330,Invoice!$B:$B)/100000000000))</f>
        <v>1</v>
      </c>
      <c r="B1330" t="s">
        <v>2539</v>
      </c>
      <c r="C1330" t="s">
        <v>2540</v>
      </c>
      <c r="D1330" t="s">
        <v>192</v>
      </c>
      <c r="E1330" t="s">
        <v>54</v>
      </c>
      <c r="F1330"/>
      <c r="G1330" s="78">
        <v>1729</v>
      </c>
      <c r="H1330" t="s">
        <v>55</v>
      </c>
    </row>
    <row r="1331" spans="1:8" ht="14.4">
      <c r="A1331" s="31">
        <f>COUNTIF('BOM Atual ZPCS12'!F:F,B1331)+(1-(SUMIF(Invoice!$A:$A,$B1331,Invoice!$B:$B)/100000000000))</f>
        <v>1</v>
      </c>
      <c r="B1331" t="s">
        <v>2541</v>
      </c>
      <c r="C1331" t="s">
        <v>2542</v>
      </c>
      <c r="D1331" t="s">
        <v>192</v>
      </c>
      <c r="E1331" t="s">
        <v>54</v>
      </c>
      <c r="F1331"/>
      <c r="G1331" s="78">
        <v>1729</v>
      </c>
      <c r="H1331" t="s">
        <v>55</v>
      </c>
    </row>
    <row r="1332" spans="1:8" ht="14.4">
      <c r="A1332" s="31">
        <f>COUNTIF('BOM Atual ZPCS12'!F:F,B1332)+(1-(SUMIF(Invoice!$A:$A,$B1332,Invoice!$B:$B)/100000000000))</f>
        <v>1</v>
      </c>
      <c r="B1332" t="s">
        <v>2543</v>
      </c>
      <c r="C1332" t="s">
        <v>2540</v>
      </c>
      <c r="D1332" t="s">
        <v>192</v>
      </c>
      <c r="E1332" t="s">
        <v>54</v>
      </c>
      <c r="F1332"/>
      <c r="G1332" s="78">
        <v>1729</v>
      </c>
      <c r="H1332" t="s">
        <v>55</v>
      </c>
    </row>
    <row r="1333" spans="1:8" ht="14.4">
      <c r="A1333" s="31">
        <f>COUNTIF('BOM Atual ZPCS12'!F:F,B1333)+(1-(SUMIF(Invoice!$A:$A,$B1333,Invoice!$B:$B)/100000000000))</f>
        <v>1</v>
      </c>
      <c r="B1333" t="s">
        <v>2544</v>
      </c>
      <c r="C1333" t="s">
        <v>2542</v>
      </c>
      <c r="D1333" t="s">
        <v>192</v>
      </c>
      <c r="E1333" t="s">
        <v>54</v>
      </c>
      <c r="F1333"/>
      <c r="G1333" s="78">
        <v>1729</v>
      </c>
      <c r="H1333" t="s">
        <v>55</v>
      </c>
    </row>
    <row r="1334" spans="1:8" ht="14.4">
      <c r="A1334" s="31">
        <f>COUNTIF('BOM Atual ZPCS12'!F:F,B1334)+(1-(SUMIF(Invoice!$A:$A,$B1334,Invoice!$B:$B)/100000000000))</f>
        <v>1</v>
      </c>
      <c r="B1334" t="s">
        <v>2545</v>
      </c>
      <c r="C1334" t="s">
        <v>2546</v>
      </c>
      <c r="D1334" t="s">
        <v>192</v>
      </c>
      <c r="E1334" t="s">
        <v>51</v>
      </c>
      <c r="F1334"/>
      <c r="G1334" s="78">
        <v>1730</v>
      </c>
      <c r="H1334" t="s">
        <v>55</v>
      </c>
    </row>
    <row r="1335" spans="1:8" ht="14.4">
      <c r="A1335" s="31">
        <f>COUNTIF('BOM Atual ZPCS12'!F:F,B1335)+(1-(SUMIF(Invoice!$A:$A,$B1335,Invoice!$B:$B)/100000000000))</f>
        <v>1</v>
      </c>
      <c r="B1335" t="s">
        <v>2547</v>
      </c>
      <c r="C1335" t="s">
        <v>2546</v>
      </c>
      <c r="D1335" t="s">
        <v>192</v>
      </c>
      <c r="E1335" t="s">
        <v>51</v>
      </c>
      <c r="F1335"/>
      <c r="G1335" s="78">
        <v>1730</v>
      </c>
      <c r="H1335" t="s">
        <v>55</v>
      </c>
    </row>
    <row r="1336" spans="1:8" ht="14.4">
      <c r="A1336" s="31">
        <f>COUNTIF('BOM Atual ZPCS12'!F:F,B1336)+(1-(SUMIF(Invoice!$A:$A,$B1336,Invoice!$B:$B)/100000000000))</f>
        <v>1</v>
      </c>
      <c r="B1336" t="s">
        <v>2548</v>
      </c>
      <c r="C1336" t="s">
        <v>2549</v>
      </c>
      <c r="D1336" t="s">
        <v>192</v>
      </c>
      <c r="E1336" t="s">
        <v>51</v>
      </c>
      <c r="F1336"/>
      <c r="G1336" s="78">
        <v>1731</v>
      </c>
      <c r="H1336" t="s">
        <v>55</v>
      </c>
    </row>
    <row r="1337" spans="1:8" ht="14.4">
      <c r="A1337" s="31">
        <f>COUNTIF('BOM Atual ZPCS12'!F:F,B1337)+(1-(SUMIF(Invoice!$A:$A,$B1337,Invoice!$B:$B)/100000000000))</f>
        <v>1</v>
      </c>
      <c r="B1337" t="s">
        <v>2550</v>
      </c>
      <c r="C1337" t="s">
        <v>2549</v>
      </c>
      <c r="D1337" t="s">
        <v>192</v>
      </c>
      <c r="E1337" t="s">
        <v>51</v>
      </c>
      <c r="F1337"/>
      <c r="G1337" s="78">
        <v>1731</v>
      </c>
      <c r="H1337" t="s">
        <v>55</v>
      </c>
    </row>
    <row r="1338" spans="1:8" ht="14.4">
      <c r="A1338" s="31">
        <f>COUNTIF('BOM Atual ZPCS12'!F:F,B1338)+(1-(SUMIF(Invoice!$A:$A,$B1338,Invoice!$B:$B)/100000000000))</f>
        <v>1</v>
      </c>
      <c r="B1338" t="s">
        <v>2551</v>
      </c>
      <c r="C1338" t="s">
        <v>2552</v>
      </c>
      <c r="D1338" t="s">
        <v>192</v>
      </c>
      <c r="E1338" t="s">
        <v>51</v>
      </c>
      <c r="F1338"/>
      <c r="G1338" s="78">
        <v>1732</v>
      </c>
      <c r="H1338" t="s">
        <v>55</v>
      </c>
    </row>
    <row r="1339" spans="1:8" ht="14.4">
      <c r="A1339" s="31">
        <f>COUNTIF('BOM Atual ZPCS12'!F:F,B1339)+(1-(SUMIF(Invoice!$A:$A,$B1339,Invoice!$B:$B)/100000000000))</f>
        <v>1</v>
      </c>
      <c r="B1339" t="s">
        <v>2553</v>
      </c>
      <c r="C1339" t="s">
        <v>2552</v>
      </c>
      <c r="D1339" t="s">
        <v>192</v>
      </c>
      <c r="E1339" t="s">
        <v>51</v>
      </c>
      <c r="F1339"/>
      <c r="G1339" s="78">
        <v>1732</v>
      </c>
      <c r="H1339" t="s">
        <v>55</v>
      </c>
    </row>
    <row r="1340" spans="1:8" ht="14.4">
      <c r="A1340" s="31">
        <f>COUNTIF('BOM Atual ZPCS12'!F:F,B1340)+(1-(SUMIF(Invoice!$A:$A,$B1340,Invoice!$B:$B)/100000000000))</f>
        <v>1</v>
      </c>
      <c r="B1340" t="s">
        <v>2554</v>
      </c>
      <c r="C1340" t="s">
        <v>2555</v>
      </c>
      <c r="D1340" t="s">
        <v>192</v>
      </c>
      <c r="E1340" t="s">
        <v>51</v>
      </c>
      <c r="F1340"/>
      <c r="G1340" s="78">
        <v>1734</v>
      </c>
      <c r="H1340" t="s">
        <v>55</v>
      </c>
    </row>
    <row r="1341" spans="1:8" ht="14.4">
      <c r="A1341" s="31">
        <f>COUNTIF('BOM Atual ZPCS12'!F:F,B1341)+(1-(SUMIF(Invoice!$A:$A,$B1341,Invoice!$B:$B)/100000000000))</f>
        <v>1</v>
      </c>
      <c r="B1341" t="s">
        <v>2556</v>
      </c>
      <c r="C1341" t="s">
        <v>2557</v>
      </c>
      <c r="D1341" t="s">
        <v>192</v>
      </c>
      <c r="E1341" t="s">
        <v>51</v>
      </c>
      <c r="F1341"/>
      <c r="G1341" s="78">
        <v>1734</v>
      </c>
      <c r="H1341" t="s">
        <v>55</v>
      </c>
    </row>
    <row r="1342" spans="1:8" ht="14.4">
      <c r="A1342" s="31">
        <f>COUNTIF('BOM Atual ZPCS12'!F:F,B1342)+(1-(SUMIF(Invoice!$A:$A,$B1342,Invoice!$B:$B)/100000000000))</f>
        <v>1</v>
      </c>
      <c r="B1342" t="s">
        <v>2558</v>
      </c>
      <c r="C1342" t="s">
        <v>2559</v>
      </c>
      <c r="D1342" t="s">
        <v>192</v>
      </c>
      <c r="E1342" t="s">
        <v>51</v>
      </c>
      <c r="F1342"/>
      <c r="G1342" s="78">
        <v>1735</v>
      </c>
      <c r="H1342" t="s">
        <v>55</v>
      </c>
    </row>
    <row r="1343" spans="1:8" ht="14.4">
      <c r="A1343" s="31">
        <f>COUNTIF('BOM Atual ZPCS12'!F:F,B1343)+(1-(SUMIF(Invoice!$A:$A,$B1343,Invoice!$B:$B)/100000000000))</f>
        <v>1</v>
      </c>
      <c r="B1343" t="s">
        <v>2560</v>
      </c>
      <c r="C1343" t="s">
        <v>2561</v>
      </c>
      <c r="D1343" t="s">
        <v>192</v>
      </c>
      <c r="E1343" t="s">
        <v>51</v>
      </c>
      <c r="F1343"/>
      <c r="G1343" s="78">
        <v>1735</v>
      </c>
      <c r="H1343" t="s">
        <v>55</v>
      </c>
    </row>
    <row r="1344" spans="1:8" ht="14.4">
      <c r="A1344" s="31">
        <f>COUNTIF('BOM Atual ZPCS12'!F:F,B1344)+(1-(SUMIF(Invoice!$A:$A,$B1344,Invoice!$B:$B)/100000000000))</f>
        <v>1</v>
      </c>
      <c r="B1344" t="s">
        <v>2562</v>
      </c>
      <c r="C1344" t="s">
        <v>2563</v>
      </c>
      <c r="D1344" t="s">
        <v>192</v>
      </c>
      <c r="E1344" t="s">
        <v>51</v>
      </c>
      <c r="F1344"/>
      <c r="G1344" s="78">
        <v>1736</v>
      </c>
      <c r="H1344" t="s">
        <v>55</v>
      </c>
    </row>
    <row r="1345" spans="1:8" ht="14.4">
      <c r="A1345" s="31">
        <f>COUNTIF('BOM Atual ZPCS12'!F:F,B1345)+(1-(SUMIF(Invoice!$A:$A,$B1345,Invoice!$B:$B)/100000000000))</f>
        <v>1</v>
      </c>
      <c r="B1345" t="s">
        <v>2564</v>
      </c>
      <c r="C1345" t="s">
        <v>2565</v>
      </c>
      <c r="D1345" t="s">
        <v>192</v>
      </c>
      <c r="E1345" t="s">
        <v>51</v>
      </c>
      <c r="F1345"/>
      <c r="G1345" s="78">
        <v>1736</v>
      </c>
      <c r="H1345" t="s">
        <v>55</v>
      </c>
    </row>
    <row r="1346" spans="1:8" ht="14.4">
      <c r="A1346" s="31">
        <f>COUNTIF('BOM Atual ZPCS12'!F:F,B1346)+(1-(SUMIF(Invoice!$A:$A,$B1346,Invoice!$B:$B)/100000000000))</f>
        <v>1</v>
      </c>
      <c r="B1346" t="s">
        <v>2566</v>
      </c>
      <c r="C1346" t="s">
        <v>2567</v>
      </c>
      <c r="D1346" t="s">
        <v>192</v>
      </c>
      <c r="E1346" t="s">
        <v>54</v>
      </c>
      <c r="F1346"/>
      <c r="G1346" s="78">
        <v>1737</v>
      </c>
      <c r="H1346" t="s">
        <v>55</v>
      </c>
    </row>
    <row r="1347" spans="1:8" ht="14.4">
      <c r="A1347" s="31">
        <f>COUNTIF('BOM Atual ZPCS12'!F:F,B1347)+(1-(SUMIF(Invoice!$A:$A,$B1347,Invoice!$B:$B)/100000000000))</f>
        <v>1</v>
      </c>
      <c r="B1347" t="s">
        <v>2568</v>
      </c>
      <c r="C1347" t="s">
        <v>2569</v>
      </c>
      <c r="D1347" t="s">
        <v>192</v>
      </c>
      <c r="E1347" t="s">
        <v>54</v>
      </c>
      <c r="F1347"/>
      <c r="G1347" s="78">
        <v>1737</v>
      </c>
      <c r="H1347" t="s">
        <v>55</v>
      </c>
    </row>
    <row r="1348" spans="1:8" ht="14.4">
      <c r="A1348" s="31">
        <f>COUNTIF('BOM Atual ZPCS12'!F:F,B1348)+(1-(SUMIF(Invoice!$A:$A,$B1348,Invoice!$B:$B)/100000000000))</f>
        <v>1</v>
      </c>
      <c r="B1348" t="s">
        <v>2570</v>
      </c>
      <c r="C1348" t="s">
        <v>2571</v>
      </c>
      <c r="D1348" t="s">
        <v>192</v>
      </c>
      <c r="E1348" t="s">
        <v>51</v>
      </c>
      <c r="F1348"/>
      <c r="G1348" s="78">
        <v>1737</v>
      </c>
      <c r="H1348" t="s">
        <v>55</v>
      </c>
    </row>
    <row r="1349" spans="1:8" ht="14.4">
      <c r="A1349" s="31">
        <f>COUNTIF('BOM Atual ZPCS12'!F:F,B1349)+(1-(SUMIF(Invoice!$A:$A,$B1349,Invoice!$B:$B)/100000000000))</f>
        <v>1</v>
      </c>
      <c r="B1349" t="s">
        <v>2572</v>
      </c>
      <c r="C1349" t="s">
        <v>2573</v>
      </c>
      <c r="D1349" t="s">
        <v>192</v>
      </c>
      <c r="E1349" t="s">
        <v>51</v>
      </c>
      <c r="F1349"/>
      <c r="G1349" s="78">
        <v>1738</v>
      </c>
      <c r="H1349" t="s">
        <v>55</v>
      </c>
    </row>
    <row r="1350" spans="1:8" ht="14.4">
      <c r="A1350" s="31">
        <f>COUNTIF('BOM Atual ZPCS12'!F:F,B1350)+(1-(SUMIF(Invoice!$A:$A,$B1350,Invoice!$B:$B)/100000000000))</f>
        <v>1</v>
      </c>
      <c r="B1350" t="s">
        <v>2574</v>
      </c>
      <c r="C1350" t="s">
        <v>2575</v>
      </c>
      <c r="D1350" t="s">
        <v>192</v>
      </c>
      <c r="E1350" t="s">
        <v>51</v>
      </c>
      <c r="F1350"/>
      <c r="G1350" s="78">
        <v>1738</v>
      </c>
      <c r="H1350" t="s">
        <v>55</v>
      </c>
    </row>
    <row r="1351" spans="1:8" ht="14.4">
      <c r="A1351" s="31">
        <f>COUNTIF('BOM Atual ZPCS12'!F:F,B1351)+(1-(SUMIF(Invoice!$A:$A,$B1351,Invoice!$B:$B)/100000000000))</f>
        <v>1</v>
      </c>
      <c r="B1351" t="s">
        <v>2576</v>
      </c>
      <c r="C1351" t="s">
        <v>2577</v>
      </c>
      <c r="D1351" t="s">
        <v>192</v>
      </c>
      <c r="E1351" t="s">
        <v>51</v>
      </c>
      <c r="F1351"/>
      <c r="G1351" s="78">
        <v>1739</v>
      </c>
      <c r="H1351" t="s">
        <v>55</v>
      </c>
    </row>
    <row r="1352" spans="1:8" ht="14.4">
      <c r="A1352" s="31">
        <f>COUNTIF('BOM Atual ZPCS12'!F:F,B1352)+(1-(SUMIF(Invoice!$A:$A,$B1352,Invoice!$B:$B)/100000000000))</f>
        <v>1</v>
      </c>
      <c r="B1352" t="s">
        <v>2578</v>
      </c>
      <c r="C1352" t="s">
        <v>2579</v>
      </c>
      <c r="D1352" t="s">
        <v>192</v>
      </c>
      <c r="E1352" t="s">
        <v>51</v>
      </c>
      <c r="F1352"/>
      <c r="G1352" s="78">
        <v>1739</v>
      </c>
      <c r="H1352" t="s">
        <v>55</v>
      </c>
    </row>
    <row r="1353" spans="1:8" ht="14.4">
      <c r="A1353" s="31">
        <f>COUNTIF('BOM Atual ZPCS12'!F:F,B1353)+(1-(SUMIF(Invoice!$A:$A,$B1353,Invoice!$B:$B)/100000000000))</f>
        <v>1</v>
      </c>
      <c r="B1353" t="s">
        <v>2580</v>
      </c>
      <c r="C1353" t="s">
        <v>2581</v>
      </c>
      <c r="D1353" t="s">
        <v>192</v>
      </c>
      <c r="E1353" t="s">
        <v>51</v>
      </c>
      <c r="F1353"/>
      <c r="G1353" s="78">
        <v>1740</v>
      </c>
      <c r="H1353" t="s">
        <v>55</v>
      </c>
    </row>
    <row r="1354" spans="1:8" ht="14.4">
      <c r="A1354" s="31">
        <f>COUNTIF('BOM Atual ZPCS12'!F:F,B1354)+(1-(SUMIF(Invoice!$A:$A,$B1354,Invoice!$B:$B)/100000000000))</f>
        <v>1</v>
      </c>
      <c r="B1354" t="s">
        <v>2582</v>
      </c>
      <c r="C1354" t="s">
        <v>2583</v>
      </c>
      <c r="D1354" t="s">
        <v>192</v>
      </c>
      <c r="E1354" t="s">
        <v>51</v>
      </c>
      <c r="F1354"/>
      <c r="G1354" s="78">
        <v>1740</v>
      </c>
      <c r="H1354" t="s">
        <v>55</v>
      </c>
    </row>
    <row r="1355" spans="1:8" ht="14.4">
      <c r="A1355" s="31">
        <f>COUNTIF('BOM Atual ZPCS12'!F:F,B1355)+(1-(SUMIF(Invoice!$A:$A,$B1355,Invoice!$B:$B)/100000000000))</f>
        <v>1</v>
      </c>
      <c r="B1355" t="s">
        <v>2584</v>
      </c>
      <c r="C1355" t="s">
        <v>2585</v>
      </c>
      <c r="D1355" t="s">
        <v>192</v>
      </c>
      <c r="E1355" t="s">
        <v>51</v>
      </c>
      <c r="F1355"/>
      <c r="G1355" s="78">
        <v>1741</v>
      </c>
      <c r="H1355" t="s">
        <v>55</v>
      </c>
    </row>
    <row r="1356" spans="1:8" ht="14.4">
      <c r="A1356" s="31">
        <f>COUNTIF('BOM Atual ZPCS12'!F:F,B1356)+(1-(SUMIF(Invoice!$A:$A,$B1356,Invoice!$B:$B)/100000000000))</f>
        <v>1</v>
      </c>
      <c r="B1356" t="s">
        <v>2586</v>
      </c>
      <c r="C1356" t="s">
        <v>2587</v>
      </c>
      <c r="D1356" t="s">
        <v>192</v>
      </c>
      <c r="E1356" t="s">
        <v>51</v>
      </c>
      <c r="F1356"/>
      <c r="G1356" s="78">
        <v>1741</v>
      </c>
      <c r="H1356" t="s">
        <v>55</v>
      </c>
    </row>
    <row r="1357" spans="1:8" ht="14.4">
      <c r="A1357" s="31">
        <f>COUNTIF('BOM Atual ZPCS12'!F:F,B1357)+(1-(SUMIF(Invoice!$A:$A,$B1357,Invoice!$B:$B)/100000000000))</f>
        <v>1</v>
      </c>
      <c r="B1357" t="s">
        <v>2588</v>
      </c>
      <c r="C1357" t="s">
        <v>2589</v>
      </c>
      <c r="D1357" t="s">
        <v>192</v>
      </c>
      <c r="E1357" t="s">
        <v>51</v>
      </c>
      <c r="F1357"/>
      <c r="G1357" s="78">
        <v>1746</v>
      </c>
      <c r="H1357" t="s">
        <v>55</v>
      </c>
    </row>
    <row r="1358" spans="1:8" ht="14.4">
      <c r="A1358" s="31">
        <f>COUNTIF('BOM Atual ZPCS12'!F:F,B1358)+(1-(SUMIF(Invoice!$A:$A,$B1358,Invoice!$B:$B)/100000000000))</f>
        <v>1</v>
      </c>
      <c r="B1358" t="s">
        <v>2590</v>
      </c>
      <c r="C1358" t="s">
        <v>2591</v>
      </c>
      <c r="D1358" t="s">
        <v>192</v>
      </c>
      <c r="E1358" t="s">
        <v>51</v>
      </c>
      <c r="F1358"/>
      <c r="G1358" s="78">
        <v>1746</v>
      </c>
      <c r="H1358" t="s">
        <v>55</v>
      </c>
    </row>
    <row r="1359" spans="1:8" ht="14.4">
      <c r="A1359" s="31">
        <f>COUNTIF('BOM Atual ZPCS12'!F:F,B1359)+(1-(SUMIF(Invoice!$A:$A,$B1359,Invoice!$B:$B)/100000000000))</f>
        <v>1</v>
      </c>
      <c r="B1359" t="s">
        <v>2592</v>
      </c>
      <c r="C1359" t="s">
        <v>2593</v>
      </c>
      <c r="D1359" t="s">
        <v>192</v>
      </c>
      <c r="E1359" t="s">
        <v>54</v>
      </c>
      <c r="F1359"/>
      <c r="G1359" s="78">
        <v>1747</v>
      </c>
      <c r="H1359" t="s">
        <v>55</v>
      </c>
    </row>
    <row r="1360" spans="1:8" ht="14.4">
      <c r="A1360" s="31">
        <f>COUNTIF('BOM Atual ZPCS12'!F:F,B1360)+(1-(SUMIF(Invoice!$A:$A,$B1360,Invoice!$B:$B)/100000000000))</f>
        <v>1</v>
      </c>
      <c r="B1360" t="s">
        <v>2594</v>
      </c>
      <c r="C1360" t="s">
        <v>2595</v>
      </c>
      <c r="D1360" t="s">
        <v>192</v>
      </c>
      <c r="E1360" t="s">
        <v>54</v>
      </c>
      <c r="F1360"/>
      <c r="G1360" s="78">
        <v>1747</v>
      </c>
      <c r="H1360" t="s">
        <v>55</v>
      </c>
    </row>
    <row r="1361" spans="1:8" ht="14.4">
      <c r="A1361" s="31">
        <f>COUNTIF('BOM Atual ZPCS12'!F:F,B1361)+(1-(SUMIF(Invoice!$A:$A,$B1361,Invoice!$B:$B)/100000000000))</f>
        <v>1</v>
      </c>
      <c r="B1361" t="s">
        <v>2596</v>
      </c>
      <c r="C1361" t="s">
        <v>2595</v>
      </c>
      <c r="D1361" t="s">
        <v>192</v>
      </c>
      <c r="E1361" t="s">
        <v>54</v>
      </c>
      <c r="F1361"/>
      <c r="G1361" s="78">
        <v>1747</v>
      </c>
      <c r="H1361" t="s">
        <v>55</v>
      </c>
    </row>
    <row r="1362" spans="1:8" ht="14.4">
      <c r="A1362" s="31">
        <f>COUNTIF('BOM Atual ZPCS12'!F:F,B1362)+(1-(SUMIF(Invoice!$A:$A,$B1362,Invoice!$B:$B)/100000000000))</f>
        <v>1</v>
      </c>
      <c r="B1362" t="s">
        <v>2597</v>
      </c>
      <c r="C1362" t="s">
        <v>2598</v>
      </c>
      <c r="D1362" t="s">
        <v>192</v>
      </c>
      <c r="E1362" t="s">
        <v>54</v>
      </c>
      <c r="F1362"/>
      <c r="G1362" s="78">
        <v>1748</v>
      </c>
      <c r="H1362" t="s">
        <v>55</v>
      </c>
    </row>
    <row r="1363" spans="1:8" ht="14.4">
      <c r="A1363" s="31">
        <f>COUNTIF('BOM Atual ZPCS12'!F:F,B1363)+(1-(SUMIF(Invoice!$A:$A,$B1363,Invoice!$B:$B)/100000000000))</f>
        <v>1</v>
      </c>
      <c r="B1363" t="s">
        <v>2599</v>
      </c>
      <c r="C1363" t="s">
        <v>2600</v>
      </c>
      <c r="D1363" t="s">
        <v>192</v>
      </c>
      <c r="E1363" t="s">
        <v>54</v>
      </c>
      <c r="F1363"/>
      <c r="G1363" s="78">
        <v>1748</v>
      </c>
      <c r="H1363" t="s">
        <v>55</v>
      </c>
    </row>
    <row r="1364" spans="1:8" ht="14.4">
      <c r="A1364" s="31">
        <f>COUNTIF('BOM Atual ZPCS12'!F:F,B1364)+(1-(SUMIF(Invoice!$A:$A,$B1364,Invoice!$B:$B)/100000000000))</f>
        <v>1</v>
      </c>
      <c r="B1364" t="s">
        <v>2601</v>
      </c>
      <c r="C1364" t="s">
        <v>2600</v>
      </c>
      <c r="D1364" t="s">
        <v>192</v>
      </c>
      <c r="E1364" t="s">
        <v>54</v>
      </c>
      <c r="F1364"/>
      <c r="G1364" s="78">
        <v>1748</v>
      </c>
      <c r="H1364" t="s">
        <v>55</v>
      </c>
    </row>
    <row r="1365" spans="1:8" ht="14.4">
      <c r="A1365" s="31">
        <f>COUNTIF('BOM Atual ZPCS12'!F:F,B1365)+(1-(SUMIF(Invoice!$A:$A,$B1365,Invoice!$B:$B)/100000000000))</f>
        <v>1</v>
      </c>
      <c r="B1365" t="s">
        <v>2602</v>
      </c>
      <c r="C1365" t="s">
        <v>2603</v>
      </c>
      <c r="D1365" t="s">
        <v>192</v>
      </c>
      <c r="E1365" t="s">
        <v>51</v>
      </c>
      <c r="F1365"/>
      <c r="G1365" s="78">
        <v>1749</v>
      </c>
      <c r="H1365" t="s">
        <v>55</v>
      </c>
    </row>
    <row r="1366" spans="1:8" ht="14.4">
      <c r="A1366" s="31">
        <f>COUNTIF('BOM Atual ZPCS12'!F:F,B1366)+(1-(SUMIF(Invoice!$A:$A,$B1366,Invoice!$B:$B)/100000000000))</f>
        <v>1</v>
      </c>
      <c r="B1366" t="s">
        <v>2604</v>
      </c>
      <c r="C1366" t="s">
        <v>2605</v>
      </c>
      <c r="D1366" t="s">
        <v>192</v>
      </c>
      <c r="E1366" t="s">
        <v>51</v>
      </c>
      <c r="F1366"/>
      <c r="G1366" s="78">
        <v>1749</v>
      </c>
      <c r="H1366" t="s">
        <v>55</v>
      </c>
    </row>
    <row r="1367" spans="1:8" ht="14.4">
      <c r="A1367" s="31">
        <f>COUNTIF('BOM Atual ZPCS12'!F:F,B1367)+(1-(SUMIF(Invoice!$A:$A,$B1367,Invoice!$B:$B)/100000000000))</f>
        <v>1</v>
      </c>
      <c r="B1367" t="s">
        <v>2606</v>
      </c>
      <c r="C1367" t="s">
        <v>2607</v>
      </c>
      <c r="D1367" t="s">
        <v>192</v>
      </c>
      <c r="E1367" t="s">
        <v>51</v>
      </c>
      <c r="F1367"/>
      <c r="G1367" s="78">
        <v>1749</v>
      </c>
      <c r="H1367" t="s">
        <v>55</v>
      </c>
    </row>
    <row r="1368" spans="1:8" ht="14.4">
      <c r="A1368" s="31">
        <f>COUNTIF('BOM Atual ZPCS12'!F:F,B1368)+(1-(SUMIF(Invoice!$A:$A,$B1368,Invoice!$B:$B)/100000000000))</f>
        <v>1</v>
      </c>
      <c r="B1368" t="s">
        <v>2608</v>
      </c>
      <c r="C1368" t="s">
        <v>2609</v>
      </c>
      <c r="D1368" t="s">
        <v>192</v>
      </c>
      <c r="E1368" t="s">
        <v>51</v>
      </c>
      <c r="F1368"/>
      <c r="G1368" s="78">
        <v>1750</v>
      </c>
      <c r="H1368" t="s">
        <v>55</v>
      </c>
    </row>
    <row r="1369" spans="1:8" ht="14.4">
      <c r="A1369" s="31">
        <f>COUNTIF('BOM Atual ZPCS12'!F:F,B1369)+(1-(SUMIF(Invoice!$A:$A,$B1369,Invoice!$B:$B)/100000000000))</f>
        <v>1</v>
      </c>
      <c r="B1369" t="s">
        <v>2610</v>
      </c>
      <c r="C1369" t="s">
        <v>2609</v>
      </c>
      <c r="D1369" t="s">
        <v>192</v>
      </c>
      <c r="E1369" t="s">
        <v>51</v>
      </c>
      <c r="F1369"/>
      <c r="G1369" s="78">
        <v>1750</v>
      </c>
      <c r="H1369" t="s">
        <v>55</v>
      </c>
    </row>
    <row r="1370" spans="1:8" ht="14.4">
      <c r="A1370" s="31">
        <f>COUNTIF('BOM Atual ZPCS12'!F:F,B1370)+(1-(SUMIF(Invoice!$A:$A,$B1370,Invoice!$B:$B)/100000000000))</f>
        <v>1</v>
      </c>
      <c r="B1370" t="s">
        <v>2611</v>
      </c>
      <c r="C1370" t="s">
        <v>2612</v>
      </c>
      <c r="D1370" t="s">
        <v>192</v>
      </c>
      <c r="E1370" t="s">
        <v>51</v>
      </c>
      <c r="F1370"/>
      <c r="G1370" s="78">
        <v>1751</v>
      </c>
      <c r="H1370" t="s">
        <v>55</v>
      </c>
    </row>
    <row r="1371" spans="1:8" ht="14.4">
      <c r="A1371" s="31">
        <f>COUNTIF('BOM Atual ZPCS12'!F:F,B1371)+(1-(SUMIF(Invoice!$A:$A,$B1371,Invoice!$B:$B)/100000000000))</f>
        <v>1</v>
      </c>
      <c r="B1371" t="s">
        <v>2613</v>
      </c>
      <c r="C1371" t="s">
        <v>2614</v>
      </c>
      <c r="D1371" t="s">
        <v>192</v>
      </c>
      <c r="E1371" t="s">
        <v>51</v>
      </c>
      <c r="F1371"/>
      <c r="G1371" s="78">
        <v>1751</v>
      </c>
      <c r="H1371" t="s">
        <v>55</v>
      </c>
    </row>
    <row r="1372" spans="1:8" ht="14.4">
      <c r="A1372" s="31">
        <f>COUNTIF('BOM Atual ZPCS12'!F:F,B1372)+(1-(SUMIF(Invoice!$A:$A,$B1372,Invoice!$B:$B)/100000000000))</f>
        <v>1</v>
      </c>
      <c r="B1372" t="s">
        <v>2615</v>
      </c>
      <c r="C1372" t="s">
        <v>2616</v>
      </c>
      <c r="D1372" t="s">
        <v>192</v>
      </c>
      <c r="E1372" t="s">
        <v>51</v>
      </c>
      <c r="F1372"/>
      <c r="G1372" s="78">
        <v>1752</v>
      </c>
      <c r="H1372" t="s">
        <v>55</v>
      </c>
    </row>
    <row r="1373" spans="1:8" ht="14.4">
      <c r="A1373" s="31">
        <f>COUNTIF('BOM Atual ZPCS12'!F:F,B1373)+(1-(SUMIF(Invoice!$A:$A,$B1373,Invoice!$B:$B)/100000000000))</f>
        <v>1</v>
      </c>
      <c r="B1373" t="s">
        <v>2617</v>
      </c>
      <c r="C1373" t="s">
        <v>2618</v>
      </c>
      <c r="D1373" t="s">
        <v>192</v>
      </c>
      <c r="E1373" t="s">
        <v>51</v>
      </c>
      <c r="F1373"/>
      <c r="G1373" s="78">
        <v>1752</v>
      </c>
      <c r="H1373" t="s">
        <v>55</v>
      </c>
    </row>
    <row r="1374" spans="1:8" ht="14.4">
      <c r="A1374" s="31">
        <f>COUNTIF('BOM Atual ZPCS12'!F:F,B1374)+(1-(SUMIF(Invoice!$A:$A,$B1374,Invoice!$B:$B)/100000000000))</f>
        <v>1</v>
      </c>
      <c r="B1374" t="s">
        <v>2619</v>
      </c>
      <c r="C1374" t="s">
        <v>2620</v>
      </c>
      <c r="D1374" t="s">
        <v>192</v>
      </c>
      <c r="E1374" t="s">
        <v>51</v>
      </c>
      <c r="F1374"/>
      <c r="G1374" s="78">
        <v>1753</v>
      </c>
      <c r="H1374" t="s">
        <v>55</v>
      </c>
    </row>
    <row r="1375" spans="1:8" ht="14.4">
      <c r="A1375" s="31">
        <f>COUNTIF('BOM Atual ZPCS12'!F:F,B1375)+(1-(SUMIF(Invoice!$A:$A,$B1375,Invoice!$B:$B)/100000000000))</f>
        <v>1</v>
      </c>
      <c r="B1375" t="s">
        <v>2621</v>
      </c>
      <c r="C1375" t="s">
        <v>2622</v>
      </c>
      <c r="D1375" t="s">
        <v>192</v>
      </c>
      <c r="E1375" t="s">
        <v>51</v>
      </c>
      <c r="F1375"/>
      <c r="G1375" s="78">
        <v>1753</v>
      </c>
      <c r="H1375" t="s">
        <v>55</v>
      </c>
    </row>
    <row r="1376" spans="1:8" ht="14.4">
      <c r="A1376" s="31">
        <f>COUNTIF('BOM Atual ZPCS12'!F:F,B1376)+(1-(SUMIF(Invoice!$A:$A,$B1376,Invoice!$B:$B)/100000000000))</f>
        <v>1</v>
      </c>
      <c r="B1376" t="s">
        <v>2623</v>
      </c>
      <c r="C1376" t="s">
        <v>2624</v>
      </c>
      <c r="D1376" t="s">
        <v>192</v>
      </c>
      <c r="E1376" t="s">
        <v>51</v>
      </c>
      <c r="F1376"/>
      <c r="G1376" s="78">
        <v>1754</v>
      </c>
      <c r="H1376" t="s">
        <v>55</v>
      </c>
    </row>
    <row r="1377" spans="1:8" ht="14.4">
      <c r="A1377" s="31">
        <f>COUNTIF('BOM Atual ZPCS12'!F:F,B1377)+(1-(SUMIF(Invoice!$A:$A,$B1377,Invoice!$B:$B)/100000000000))</f>
        <v>1</v>
      </c>
      <c r="B1377" t="s">
        <v>2625</v>
      </c>
      <c r="C1377" t="s">
        <v>2626</v>
      </c>
      <c r="D1377" t="s">
        <v>192</v>
      </c>
      <c r="E1377" t="s">
        <v>51</v>
      </c>
      <c r="F1377"/>
      <c r="G1377" s="78">
        <v>1754</v>
      </c>
      <c r="H1377" t="s">
        <v>55</v>
      </c>
    </row>
    <row r="1378" spans="1:8" ht="14.4">
      <c r="A1378" s="31">
        <f>COUNTIF('BOM Atual ZPCS12'!F:F,B1378)+(1-(SUMIF(Invoice!$A:$A,$B1378,Invoice!$B:$B)/100000000000))</f>
        <v>1</v>
      </c>
      <c r="B1378" t="s">
        <v>2627</v>
      </c>
      <c r="C1378" t="s">
        <v>2628</v>
      </c>
      <c r="D1378" t="s">
        <v>192</v>
      </c>
      <c r="E1378" t="s">
        <v>51</v>
      </c>
      <c r="F1378"/>
      <c r="G1378" s="78">
        <v>1755</v>
      </c>
      <c r="H1378" t="s">
        <v>55</v>
      </c>
    </row>
    <row r="1379" spans="1:8" ht="14.4">
      <c r="A1379" s="31">
        <f>COUNTIF('BOM Atual ZPCS12'!F:F,B1379)+(1-(SUMIF(Invoice!$A:$A,$B1379,Invoice!$B:$B)/100000000000))</f>
        <v>1</v>
      </c>
      <c r="B1379" t="s">
        <v>2629</v>
      </c>
      <c r="C1379" t="s">
        <v>2630</v>
      </c>
      <c r="D1379" t="s">
        <v>192</v>
      </c>
      <c r="E1379" t="s">
        <v>51</v>
      </c>
      <c r="F1379"/>
      <c r="G1379" s="78">
        <v>1755</v>
      </c>
      <c r="H1379" t="s">
        <v>55</v>
      </c>
    </row>
    <row r="1380" spans="1:8" ht="14.4">
      <c r="A1380" s="31">
        <f>COUNTIF('BOM Atual ZPCS12'!F:F,B1380)+(1-(SUMIF(Invoice!$A:$A,$B1380,Invoice!$B:$B)/100000000000))</f>
        <v>1</v>
      </c>
      <c r="B1380" t="s">
        <v>2631</v>
      </c>
      <c r="C1380" t="s">
        <v>2632</v>
      </c>
      <c r="D1380" t="s">
        <v>192</v>
      </c>
      <c r="E1380" t="s">
        <v>51</v>
      </c>
      <c r="F1380"/>
      <c r="G1380" s="78">
        <v>1756</v>
      </c>
      <c r="H1380" t="s">
        <v>55</v>
      </c>
    </row>
    <row r="1381" spans="1:8" ht="14.4">
      <c r="A1381" s="31">
        <f>COUNTIF('BOM Atual ZPCS12'!F:F,B1381)+(1-(SUMIF(Invoice!$A:$A,$B1381,Invoice!$B:$B)/100000000000))</f>
        <v>1</v>
      </c>
      <c r="B1381" t="s">
        <v>2633</v>
      </c>
      <c r="C1381" t="s">
        <v>2634</v>
      </c>
      <c r="D1381" t="s">
        <v>192</v>
      </c>
      <c r="E1381" t="s">
        <v>51</v>
      </c>
      <c r="F1381"/>
      <c r="G1381" s="78">
        <v>1756</v>
      </c>
      <c r="H1381" t="s">
        <v>55</v>
      </c>
    </row>
    <row r="1382" spans="1:8" ht="14.4">
      <c r="A1382" s="31">
        <f>COUNTIF('BOM Atual ZPCS12'!F:F,B1382)+(1-(SUMIF(Invoice!$A:$A,$B1382,Invoice!$B:$B)/100000000000))</f>
        <v>1</v>
      </c>
      <c r="B1382" t="s">
        <v>2635</v>
      </c>
      <c r="C1382" t="s">
        <v>2636</v>
      </c>
      <c r="D1382" t="s">
        <v>192</v>
      </c>
      <c r="E1382" t="s">
        <v>51</v>
      </c>
      <c r="F1382"/>
      <c r="G1382" s="78">
        <v>1757</v>
      </c>
      <c r="H1382" t="s">
        <v>55</v>
      </c>
    </row>
    <row r="1383" spans="1:8" ht="14.4">
      <c r="A1383" s="31">
        <f>COUNTIF('BOM Atual ZPCS12'!F:F,B1383)+(1-(SUMIF(Invoice!$A:$A,$B1383,Invoice!$B:$B)/100000000000))</f>
        <v>1</v>
      </c>
      <c r="B1383" t="s">
        <v>2637</v>
      </c>
      <c r="C1383" t="s">
        <v>2636</v>
      </c>
      <c r="D1383" t="s">
        <v>192</v>
      </c>
      <c r="E1383" t="s">
        <v>51</v>
      </c>
      <c r="F1383"/>
      <c r="G1383" s="78">
        <v>1757</v>
      </c>
      <c r="H1383" t="s">
        <v>55</v>
      </c>
    </row>
    <row r="1384" spans="1:8" ht="14.4">
      <c r="A1384" s="31">
        <f>COUNTIF('BOM Atual ZPCS12'!F:F,B1384)+(1-(SUMIF(Invoice!$A:$A,$B1384,Invoice!$B:$B)/100000000000))</f>
        <v>1</v>
      </c>
      <c r="B1384" t="s">
        <v>2638</v>
      </c>
      <c r="C1384" t="s">
        <v>2639</v>
      </c>
      <c r="D1384" t="s">
        <v>192</v>
      </c>
      <c r="E1384" t="s">
        <v>54</v>
      </c>
      <c r="F1384"/>
      <c r="G1384" s="78">
        <v>1758</v>
      </c>
      <c r="H1384" t="s">
        <v>55</v>
      </c>
    </row>
    <row r="1385" spans="1:8" ht="14.4">
      <c r="A1385" s="31">
        <f>COUNTIF('BOM Atual ZPCS12'!F:F,B1385)+(1-(SUMIF(Invoice!$A:$A,$B1385,Invoice!$B:$B)/100000000000))</f>
        <v>1</v>
      </c>
      <c r="B1385" t="s">
        <v>2640</v>
      </c>
      <c r="C1385" t="s">
        <v>2641</v>
      </c>
      <c r="D1385" t="s">
        <v>192</v>
      </c>
      <c r="E1385" t="s">
        <v>54</v>
      </c>
      <c r="F1385"/>
      <c r="G1385" s="78">
        <v>1758</v>
      </c>
      <c r="H1385" t="s">
        <v>55</v>
      </c>
    </row>
    <row r="1386" spans="1:8" ht="14.4">
      <c r="A1386" s="31">
        <f>COUNTIF('BOM Atual ZPCS12'!F:F,B1386)+(1-(SUMIF(Invoice!$A:$A,$B1386,Invoice!$B:$B)/100000000000))</f>
        <v>1</v>
      </c>
      <c r="B1386" t="s">
        <v>2642</v>
      </c>
      <c r="C1386" t="s">
        <v>2643</v>
      </c>
      <c r="D1386" t="s">
        <v>192</v>
      </c>
      <c r="E1386" t="s">
        <v>51</v>
      </c>
      <c r="F1386"/>
      <c r="G1386" s="78">
        <v>1759</v>
      </c>
      <c r="H1386" t="s">
        <v>55</v>
      </c>
    </row>
    <row r="1387" spans="1:8" ht="14.4">
      <c r="A1387" s="31">
        <f>COUNTIF('BOM Atual ZPCS12'!F:F,B1387)+(1-(SUMIF(Invoice!$A:$A,$B1387,Invoice!$B:$B)/100000000000))</f>
        <v>1</v>
      </c>
      <c r="B1387" t="s">
        <v>2644</v>
      </c>
      <c r="C1387" t="s">
        <v>2643</v>
      </c>
      <c r="D1387" t="s">
        <v>192</v>
      </c>
      <c r="E1387" t="s">
        <v>51</v>
      </c>
      <c r="F1387"/>
      <c r="G1387" s="78">
        <v>1759</v>
      </c>
      <c r="H1387" t="s">
        <v>55</v>
      </c>
    </row>
    <row r="1388" spans="1:8" ht="14.4">
      <c r="A1388" s="31">
        <f>COUNTIF('BOM Atual ZPCS12'!F:F,B1388)+(1-(SUMIF(Invoice!$A:$A,$B1388,Invoice!$B:$B)/100000000000))</f>
        <v>1</v>
      </c>
      <c r="B1388" t="s">
        <v>2645</v>
      </c>
      <c r="C1388" t="s">
        <v>2646</v>
      </c>
      <c r="D1388" t="s">
        <v>192</v>
      </c>
      <c r="E1388" t="s">
        <v>51</v>
      </c>
      <c r="F1388"/>
      <c r="G1388" s="78">
        <v>1760</v>
      </c>
      <c r="H1388" t="s">
        <v>55</v>
      </c>
    </row>
    <row r="1389" spans="1:8" ht="14.4">
      <c r="A1389" s="31">
        <f>COUNTIF('BOM Atual ZPCS12'!F:F,B1389)+(1-(SUMIF(Invoice!$A:$A,$B1389,Invoice!$B:$B)/100000000000))</f>
        <v>1</v>
      </c>
      <c r="B1389" t="s">
        <v>2647</v>
      </c>
      <c r="C1389" t="s">
        <v>2646</v>
      </c>
      <c r="D1389" t="s">
        <v>192</v>
      </c>
      <c r="E1389" t="s">
        <v>51</v>
      </c>
      <c r="F1389"/>
      <c r="G1389" s="78">
        <v>1760</v>
      </c>
      <c r="H1389" t="s">
        <v>55</v>
      </c>
    </row>
    <row r="1390" spans="1:8" ht="14.4">
      <c r="A1390" s="31">
        <f>COUNTIF('BOM Atual ZPCS12'!F:F,B1390)+(1-(SUMIF(Invoice!$A:$A,$B1390,Invoice!$B:$B)/100000000000))</f>
        <v>1</v>
      </c>
      <c r="B1390" t="s">
        <v>2648</v>
      </c>
      <c r="C1390" t="s">
        <v>2649</v>
      </c>
      <c r="D1390" t="s">
        <v>192</v>
      </c>
      <c r="E1390" t="s">
        <v>51</v>
      </c>
      <c r="F1390"/>
      <c r="G1390" s="78">
        <v>1763</v>
      </c>
      <c r="H1390" t="s">
        <v>55</v>
      </c>
    </row>
    <row r="1391" spans="1:8" ht="14.4">
      <c r="A1391" s="31">
        <f>COUNTIF('BOM Atual ZPCS12'!F:F,B1391)+(1-(SUMIF(Invoice!$A:$A,$B1391,Invoice!$B:$B)/100000000000))</f>
        <v>1</v>
      </c>
      <c r="B1391" t="s">
        <v>2650</v>
      </c>
      <c r="C1391" t="s">
        <v>2651</v>
      </c>
      <c r="D1391" t="s">
        <v>192</v>
      </c>
      <c r="E1391" t="s">
        <v>51</v>
      </c>
      <c r="F1391"/>
      <c r="G1391" s="78">
        <v>1763</v>
      </c>
      <c r="H1391" t="s">
        <v>55</v>
      </c>
    </row>
    <row r="1392" spans="1:8" ht="14.4">
      <c r="A1392" s="31">
        <f>COUNTIF('BOM Atual ZPCS12'!F:F,B1392)+(1-(SUMIF(Invoice!$A:$A,$B1392,Invoice!$B:$B)/100000000000))</f>
        <v>1</v>
      </c>
      <c r="B1392" t="s">
        <v>105</v>
      </c>
      <c r="C1392" t="s">
        <v>106</v>
      </c>
      <c r="D1392" t="s">
        <v>192</v>
      </c>
      <c r="E1392" t="s">
        <v>51</v>
      </c>
      <c r="F1392"/>
      <c r="G1392" s="78">
        <v>1765</v>
      </c>
      <c r="H1392" t="s">
        <v>55</v>
      </c>
    </row>
    <row r="1393" spans="1:8" ht="14.4">
      <c r="A1393" s="31">
        <f>COUNTIF('BOM Atual ZPCS12'!F:F,B1393)+(1-(SUMIF(Invoice!$A:$A,$B1393,Invoice!$B:$B)/100000000000))</f>
        <v>1</v>
      </c>
      <c r="B1393" t="s">
        <v>107</v>
      </c>
      <c r="C1393" t="s">
        <v>108</v>
      </c>
      <c r="D1393" t="s">
        <v>192</v>
      </c>
      <c r="E1393" t="s">
        <v>51</v>
      </c>
      <c r="F1393"/>
      <c r="G1393" s="78">
        <v>1765</v>
      </c>
      <c r="H1393" t="s">
        <v>55</v>
      </c>
    </row>
    <row r="1394" spans="1:8" ht="14.4">
      <c r="A1394" s="31">
        <f>COUNTIF('BOM Atual ZPCS12'!F:F,B1394)+(1-(SUMIF(Invoice!$A:$A,$B1394,Invoice!$B:$B)/100000000000))</f>
        <v>1</v>
      </c>
      <c r="B1394" t="s">
        <v>61</v>
      </c>
      <c r="C1394" t="s">
        <v>62</v>
      </c>
      <c r="D1394" t="s">
        <v>192</v>
      </c>
      <c r="E1394" t="s">
        <v>51</v>
      </c>
      <c r="F1394"/>
      <c r="G1394" s="78">
        <v>1766</v>
      </c>
      <c r="H1394" t="s">
        <v>55</v>
      </c>
    </row>
    <row r="1395" spans="1:8" ht="14.4">
      <c r="A1395" s="31">
        <f>COUNTIF('BOM Atual ZPCS12'!F:F,B1395)+(1-(SUMIF(Invoice!$A:$A,$B1395,Invoice!$B:$B)/100000000000))</f>
        <v>1</v>
      </c>
      <c r="B1395" t="s">
        <v>70</v>
      </c>
      <c r="C1395" t="s">
        <v>94</v>
      </c>
      <c r="D1395" t="s">
        <v>192</v>
      </c>
      <c r="E1395" t="s">
        <v>51</v>
      </c>
      <c r="F1395"/>
      <c r="G1395" s="78">
        <v>1766</v>
      </c>
      <c r="H1395" t="s">
        <v>55</v>
      </c>
    </row>
    <row r="1396" spans="1:8" ht="14.4">
      <c r="A1396" s="31">
        <f>COUNTIF('BOM Atual ZPCS12'!F:F,B1396)+(1-(SUMIF(Invoice!$A:$A,$B1396,Invoice!$B:$B)/100000000000))</f>
        <v>1</v>
      </c>
      <c r="B1396" t="s">
        <v>73</v>
      </c>
      <c r="C1396" t="s">
        <v>95</v>
      </c>
      <c r="D1396" t="s">
        <v>192</v>
      </c>
      <c r="E1396" t="s">
        <v>51</v>
      </c>
      <c r="F1396"/>
      <c r="G1396" s="78">
        <v>1767</v>
      </c>
      <c r="H1396" t="s">
        <v>55</v>
      </c>
    </row>
    <row r="1397" spans="1:8" ht="14.4">
      <c r="A1397" s="31">
        <f>COUNTIF('BOM Atual ZPCS12'!F:F,B1397)+(1-(SUMIF(Invoice!$A:$A,$B1397,Invoice!$B:$B)/100000000000))</f>
        <v>1</v>
      </c>
      <c r="B1397" t="s">
        <v>96</v>
      </c>
      <c r="C1397" t="s">
        <v>97</v>
      </c>
      <c r="D1397" t="s">
        <v>192</v>
      </c>
      <c r="E1397" t="s">
        <v>51</v>
      </c>
      <c r="F1397"/>
      <c r="G1397" s="78">
        <v>1767</v>
      </c>
      <c r="H1397" t="s">
        <v>55</v>
      </c>
    </row>
    <row r="1398" spans="1:8" ht="14.4">
      <c r="A1398" s="31">
        <f>COUNTIF('BOM Atual ZPCS12'!F:F,B1398)+(1-(SUMIF(Invoice!$A:$A,$B1398,Invoice!$B:$B)/100000000000))</f>
        <v>1</v>
      </c>
      <c r="B1398" t="s">
        <v>68</v>
      </c>
      <c r="C1398" t="s">
        <v>89</v>
      </c>
      <c r="D1398" t="s">
        <v>192</v>
      </c>
      <c r="E1398" t="s">
        <v>51</v>
      </c>
      <c r="F1398"/>
      <c r="G1398" s="78">
        <v>1768</v>
      </c>
      <c r="H1398" t="s">
        <v>55</v>
      </c>
    </row>
    <row r="1399" spans="1:8" ht="14.4">
      <c r="A1399" s="31">
        <f>COUNTIF('BOM Atual ZPCS12'!F:F,B1399)+(1-(SUMIF(Invoice!$A:$A,$B1399,Invoice!$B:$B)/100000000000))</f>
        <v>1</v>
      </c>
      <c r="B1399" t="s">
        <v>90</v>
      </c>
      <c r="C1399" t="s">
        <v>91</v>
      </c>
      <c r="D1399" t="s">
        <v>192</v>
      </c>
      <c r="E1399" t="s">
        <v>51</v>
      </c>
      <c r="F1399"/>
      <c r="G1399" s="78">
        <v>1768</v>
      </c>
      <c r="H1399" t="s">
        <v>55</v>
      </c>
    </row>
    <row r="1400" spans="1:8" ht="14.4">
      <c r="A1400" s="31">
        <f>COUNTIF('BOM Atual ZPCS12'!F:F,B1400)+(1-(SUMIF(Invoice!$A:$A,$B1400,Invoice!$B:$B)/100000000000))</f>
        <v>1</v>
      </c>
      <c r="B1400" t="s">
        <v>92</v>
      </c>
      <c r="C1400" t="s">
        <v>93</v>
      </c>
      <c r="D1400" t="s">
        <v>192</v>
      </c>
      <c r="E1400" t="s">
        <v>51</v>
      </c>
      <c r="F1400"/>
      <c r="G1400" s="78">
        <v>1768</v>
      </c>
      <c r="H1400" t="s">
        <v>55</v>
      </c>
    </row>
    <row r="1401" spans="1:8" ht="14.4">
      <c r="A1401" s="31">
        <f>COUNTIF('BOM Atual ZPCS12'!F:F,B1401)+(1-(SUMIF(Invoice!$A:$A,$B1401,Invoice!$B:$B)/100000000000))</f>
        <v>1</v>
      </c>
      <c r="B1401" t="s">
        <v>69</v>
      </c>
      <c r="C1401" t="s">
        <v>72</v>
      </c>
      <c r="D1401" t="s">
        <v>192</v>
      </c>
      <c r="E1401" t="s">
        <v>51</v>
      </c>
      <c r="F1401"/>
      <c r="G1401" s="78">
        <v>1769</v>
      </c>
      <c r="H1401" t="s">
        <v>55</v>
      </c>
    </row>
    <row r="1402" spans="1:8" ht="14.4">
      <c r="A1402" s="31">
        <f>COUNTIF('BOM Atual ZPCS12'!F:F,B1402)+(1-(SUMIF(Invoice!$A:$A,$B1402,Invoice!$B:$B)/100000000000))</f>
        <v>1</v>
      </c>
      <c r="B1402" t="s">
        <v>98</v>
      </c>
      <c r="C1402" t="s">
        <v>99</v>
      </c>
      <c r="D1402" t="s">
        <v>192</v>
      </c>
      <c r="E1402" t="s">
        <v>51</v>
      </c>
      <c r="F1402"/>
      <c r="G1402" s="78">
        <v>1769</v>
      </c>
      <c r="H1402" t="s">
        <v>55</v>
      </c>
    </row>
    <row r="1403" spans="1:8" ht="14.4">
      <c r="A1403" s="31">
        <f>COUNTIF('BOM Atual ZPCS12'!F:F,B1403)+(1-(SUMIF(Invoice!$A:$A,$B1403,Invoice!$B:$B)/100000000000))</f>
        <v>1</v>
      </c>
      <c r="B1403" t="s">
        <v>100</v>
      </c>
      <c r="C1403" t="s">
        <v>114</v>
      </c>
      <c r="D1403" t="s">
        <v>192</v>
      </c>
      <c r="E1403" t="s">
        <v>51</v>
      </c>
      <c r="F1403"/>
      <c r="G1403" s="78">
        <v>1770</v>
      </c>
      <c r="H1403" t="s">
        <v>55</v>
      </c>
    </row>
    <row r="1404" spans="1:8" ht="14.4">
      <c r="A1404" s="31">
        <f>COUNTIF('BOM Atual ZPCS12'!F:F,B1404)+(1-(SUMIF(Invoice!$A:$A,$B1404,Invoice!$B:$B)/100000000000))</f>
        <v>1</v>
      </c>
      <c r="B1404" t="s">
        <v>101</v>
      </c>
      <c r="C1404" t="s">
        <v>102</v>
      </c>
      <c r="D1404" t="s">
        <v>192</v>
      </c>
      <c r="E1404" t="s">
        <v>51</v>
      </c>
      <c r="F1404"/>
      <c r="G1404" s="78">
        <v>1770</v>
      </c>
      <c r="H1404" t="s">
        <v>55</v>
      </c>
    </row>
    <row r="1405" spans="1:8" ht="14.4">
      <c r="A1405" s="31">
        <f>COUNTIF('BOM Atual ZPCS12'!F:F,B1405)+(1-(SUMIF(Invoice!$A:$A,$B1405,Invoice!$B:$B)/100000000000))</f>
        <v>1</v>
      </c>
      <c r="B1405" t="s">
        <v>103</v>
      </c>
      <c r="C1405" t="s">
        <v>104</v>
      </c>
      <c r="D1405" t="s">
        <v>192</v>
      </c>
      <c r="E1405" t="s">
        <v>51</v>
      </c>
      <c r="F1405"/>
      <c r="G1405" s="78">
        <v>1770</v>
      </c>
      <c r="H1405" t="s">
        <v>55</v>
      </c>
    </row>
    <row r="1406" spans="1:8" ht="14.4">
      <c r="A1406" s="31">
        <f>COUNTIF('BOM Atual ZPCS12'!F:F,B1406)+(1-(SUMIF(Invoice!$A:$A,$B1406,Invoice!$B:$B)/100000000000))</f>
        <v>1</v>
      </c>
      <c r="B1406" t="s">
        <v>2652</v>
      </c>
      <c r="C1406" t="s">
        <v>2653</v>
      </c>
      <c r="D1406" t="s">
        <v>192</v>
      </c>
      <c r="E1406" t="s">
        <v>51</v>
      </c>
      <c r="F1406"/>
      <c r="G1406" s="78">
        <v>1772</v>
      </c>
      <c r="H1406" t="s">
        <v>55</v>
      </c>
    </row>
    <row r="1407" spans="1:8" ht="14.4">
      <c r="A1407" s="31">
        <f>COUNTIF('BOM Atual ZPCS12'!F:F,B1407)+(1-(SUMIF(Invoice!$A:$A,$B1407,Invoice!$B:$B)/100000000000))</f>
        <v>1</v>
      </c>
      <c r="B1407" t="s">
        <v>2654</v>
      </c>
      <c r="C1407" t="s">
        <v>2653</v>
      </c>
      <c r="D1407" t="s">
        <v>192</v>
      </c>
      <c r="E1407" t="s">
        <v>51</v>
      </c>
      <c r="F1407"/>
      <c r="G1407" s="78">
        <v>1772</v>
      </c>
      <c r="H1407" t="s">
        <v>55</v>
      </c>
    </row>
    <row r="1408" spans="1:8" ht="14.4">
      <c r="A1408" s="31">
        <f>COUNTIF('BOM Atual ZPCS12'!F:F,B1408)+(1-(SUMIF(Invoice!$A:$A,$B1408,Invoice!$B:$B)/100000000000))</f>
        <v>1</v>
      </c>
      <c r="B1408" t="s">
        <v>2655</v>
      </c>
      <c r="C1408" t="s">
        <v>2656</v>
      </c>
      <c r="D1408" t="s">
        <v>192</v>
      </c>
      <c r="E1408" t="s">
        <v>54</v>
      </c>
      <c r="F1408"/>
      <c r="G1408" s="78">
        <v>1773</v>
      </c>
      <c r="H1408" t="s">
        <v>55</v>
      </c>
    </row>
    <row r="1409" spans="1:8" ht="14.4">
      <c r="A1409" s="31">
        <f>COUNTIF('BOM Atual ZPCS12'!F:F,B1409)+(1-(SUMIF(Invoice!$A:$A,$B1409,Invoice!$B:$B)/100000000000))</f>
        <v>1</v>
      </c>
      <c r="B1409" t="s">
        <v>2657</v>
      </c>
      <c r="C1409" t="s">
        <v>2658</v>
      </c>
      <c r="D1409" t="s">
        <v>192</v>
      </c>
      <c r="E1409" t="s">
        <v>54</v>
      </c>
      <c r="F1409"/>
      <c r="G1409" s="78">
        <v>1773</v>
      </c>
      <c r="H1409" t="s">
        <v>55</v>
      </c>
    </row>
    <row r="1410" spans="1:8" ht="14.4">
      <c r="A1410" s="31">
        <f>COUNTIF('BOM Atual ZPCS12'!F:F,B1410)+(1-(SUMIF(Invoice!$A:$A,$B1410,Invoice!$B:$B)/100000000000))</f>
        <v>1</v>
      </c>
      <c r="B1410" t="s">
        <v>2659</v>
      </c>
      <c r="C1410" t="s">
        <v>2658</v>
      </c>
      <c r="D1410" t="s">
        <v>192</v>
      </c>
      <c r="E1410" t="s">
        <v>54</v>
      </c>
      <c r="F1410"/>
      <c r="G1410" s="78">
        <v>1773</v>
      </c>
      <c r="H1410" t="s">
        <v>55</v>
      </c>
    </row>
    <row r="1411" spans="1:8" ht="14.4">
      <c r="A1411" s="31">
        <f>COUNTIF('BOM Atual ZPCS12'!F:F,B1411)+(1-(SUMIF(Invoice!$A:$A,$B1411,Invoice!$B:$B)/100000000000))</f>
        <v>1</v>
      </c>
      <c r="B1411" t="s">
        <v>2660</v>
      </c>
      <c r="C1411" t="s">
        <v>2661</v>
      </c>
      <c r="D1411" t="s">
        <v>192</v>
      </c>
      <c r="E1411" t="s">
        <v>51</v>
      </c>
      <c r="F1411"/>
      <c r="G1411" s="78">
        <v>1774</v>
      </c>
      <c r="H1411" t="s">
        <v>55</v>
      </c>
    </row>
    <row r="1412" spans="1:8" ht="14.4">
      <c r="A1412" s="31">
        <f>COUNTIF('BOM Atual ZPCS12'!F:F,B1412)+(1-(SUMIF(Invoice!$A:$A,$B1412,Invoice!$B:$B)/100000000000))</f>
        <v>1</v>
      </c>
      <c r="B1412" t="s">
        <v>2662</v>
      </c>
      <c r="C1412" t="s">
        <v>2661</v>
      </c>
      <c r="D1412" t="s">
        <v>192</v>
      </c>
      <c r="E1412" t="s">
        <v>51</v>
      </c>
      <c r="F1412"/>
      <c r="G1412" s="78">
        <v>1774</v>
      </c>
      <c r="H1412" t="s">
        <v>55</v>
      </c>
    </row>
    <row r="1413" spans="1:8" ht="14.4">
      <c r="A1413" s="31">
        <f>COUNTIF('BOM Atual ZPCS12'!F:F,B1413)+(1-(SUMIF(Invoice!$A:$A,$B1413,Invoice!$B:$B)/100000000000))</f>
        <v>1</v>
      </c>
      <c r="B1413" t="s">
        <v>2663</v>
      </c>
      <c r="C1413" t="s">
        <v>2664</v>
      </c>
      <c r="D1413" t="s">
        <v>192</v>
      </c>
      <c r="E1413" t="s">
        <v>51</v>
      </c>
      <c r="F1413"/>
      <c r="G1413" s="78">
        <v>1776</v>
      </c>
      <c r="H1413" t="s">
        <v>55</v>
      </c>
    </row>
    <row r="1414" spans="1:8" ht="14.4">
      <c r="A1414" s="31">
        <f>COUNTIF('BOM Atual ZPCS12'!F:F,B1414)+(1-(SUMIF(Invoice!$A:$A,$B1414,Invoice!$B:$B)/100000000000))</f>
        <v>1</v>
      </c>
      <c r="B1414" t="s">
        <v>2665</v>
      </c>
      <c r="C1414" t="s">
        <v>2666</v>
      </c>
      <c r="D1414" t="s">
        <v>192</v>
      </c>
      <c r="E1414" t="s">
        <v>51</v>
      </c>
      <c r="F1414"/>
      <c r="G1414" s="78">
        <v>1776</v>
      </c>
      <c r="H1414" t="s">
        <v>55</v>
      </c>
    </row>
    <row r="1415" spans="1:8" ht="14.4">
      <c r="A1415" s="31">
        <f>COUNTIF('BOM Atual ZPCS12'!F:F,B1415)+(1-(SUMIF(Invoice!$A:$A,$B1415,Invoice!$B:$B)/100000000000))</f>
        <v>1</v>
      </c>
      <c r="B1415" t="s">
        <v>2667</v>
      </c>
      <c r="C1415" t="s">
        <v>2668</v>
      </c>
      <c r="D1415" t="s">
        <v>192</v>
      </c>
      <c r="E1415" t="s">
        <v>51</v>
      </c>
      <c r="F1415"/>
      <c r="G1415" s="78">
        <v>1777</v>
      </c>
      <c r="H1415" t="s">
        <v>55</v>
      </c>
    </row>
    <row r="1416" spans="1:8" ht="14.4">
      <c r="A1416" s="31">
        <f>COUNTIF('BOM Atual ZPCS12'!F:F,B1416)+(1-(SUMIF(Invoice!$A:$A,$B1416,Invoice!$B:$B)/100000000000))</f>
        <v>1</v>
      </c>
      <c r="B1416" t="s">
        <v>2669</v>
      </c>
      <c r="C1416" t="s">
        <v>2670</v>
      </c>
      <c r="D1416" t="s">
        <v>192</v>
      </c>
      <c r="E1416" t="s">
        <v>51</v>
      </c>
      <c r="F1416"/>
      <c r="G1416" s="78">
        <v>1777</v>
      </c>
      <c r="H1416" t="s">
        <v>55</v>
      </c>
    </row>
    <row r="1417" spans="1:8" ht="14.4">
      <c r="A1417" s="31">
        <f>COUNTIF('BOM Atual ZPCS12'!F:F,B1417)+(1-(SUMIF(Invoice!$A:$A,$B1417,Invoice!$B:$B)/100000000000))</f>
        <v>1</v>
      </c>
      <c r="B1417" t="s">
        <v>2671</v>
      </c>
      <c r="C1417" t="s">
        <v>2672</v>
      </c>
      <c r="D1417" t="s">
        <v>192</v>
      </c>
      <c r="E1417" t="s">
        <v>51</v>
      </c>
      <c r="F1417"/>
      <c r="G1417" s="78">
        <v>1777</v>
      </c>
      <c r="H1417" t="s">
        <v>55</v>
      </c>
    </row>
    <row r="1418" spans="1:8" ht="14.4">
      <c r="A1418" s="31">
        <f>COUNTIF('BOM Atual ZPCS12'!F:F,B1418)+(1-(SUMIF(Invoice!$A:$A,$B1418,Invoice!$B:$B)/100000000000))</f>
        <v>1</v>
      </c>
      <c r="B1418" t="s">
        <v>2673</v>
      </c>
      <c r="C1418" t="s">
        <v>2674</v>
      </c>
      <c r="D1418" t="s">
        <v>192</v>
      </c>
      <c r="E1418" t="s">
        <v>51</v>
      </c>
      <c r="F1418"/>
      <c r="G1418" s="78">
        <v>1777</v>
      </c>
      <c r="H1418" t="s">
        <v>55</v>
      </c>
    </row>
    <row r="1419" spans="1:8" ht="14.4">
      <c r="A1419" s="31">
        <f>COUNTIF('BOM Atual ZPCS12'!F:F,B1419)+(1-(SUMIF(Invoice!$A:$A,$B1419,Invoice!$B:$B)/100000000000))</f>
        <v>1</v>
      </c>
      <c r="B1419" t="s">
        <v>2675</v>
      </c>
      <c r="C1419" t="s">
        <v>2676</v>
      </c>
      <c r="D1419" t="s">
        <v>192</v>
      </c>
      <c r="E1419" t="s">
        <v>51</v>
      </c>
      <c r="F1419"/>
      <c r="G1419" s="78">
        <v>1777</v>
      </c>
      <c r="H1419" t="s">
        <v>55</v>
      </c>
    </row>
    <row r="1420" spans="1:8" ht="14.4">
      <c r="A1420" s="31">
        <f>COUNTIF('BOM Atual ZPCS12'!F:F,B1420)+(1-(SUMIF(Invoice!$A:$A,$B1420,Invoice!$B:$B)/100000000000))</f>
        <v>1</v>
      </c>
      <c r="B1420" t="s">
        <v>2677</v>
      </c>
      <c r="C1420" t="s">
        <v>2678</v>
      </c>
      <c r="D1420" t="s">
        <v>192</v>
      </c>
      <c r="E1420" t="s">
        <v>51</v>
      </c>
      <c r="F1420"/>
      <c r="G1420" s="78">
        <v>1777</v>
      </c>
      <c r="H1420" t="s">
        <v>55</v>
      </c>
    </row>
    <row r="1421" spans="1:8" ht="14.4">
      <c r="A1421" s="31">
        <f>COUNTIF('BOM Atual ZPCS12'!F:F,B1421)+(1-(SUMIF(Invoice!$A:$A,$B1421,Invoice!$B:$B)/100000000000))</f>
        <v>1</v>
      </c>
      <c r="B1421" t="s">
        <v>2679</v>
      </c>
      <c r="C1421" t="s">
        <v>2680</v>
      </c>
      <c r="D1421" t="s">
        <v>192</v>
      </c>
      <c r="E1421" t="s">
        <v>51</v>
      </c>
      <c r="F1421"/>
      <c r="G1421" s="78">
        <v>1777</v>
      </c>
      <c r="H1421" t="s">
        <v>55</v>
      </c>
    </row>
    <row r="1422" spans="1:8" ht="14.4">
      <c r="A1422" s="31">
        <f>COUNTIF('BOM Atual ZPCS12'!F:F,B1422)+(1-(SUMIF(Invoice!$A:$A,$B1422,Invoice!$B:$B)/100000000000))</f>
        <v>1</v>
      </c>
      <c r="B1422" t="s">
        <v>2681</v>
      </c>
      <c r="C1422" t="s">
        <v>2682</v>
      </c>
      <c r="D1422" t="s">
        <v>192</v>
      </c>
      <c r="E1422" t="s">
        <v>51</v>
      </c>
      <c r="F1422"/>
      <c r="G1422" s="78">
        <v>1778</v>
      </c>
      <c r="H1422" t="s">
        <v>55</v>
      </c>
    </row>
    <row r="1423" spans="1:8" ht="14.4">
      <c r="A1423" s="31">
        <f>COUNTIF('BOM Atual ZPCS12'!F:F,B1423)+(1-(SUMIF(Invoice!$A:$A,$B1423,Invoice!$B:$B)/100000000000))</f>
        <v>1</v>
      </c>
      <c r="B1423" t="s">
        <v>2683</v>
      </c>
      <c r="C1423" t="s">
        <v>2684</v>
      </c>
      <c r="D1423" t="s">
        <v>192</v>
      </c>
      <c r="E1423" t="s">
        <v>51</v>
      </c>
      <c r="F1423"/>
      <c r="G1423" s="78">
        <v>1778</v>
      </c>
      <c r="H1423" t="s">
        <v>55</v>
      </c>
    </row>
    <row r="1424" spans="1:8" ht="14.4">
      <c r="A1424" s="31">
        <f>COUNTIF('BOM Atual ZPCS12'!F:F,B1424)+(1-(SUMIF(Invoice!$A:$A,$B1424,Invoice!$B:$B)/100000000000))</f>
        <v>1</v>
      </c>
      <c r="B1424" t="s">
        <v>2685</v>
      </c>
      <c r="C1424" t="s">
        <v>2686</v>
      </c>
      <c r="D1424" t="s">
        <v>192</v>
      </c>
      <c r="E1424" t="s">
        <v>51</v>
      </c>
      <c r="F1424"/>
      <c r="G1424" s="78">
        <v>1780</v>
      </c>
      <c r="H1424" t="s">
        <v>55</v>
      </c>
    </row>
    <row r="1425" spans="1:8" ht="14.4">
      <c r="A1425" s="31">
        <f>COUNTIF('BOM Atual ZPCS12'!F:F,B1425)+(1-(SUMIF(Invoice!$A:$A,$B1425,Invoice!$B:$B)/100000000000))</f>
        <v>1</v>
      </c>
      <c r="B1425" t="s">
        <v>2687</v>
      </c>
      <c r="C1425" t="s">
        <v>2688</v>
      </c>
      <c r="D1425" t="s">
        <v>192</v>
      </c>
      <c r="E1425" t="s">
        <v>51</v>
      </c>
      <c r="F1425"/>
      <c r="G1425" s="78">
        <v>1780</v>
      </c>
      <c r="H1425" t="s">
        <v>55</v>
      </c>
    </row>
    <row r="1426" spans="1:8" ht="14.4">
      <c r="A1426" s="31">
        <f>COUNTIF('BOM Atual ZPCS12'!F:F,B1426)+(1-(SUMIF(Invoice!$A:$A,$B1426,Invoice!$B:$B)/100000000000))</f>
        <v>1</v>
      </c>
      <c r="B1426" t="s">
        <v>2689</v>
      </c>
      <c r="C1426" t="s">
        <v>2690</v>
      </c>
      <c r="D1426" t="s">
        <v>192</v>
      </c>
      <c r="E1426" t="s">
        <v>51</v>
      </c>
      <c r="F1426"/>
      <c r="G1426" s="78">
        <v>1780</v>
      </c>
      <c r="H1426" t="s">
        <v>55</v>
      </c>
    </row>
    <row r="1427" spans="1:8" ht="14.4">
      <c r="A1427" s="31">
        <f>COUNTIF('BOM Atual ZPCS12'!F:F,B1427)+(1-(SUMIF(Invoice!$A:$A,$B1427,Invoice!$B:$B)/100000000000))</f>
        <v>1</v>
      </c>
      <c r="B1427" t="s">
        <v>2691</v>
      </c>
      <c r="C1427" t="s">
        <v>2692</v>
      </c>
      <c r="D1427" t="s">
        <v>192</v>
      </c>
      <c r="E1427" t="s">
        <v>51</v>
      </c>
      <c r="F1427"/>
      <c r="G1427" s="78">
        <v>1781</v>
      </c>
      <c r="H1427" t="s">
        <v>55</v>
      </c>
    </row>
    <row r="1428" spans="1:8" ht="14.4">
      <c r="A1428" s="31">
        <f>COUNTIF('BOM Atual ZPCS12'!F:F,B1428)+(1-(SUMIF(Invoice!$A:$A,$B1428,Invoice!$B:$B)/100000000000))</f>
        <v>1</v>
      </c>
      <c r="B1428" t="s">
        <v>2693</v>
      </c>
      <c r="C1428" t="s">
        <v>2694</v>
      </c>
      <c r="D1428" t="s">
        <v>192</v>
      </c>
      <c r="E1428" t="s">
        <v>51</v>
      </c>
      <c r="F1428"/>
      <c r="G1428" s="78">
        <v>1781</v>
      </c>
      <c r="H1428" t="s">
        <v>55</v>
      </c>
    </row>
    <row r="1429" spans="1:8" ht="14.4">
      <c r="A1429" s="31">
        <f>COUNTIF('BOM Atual ZPCS12'!F:F,B1429)+(1-(SUMIF(Invoice!$A:$A,$B1429,Invoice!$B:$B)/100000000000))</f>
        <v>1</v>
      </c>
      <c r="B1429" t="s">
        <v>2695</v>
      </c>
      <c r="C1429" t="s">
        <v>2696</v>
      </c>
      <c r="D1429" t="s">
        <v>192</v>
      </c>
      <c r="E1429" t="s">
        <v>51</v>
      </c>
      <c r="F1429"/>
      <c r="G1429" s="78">
        <v>1782</v>
      </c>
      <c r="H1429" t="s">
        <v>55</v>
      </c>
    </row>
    <row r="1430" spans="1:8" ht="14.4">
      <c r="A1430" s="31">
        <f>COUNTIF('BOM Atual ZPCS12'!F:F,B1430)+(1-(SUMIF(Invoice!$A:$A,$B1430,Invoice!$B:$B)/100000000000))</f>
        <v>1</v>
      </c>
      <c r="B1430" t="s">
        <v>2697</v>
      </c>
      <c r="C1430" t="s">
        <v>2698</v>
      </c>
      <c r="D1430" t="s">
        <v>192</v>
      </c>
      <c r="E1430" t="s">
        <v>51</v>
      </c>
      <c r="F1430"/>
      <c r="G1430" s="78">
        <v>1782</v>
      </c>
      <c r="H1430" t="s">
        <v>55</v>
      </c>
    </row>
    <row r="1431" spans="1:8" ht="14.4">
      <c r="A1431" s="31">
        <f>COUNTIF('BOM Atual ZPCS12'!F:F,B1431)+(1-(SUMIF(Invoice!$A:$A,$B1431,Invoice!$B:$B)/100000000000))</f>
        <v>1</v>
      </c>
      <c r="B1431" t="s">
        <v>2699</v>
      </c>
      <c r="C1431" t="s">
        <v>2696</v>
      </c>
      <c r="D1431" t="s">
        <v>192</v>
      </c>
      <c r="E1431" t="s">
        <v>51</v>
      </c>
      <c r="F1431"/>
      <c r="G1431" s="78">
        <v>1782</v>
      </c>
      <c r="H1431" t="s">
        <v>55</v>
      </c>
    </row>
    <row r="1432" spans="1:8" ht="14.4">
      <c r="A1432" s="31">
        <f>COUNTIF('BOM Atual ZPCS12'!F:F,B1432)+(1-(SUMIF(Invoice!$A:$A,$B1432,Invoice!$B:$B)/100000000000))</f>
        <v>1</v>
      </c>
      <c r="B1432" t="s">
        <v>2700</v>
      </c>
      <c r="C1432" t="s">
        <v>2701</v>
      </c>
      <c r="D1432" t="s">
        <v>192</v>
      </c>
      <c r="E1432" t="s">
        <v>51</v>
      </c>
      <c r="F1432"/>
      <c r="G1432" s="78">
        <v>1783</v>
      </c>
      <c r="H1432" t="s">
        <v>55</v>
      </c>
    </row>
    <row r="1433" spans="1:8" ht="14.4">
      <c r="A1433" s="31">
        <f>COUNTIF('BOM Atual ZPCS12'!F:F,B1433)+(1-(SUMIF(Invoice!$A:$A,$B1433,Invoice!$B:$B)/100000000000))</f>
        <v>1</v>
      </c>
      <c r="B1433" t="s">
        <v>2702</v>
      </c>
      <c r="C1433" t="s">
        <v>2703</v>
      </c>
      <c r="D1433" t="s">
        <v>192</v>
      </c>
      <c r="E1433" t="s">
        <v>51</v>
      </c>
      <c r="F1433"/>
      <c r="G1433" s="78">
        <v>1783</v>
      </c>
      <c r="H1433" t="s">
        <v>55</v>
      </c>
    </row>
    <row r="1434" spans="1:8" ht="14.4">
      <c r="A1434" s="31">
        <f>COUNTIF('BOM Atual ZPCS12'!F:F,B1434)+(1-(SUMIF(Invoice!$A:$A,$B1434,Invoice!$B:$B)/100000000000))</f>
        <v>1</v>
      </c>
      <c r="B1434" t="s">
        <v>2704</v>
      </c>
      <c r="C1434" t="s">
        <v>2705</v>
      </c>
      <c r="D1434" t="s">
        <v>192</v>
      </c>
      <c r="E1434" t="s">
        <v>51</v>
      </c>
      <c r="F1434"/>
      <c r="G1434" s="78">
        <v>1784</v>
      </c>
      <c r="H1434" t="s">
        <v>55</v>
      </c>
    </row>
    <row r="1435" spans="1:8" ht="14.4">
      <c r="A1435" s="31">
        <f>COUNTIF('BOM Atual ZPCS12'!F:F,B1435)+(1-(SUMIF(Invoice!$A:$A,$B1435,Invoice!$B:$B)/100000000000))</f>
        <v>1</v>
      </c>
      <c r="B1435" t="s">
        <v>2706</v>
      </c>
      <c r="C1435" t="s">
        <v>2707</v>
      </c>
      <c r="D1435" t="s">
        <v>192</v>
      </c>
      <c r="E1435" t="s">
        <v>51</v>
      </c>
      <c r="F1435"/>
      <c r="G1435" s="78">
        <v>1784</v>
      </c>
      <c r="H1435" t="s">
        <v>55</v>
      </c>
    </row>
    <row r="1436" spans="1:8" ht="14.4">
      <c r="A1436" s="31">
        <f>COUNTIF('BOM Atual ZPCS12'!F:F,B1436)+(1-(SUMIF(Invoice!$A:$A,$B1436,Invoice!$B:$B)/100000000000))</f>
        <v>1</v>
      </c>
      <c r="B1436" t="s">
        <v>2708</v>
      </c>
      <c r="C1436" t="s">
        <v>2709</v>
      </c>
      <c r="D1436" t="s">
        <v>192</v>
      </c>
      <c r="E1436" t="s">
        <v>51</v>
      </c>
      <c r="F1436"/>
      <c r="G1436" s="78">
        <v>1785</v>
      </c>
      <c r="H1436" t="s">
        <v>55</v>
      </c>
    </row>
    <row r="1437" spans="1:8" ht="14.4">
      <c r="A1437" s="31">
        <f>COUNTIF('BOM Atual ZPCS12'!F:F,B1437)+(1-(SUMIF(Invoice!$A:$A,$B1437,Invoice!$B:$B)/100000000000))</f>
        <v>1</v>
      </c>
      <c r="B1437" t="s">
        <v>2710</v>
      </c>
      <c r="C1437" t="s">
        <v>2709</v>
      </c>
      <c r="D1437" t="s">
        <v>192</v>
      </c>
      <c r="E1437" t="s">
        <v>51</v>
      </c>
      <c r="F1437"/>
      <c r="G1437" s="78">
        <v>1785</v>
      </c>
      <c r="H1437" t="s">
        <v>55</v>
      </c>
    </row>
    <row r="1438" spans="1:8" ht="14.4">
      <c r="A1438" s="31">
        <f>COUNTIF('BOM Atual ZPCS12'!F:F,B1438)+(1-(SUMIF(Invoice!$A:$A,$B1438,Invoice!$B:$B)/100000000000))</f>
        <v>1</v>
      </c>
      <c r="B1438" t="s">
        <v>2711</v>
      </c>
      <c r="C1438" t="s">
        <v>2709</v>
      </c>
      <c r="D1438" t="s">
        <v>192</v>
      </c>
      <c r="E1438" t="s">
        <v>51</v>
      </c>
      <c r="F1438"/>
      <c r="G1438" s="78">
        <v>1785</v>
      </c>
      <c r="H1438" t="s">
        <v>55</v>
      </c>
    </row>
    <row r="1439" spans="1:8" ht="14.4">
      <c r="A1439" s="31">
        <f>COUNTIF('BOM Atual ZPCS12'!F:F,B1439)+(1-(SUMIF(Invoice!$A:$A,$B1439,Invoice!$B:$B)/100000000000))</f>
        <v>1</v>
      </c>
      <c r="B1439" t="s">
        <v>2712</v>
      </c>
      <c r="C1439" t="s">
        <v>2713</v>
      </c>
      <c r="D1439" t="s">
        <v>192</v>
      </c>
      <c r="E1439" t="s">
        <v>51</v>
      </c>
      <c r="F1439"/>
      <c r="G1439" s="78">
        <v>1786</v>
      </c>
      <c r="H1439" t="s">
        <v>55</v>
      </c>
    </row>
    <row r="1440" spans="1:8" ht="14.4">
      <c r="A1440" s="31">
        <f>COUNTIF('BOM Atual ZPCS12'!F:F,B1440)+(1-(SUMIF(Invoice!$A:$A,$B1440,Invoice!$B:$B)/100000000000))</f>
        <v>1</v>
      </c>
      <c r="B1440" t="s">
        <v>2714</v>
      </c>
      <c r="C1440" t="s">
        <v>2713</v>
      </c>
      <c r="D1440" t="s">
        <v>192</v>
      </c>
      <c r="E1440" t="s">
        <v>51</v>
      </c>
      <c r="F1440"/>
      <c r="G1440" s="78">
        <v>1786</v>
      </c>
      <c r="H1440" t="s">
        <v>55</v>
      </c>
    </row>
    <row r="1441" spans="1:8" ht="14.4">
      <c r="A1441" s="31">
        <f>COUNTIF('BOM Atual ZPCS12'!F:F,B1441)+(1-(SUMIF(Invoice!$A:$A,$B1441,Invoice!$B:$B)/100000000000))</f>
        <v>1</v>
      </c>
      <c r="B1441" t="s">
        <v>2715</v>
      </c>
      <c r="C1441" t="s">
        <v>2713</v>
      </c>
      <c r="D1441" t="s">
        <v>192</v>
      </c>
      <c r="E1441" t="s">
        <v>51</v>
      </c>
      <c r="F1441"/>
      <c r="G1441" s="78">
        <v>1786</v>
      </c>
      <c r="H1441" t="s">
        <v>55</v>
      </c>
    </row>
    <row r="1442" spans="1:8" ht="14.4">
      <c r="A1442" s="31">
        <f>COUNTIF('BOM Atual ZPCS12'!F:F,B1442)+(1-(SUMIF(Invoice!$A:$A,$B1442,Invoice!$B:$B)/100000000000))</f>
        <v>1</v>
      </c>
      <c r="B1442" t="s">
        <v>2716</v>
      </c>
      <c r="C1442" t="s">
        <v>2717</v>
      </c>
      <c r="D1442" t="s">
        <v>192</v>
      </c>
      <c r="E1442" t="s">
        <v>51</v>
      </c>
      <c r="F1442"/>
      <c r="G1442" s="78">
        <v>1787</v>
      </c>
      <c r="H1442" t="s">
        <v>55</v>
      </c>
    </row>
    <row r="1443" spans="1:8" ht="14.4">
      <c r="A1443" s="31">
        <f>COUNTIF('BOM Atual ZPCS12'!F:F,B1443)+(1-(SUMIF(Invoice!$A:$A,$B1443,Invoice!$B:$B)/100000000000))</f>
        <v>1</v>
      </c>
      <c r="B1443" t="s">
        <v>2718</v>
      </c>
      <c r="C1443" t="s">
        <v>2717</v>
      </c>
      <c r="D1443" t="s">
        <v>192</v>
      </c>
      <c r="E1443" t="s">
        <v>51</v>
      </c>
      <c r="F1443"/>
      <c r="G1443" s="78">
        <v>1787</v>
      </c>
      <c r="H1443" t="s">
        <v>55</v>
      </c>
    </row>
    <row r="1444" spans="1:8" ht="14.4">
      <c r="A1444" s="31">
        <f>COUNTIF('BOM Atual ZPCS12'!F:F,B1444)+(1-(SUMIF(Invoice!$A:$A,$B1444,Invoice!$B:$B)/100000000000))</f>
        <v>1</v>
      </c>
      <c r="B1444" t="s">
        <v>2719</v>
      </c>
      <c r="C1444" t="s">
        <v>2720</v>
      </c>
      <c r="D1444" t="s">
        <v>192</v>
      </c>
      <c r="E1444" t="s">
        <v>51</v>
      </c>
      <c r="F1444"/>
      <c r="G1444" s="78">
        <v>1788</v>
      </c>
      <c r="H1444" t="s">
        <v>55</v>
      </c>
    </row>
    <row r="1445" spans="1:8" ht="14.4">
      <c r="A1445" s="31">
        <f>COUNTIF('BOM Atual ZPCS12'!F:F,B1445)+(1-(SUMIF(Invoice!$A:$A,$B1445,Invoice!$B:$B)/100000000000))</f>
        <v>1</v>
      </c>
      <c r="B1445" t="s">
        <v>2721</v>
      </c>
      <c r="C1445" t="s">
        <v>2722</v>
      </c>
      <c r="D1445" t="s">
        <v>192</v>
      </c>
      <c r="E1445" t="s">
        <v>51</v>
      </c>
      <c r="F1445"/>
      <c r="G1445" s="78">
        <v>1788</v>
      </c>
      <c r="H1445" t="s">
        <v>55</v>
      </c>
    </row>
    <row r="1446" spans="1:8" ht="14.4">
      <c r="A1446" s="31">
        <f>COUNTIF('BOM Atual ZPCS12'!F:F,B1446)+(1-(SUMIF(Invoice!$A:$A,$B1446,Invoice!$B:$B)/100000000000))</f>
        <v>1</v>
      </c>
      <c r="B1446" t="s">
        <v>2723</v>
      </c>
      <c r="C1446" t="s">
        <v>2724</v>
      </c>
      <c r="D1446" t="s">
        <v>192</v>
      </c>
      <c r="E1446" t="s">
        <v>51</v>
      </c>
      <c r="F1446"/>
      <c r="G1446" s="78">
        <v>1789</v>
      </c>
      <c r="H1446" t="s">
        <v>55</v>
      </c>
    </row>
    <row r="1447" spans="1:8" ht="14.4">
      <c r="A1447" s="31">
        <f>COUNTIF('BOM Atual ZPCS12'!F:F,B1447)+(1-(SUMIF(Invoice!$A:$A,$B1447,Invoice!$B:$B)/100000000000))</f>
        <v>1</v>
      </c>
      <c r="B1447" t="s">
        <v>2725</v>
      </c>
      <c r="C1447" t="s">
        <v>2726</v>
      </c>
      <c r="D1447" t="s">
        <v>192</v>
      </c>
      <c r="E1447" t="s">
        <v>51</v>
      </c>
      <c r="F1447"/>
      <c r="G1447" s="78">
        <v>1789</v>
      </c>
      <c r="H1447" t="s">
        <v>55</v>
      </c>
    </row>
    <row r="1448" spans="1:8" ht="14.4">
      <c r="A1448" s="31">
        <f>COUNTIF('BOM Atual ZPCS12'!F:F,B1448)+(1-(SUMIF(Invoice!$A:$A,$B1448,Invoice!$B:$B)/100000000000))</f>
        <v>1</v>
      </c>
      <c r="B1448" t="s">
        <v>2727</v>
      </c>
      <c r="C1448" t="s">
        <v>2728</v>
      </c>
      <c r="D1448" t="s">
        <v>192</v>
      </c>
      <c r="E1448" t="s">
        <v>51</v>
      </c>
      <c r="F1448"/>
      <c r="G1448" s="78">
        <v>1789</v>
      </c>
      <c r="H1448" t="s">
        <v>55</v>
      </c>
    </row>
    <row r="1449" spans="1:8" ht="14.4">
      <c r="A1449" s="31">
        <f>COUNTIF('BOM Atual ZPCS12'!F:F,B1449)+(1-(SUMIF(Invoice!$A:$A,$B1449,Invoice!$B:$B)/100000000000))</f>
        <v>1</v>
      </c>
      <c r="B1449" t="s">
        <v>2729</v>
      </c>
      <c r="C1449" t="s">
        <v>2730</v>
      </c>
      <c r="D1449" t="s">
        <v>192</v>
      </c>
      <c r="E1449" t="s">
        <v>54</v>
      </c>
      <c r="F1449"/>
      <c r="G1449" s="78">
        <v>1790</v>
      </c>
      <c r="H1449" t="s">
        <v>55</v>
      </c>
    </row>
    <row r="1450" spans="1:8" ht="14.4">
      <c r="A1450" s="31">
        <f>COUNTIF('BOM Atual ZPCS12'!F:F,B1450)+(1-(SUMIF(Invoice!$A:$A,$B1450,Invoice!$B:$B)/100000000000))</f>
        <v>1</v>
      </c>
      <c r="B1450" t="s">
        <v>2731</v>
      </c>
      <c r="C1450" t="s">
        <v>2732</v>
      </c>
      <c r="D1450" t="s">
        <v>192</v>
      </c>
      <c r="E1450" t="s">
        <v>54</v>
      </c>
      <c r="F1450"/>
      <c r="G1450" s="78">
        <v>1790</v>
      </c>
      <c r="H1450" t="s">
        <v>55</v>
      </c>
    </row>
    <row r="1451" spans="1:8" ht="14.4">
      <c r="A1451" s="31">
        <f>COUNTIF('BOM Atual ZPCS12'!F:F,B1451)+(1-(SUMIF(Invoice!$A:$A,$B1451,Invoice!$B:$B)/100000000000))</f>
        <v>1</v>
      </c>
      <c r="B1451" t="s">
        <v>2733</v>
      </c>
      <c r="C1451" t="s">
        <v>2734</v>
      </c>
      <c r="D1451" t="s">
        <v>192</v>
      </c>
      <c r="E1451" t="s">
        <v>54</v>
      </c>
      <c r="F1451"/>
      <c r="G1451" s="78">
        <v>1790</v>
      </c>
      <c r="H1451" t="s">
        <v>55</v>
      </c>
    </row>
    <row r="1452" spans="1:8" ht="14.4">
      <c r="A1452" s="31">
        <f>COUNTIF('BOM Atual ZPCS12'!F:F,B1452)+(1-(SUMIF(Invoice!$A:$A,$B1452,Invoice!$B:$B)/100000000000))</f>
        <v>1</v>
      </c>
      <c r="B1452" t="s">
        <v>2735</v>
      </c>
      <c r="C1452" t="s">
        <v>2736</v>
      </c>
      <c r="D1452" t="s">
        <v>192</v>
      </c>
      <c r="E1452" t="s">
        <v>54</v>
      </c>
      <c r="F1452"/>
      <c r="G1452" s="78">
        <v>1790</v>
      </c>
      <c r="H1452" t="s">
        <v>55</v>
      </c>
    </row>
    <row r="1453" spans="1:8" ht="14.4">
      <c r="A1453" s="31">
        <f>COUNTIF('BOM Atual ZPCS12'!F:F,B1453)+(1-(SUMIF(Invoice!$A:$A,$B1453,Invoice!$B:$B)/100000000000))</f>
        <v>1</v>
      </c>
      <c r="B1453" t="s">
        <v>2737</v>
      </c>
      <c r="C1453" t="s">
        <v>2738</v>
      </c>
      <c r="D1453" t="s">
        <v>192</v>
      </c>
      <c r="E1453" t="s">
        <v>51</v>
      </c>
      <c r="F1453"/>
      <c r="G1453" s="78">
        <v>1791</v>
      </c>
      <c r="H1453" t="s">
        <v>64</v>
      </c>
    </row>
    <row r="1454" spans="1:8" ht="14.4">
      <c r="A1454" s="31">
        <f>COUNTIF('BOM Atual ZPCS12'!F:F,B1454)+(1-(SUMIF(Invoice!$A:$A,$B1454,Invoice!$B:$B)/100000000000))</f>
        <v>1</v>
      </c>
      <c r="B1454" t="s">
        <v>2739</v>
      </c>
      <c r="C1454" t="s">
        <v>2740</v>
      </c>
      <c r="D1454" t="s">
        <v>192</v>
      </c>
      <c r="E1454" t="s">
        <v>51</v>
      </c>
      <c r="F1454"/>
      <c r="G1454" s="78">
        <v>1791</v>
      </c>
      <c r="H1454" t="s">
        <v>64</v>
      </c>
    </row>
    <row r="1455" spans="1:8" ht="14.4">
      <c r="A1455" s="31">
        <f>COUNTIF('BOM Atual ZPCS12'!F:F,B1455)+(1-(SUMIF(Invoice!$A:$A,$B1455,Invoice!$B:$B)/100000000000))</f>
        <v>1</v>
      </c>
      <c r="B1455" t="s">
        <v>2741</v>
      </c>
      <c r="C1455" t="s">
        <v>2742</v>
      </c>
      <c r="D1455" t="s">
        <v>192</v>
      </c>
      <c r="E1455" t="s">
        <v>51</v>
      </c>
      <c r="F1455"/>
      <c r="G1455" s="78">
        <v>1791</v>
      </c>
      <c r="H1455" t="s">
        <v>64</v>
      </c>
    </row>
    <row r="1456" spans="1:8" ht="14.4">
      <c r="A1456" s="31">
        <f>COUNTIF('BOM Atual ZPCS12'!F:F,B1456)+(1-(SUMIF(Invoice!$A:$A,$B1456,Invoice!$B:$B)/100000000000))</f>
        <v>1</v>
      </c>
      <c r="B1456" t="s">
        <v>2743</v>
      </c>
      <c r="C1456" t="s">
        <v>2744</v>
      </c>
      <c r="D1456" t="s">
        <v>192</v>
      </c>
      <c r="E1456" t="s">
        <v>51</v>
      </c>
      <c r="F1456"/>
      <c r="G1456" s="78">
        <v>1791</v>
      </c>
      <c r="H1456" t="s">
        <v>64</v>
      </c>
    </row>
    <row r="1457" spans="1:8" ht="14.4">
      <c r="A1457" s="31">
        <f>COUNTIF('BOM Atual ZPCS12'!F:F,B1457)+(1-(SUMIF(Invoice!$A:$A,$B1457,Invoice!$B:$B)/100000000000))</f>
        <v>1</v>
      </c>
      <c r="B1457" t="s">
        <v>2745</v>
      </c>
      <c r="C1457" t="s">
        <v>2746</v>
      </c>
      <c r="D1457" t="s">
        <v>192</v>
      </c>
      <c r="E1457" t="s">
        <v>51</v>
      </c>
      <c r="F1457"/>
      <c r="G1457" s="78">
        <v>1795</v>
      </c>
      <c r="H1457" t="s">
        <v>55</v>
      </c>
    </row>
    <row r="1458" spans="1:8" ht="14.4">
      <c r="A1458" s="31">
        <f>COUNTIF('BOM Atual ZPCS12'!F:F,B1458)+(1-(SUMIF(Invoice!$A:$A,$B1458,Invoice!$B:$B)/100000000000))</f>
        <v>1</v>
      </c>
      <c r="B1458" t="s">
        <v>2747</v>
      </c>
      <c r="C1458" t="s">
        <v>2748</v>
      </c>
      <c r="D1458" t="s">
        <v>192</v>
      </c>
      <c r="E1458" t="s">
        <v>51</v>
      </c>
      <c r="F1458"/>
      <c r="G1458" s="78">
        <v>1795</v>
      </c>
      <c r="H1458" t="s">
        <v>55</v>
      </c>
    </row>
    <row r="1459" spans="1:8" ht="14.4">
      <c r="A1459" s="31">
        <f>COUNTIF('BOM Atual ZPCS12'!F:F,B1459)+(1-(SUMIF(Invoice!$A:$A,$B1459,Invoice!$B:$B)/100000000000))</f>
        <v>1</v>
      </c>
      <c r="B1459" t="s">
        <v>2749</v>
      </c>
      <c r="C1459" t="s">
        <v>2750</v>
      </c>
      <c r="D1459" t="s">
        <v>192</v>
      </c>
      <c r="E1459" t="s">
        <v>54</v>
      </c>
      <c r="F1459"/>
      <c r="G1459" s="78">
        <v>1796</v>
      </c>
      <c r="H1459" t="s">
        <v>55</v>
      </c>
    </row>
    <row r="1460" spans="1:8" ht="14.4">
      <c r="A1460" s="31">
        <f>COUNTIF('BOM Atual ZPCS12'!F:F,B1460)+(1-(SUMIF(Invoice!$A:$A,$B1460,Invoice!$B:$B)/100000000000))</f>
        <v>1</v>
      </c>
      <c r="B1460" t="s">
        <v>2751</v>
      </c>
      <c r="C1460" t="s">
        <v>2752</v>
      </c>
      <c r="D1460" t="s">
        <v>192</v>
      </c>
      <c r="E1460" t="s">
        <v>54</v>
      </c>
      <c r="F1460"/>
      <c r="G1460" s="78">
        <v>1796</v>
      </c>
      <c r="H1460" t="s">
        <v>55</v>
      </c>
    </row>
    <row r="1461" spans="1:8" ht="14.4">
      <c r="A1461" s="31">
        <f>COUNTIF('BOM Atual ZPCS12'!F:F,B1461)+(1-(SUMIF(Invoice!$A:$A,$B1461,Invoice!$B:$B)/100000000000))</f>
        <v>1</v>
      </c>
      <c r="B1461" t="s">
        <v>2753</v>
      </c>
      <c r="C1461" t="s">
        <v>2750</v>
      </c>
      <c r="D1461" t="s">
        <v>192</v>
      </c>
      <c r="E1461" t="s">
        <v>54</v>
      </c>
      <c r="F1461"/>
      <c r="G1461" s="78">
        <v>1796</v>
      </c>
      <c r="H1461" t="s">
        <v>55</v>
      </c>
    </row>
    <row r="1462" spans="1:8" ht="14.4">
      <c r="A1462" s="31">
        <f>COUNTIF('BOM Atual ZPCS12'!F:F,B1462)+(1-(SUMIF(Invoice!$A:$A,$B1462,Invoice!$B:$B)/100000000000))</f>
        <v>1</v>
      </c>
      <c r="B1462" t="s">
        <v>2754</v>
      </c>
      <c r="C1462" t="s">
        <v>2752</v>
      </c>
      <c r="D1462" t="s">
        <v>192</v>
      </c>
      <c r="E1462" t="s">
        <v>54</v>
      </c>
      <c r="F1462"/>
      <c r="G1462" s="78">
        <v>1796</v>
      </c>
      <c r="H1462" t="s">
        <v>55</v>
      </c>
    </row>
    <row r="1463" spans="1:8" ht="14.4">
      <c r="A1463" s="31">
        <f>COUNTIF('BOM Atual ZPCS12'!F:F,B1463)+(1-(SUMIF(Invoice!$A:$A,$B1463,Invoice!$B:$B)/100000000000))</f>
        <v>1</v>
      </c>
      <c r="B1463" t="s">
        <v>2755</v>
      </c>
      <c r="C1463" t="s">
        <v>2756</v>
      </c>
      <c r="D1463" t="s">
        <v>192</v>
      </c>
      <c r="E1463" t="s">
        <v>51</v>
      </c>
      <c r="F1463"/>
      <c r="G1463" s="78">
        <v>1799</v>
      </c>
      <c r="H1463" t="s">
        <v>55</v>
      </c>
    </row>
    <row r="1464" spans="1:8" ht="14.4">
      <c r="A1464" s="31">
        <f>COUNTIF('BOM Atual ZPCS12'!F:F,B1464)+(1-(SUMIF(Invoice!$A:$A,$B1464,Invoice!$B:$B)/100000000000))</f>
        <v>1</v>
      </c>
      <c r="B1464" t="s">
        <v>2757</v>
      </c>
      <c r="C1464" t="s">
        <v>2758</v>
      </c>
      <c r="D1464" t="s">
        <v>192</v>
      </c>
      <c r="E1464" t="s">
        <v>51</v>
      </c>
      <c r="F1464"/>
      <c r="G1464" s="78">
        <v>1799</v>
      </c>
      <c r="H1464" t="s">
        <v>55</v>
      </c>
    </row>
    <row r="1465" spans="1:8" ht="14.4">
      <c r="A1465" s="31">
        <f>COUNTIF('BOM Atual ZPCS12'!F:F,B1465)+(1-(SUMIF(Invoice!$A:$A,$B1465,Invoice!$B:$B)/100000000000))</f>
        <v>1</v>
      </c>
      <c r="B1465" t="s">
        <v>2759</v>
      </c>
      <c r="C1465" t="s">
        <v>2760</v>
      </c>
      <c r="D1465" t="s">
        <v>192</v>
      </c>
      <c r="E1465" t="s">
        <v>51</v>
      </c>
      <c r="F1465"/>
      <c r="G1465" s="78">
        <v>1799</v>
      </c>
      <c r="H1465" t="s">
        <v>55</v>
      </c>
    </row>
    <row r="1466" spans="1:8" ht="14.4">
      <c r="A1466" s="31">
        <f>COUNTIF('BOM Atual ZPCS12'!F:F,B1466)+(1-(SUMIF(Invoice!$A:$A,$B1466,Invoice!$B:$B)/100000000000))</f>
        <v>1</v>
      </c>
      <c r="B1466" t="s">
        <v>2761</v>
      </c>
      <c r="C1466" t="s">
        <v>2762</v>
      </c>
      <c r="D1466" t="s">
        <v>192</v>
      </c>
      <c r="E1466" t="s">
        <v>51</v>
      </c>
      <c r="F1466"/>
      <c r="G1466" s="78">
        <v>1799</v>
      </c>
      <c r="H1466" t="s">
        <v>55</v>
      </c>
    </row>
    <row r="1467" spans="1:8" ht="14.4">
      <c r="A1467" s="31">
        <f>COUNTIF('BOM Atual ZPCS12'!F:F,B1467)+(1-(SUMIF(Invoice!$A:$A,$B1467,Invoice!$B:$B)/100000000000))</f>
        <v>1</v>
      </c>
      <c r="B1467" t="s">
        <v>2763</v>
      </c>
      <c r="C1467" t="s">
        <v>2764</v>
      </c>
      <c r="D1467" t="s">
        <v>192</v>
      </c>
      <c r="E1467" t="s">
        <v>51</v>
      </c>
      <c r="F1467"/>
      <c r="G1467" s="78">
        <v>1800</v>
      </c>
      <c r="H1467" t="s">
        <v>55</v>
      </c>
    </row>
    <row r="1468" spans="1:8" ht="14.4">
      <c r="A1468" s="31">
        <f>COUNTIF('BOM Atual ZPCS12'!F:F,B1468)+(1-(SUMIF(Invoice!$A:$A,$B1468,Invoice!$B:$B)/100000000000))</f>
        <v>1</v>
      </c>
      <c r="B1468" t="s">
        <v>2765</v>
      </c>
      <c r="C1468" t="s">
        <v>2766</v>
      </c>
      <c r="D1468" t="s">
        <v>192</v>
      </c>
      <c r="E1468" t="s">
        <v>51</v>
      </c>
      <c r="F1468"/>
      <c r="G1468" s="78">
        <v>1800</v>
      </c>
      <c r="H1468" t="s">
        <v>55</v>
      </c>
    </row>
    <row r="1469" spans="1:8" ht="14.4">
      <c r="A1469" s="31">
        <f>COUNTIF('BOM Atual ZPCS12'!F:F,B1469)+(1-(SUMIF(Invoice!$A:$A,$B1469,Invoice!$B:$B)/100000000000))</f>
        <v>1</v>
      </c>
      <c r="B1469" t="s">
        <v>2767</v>
      </c>
      <c r="C1469" t="s">
        <v>2768</v>
      </c>
      <c r="D1469" t="s">
        <v>192</v>
      </c>
      <c r="E1469" t="s">
        <v>51</v>
      </c>
      <c r="F1469"/>
      <c r="G1469" s="78">
        <v>1801</v>
      </c>
      <c r="H1469" t="s">
        <v>55</v>
      </c>
    </row>
    <row r="1470" spans="1:8" ht="14.4">
      <c r="A1470" s="31">
        <f>COUNTIF('BOM Atual ZPCS12'!F:F,B1470)+(1-(SUMIF(Invoice!$A:$A,$B1470,Invoice!$B:$B)/100000000000))</f>
        <v>1</v>
      </c>
      <c r="B1470" t="s">
        <v>2769</v>
      </c>
      <c r="C1470" t="s">
        <v>2770</v>
      </c>
      <c r="D1470" t="s">
        <v>192</v>
      </c>
      <c r="E1470" t="s">
        <v>51</v>
      </c>
      <c r="F1470"/>
      <c r="G1470" s="78">
        <v>1801</v>
      </c>
      <c r="H1470" t="s">
        <v>55</v>
      </c>
    </row>
    <row r="1471" spans="1:8" ht="14.4">
      <c r="A1471" s="31">
        <f>COUNTIF('BOM Atual ZPCS12'!F:F,B1471)+(1-(SUMIF(Invoice!$A:$A,$B1471,Invoice!$B:$B)/100000000000))</f>
        <v>1</v>
      </c>
      <c r="B1471" t="s">
        <v>2771</v>
      </c>
      <c r="C1471" t="s">
        <v>2772</v>
      </c>
      <c r="D1471" t="s">
        <v>192</v>
      </c>
      <c r="E1471" t="s">
        <v>51</v>
      </c>
      <c r="F1471"/>
      <c r="G1471" s="78">
        <v>1803</v>
      </c>
      <c r="H1471" t="s">
        <v>64</v>
      </c>
    </row>
    <row r="1472" spans="1:8" ht="14.4">
      <c r="A1472" s="31">
        <f>COUNTIF('BOM Atual ZPCS12'!F:F,B1472)+(1-(SUMIF(Invoice!$A:$A,$B1472,Invoice!$B:$B)/100000000000))</f>
        <v>1</v>
      </c>
      <c r="B1472" t="s">
        <v>2773</v>
      </c>
      <c r="C1472" t="s">
        <v>2774</v>
      </c>
      <c r="D1472" t="s">
        <v>192</v>
      </c>
      <c r="E1472" t="s">
        <v>51</v>
      </c>
      <c r="F1472"/>
      <c r="G1472" s="78">
        <v>1803</v>
      </c>
      <c r="H1472" t="s">
        <v>64</v>
      </c>
    </row>
    <row r="1473" spans="1:8" ht="14.4">
      <c r="A1473" s="31">
        <f>COUNTIF('BOM Atual ZPCS12'!F:F,B1473)+(1-(SUMIF(Invoice!$A:$A,$B1473,Invoice!$B:$B)/100000000000))</f>
        <v>1</v>
      </c>
      <c r="B1473" t="s">
        <v>2775</v>
      </c>
      <c r="C1473" t="s">
        <v>2776</v>
      </c>
      <c r="D1473" t="s">
        <v>192</v>
      </c>
      <c r="E1473" t="s">
        <v>51</v>
      </c>
      <c r="F1473"/>
      <c r="G1473" s="78">
        <v>1803</v>
      </c>
      <c r="H1473" t="s">
        <v>64</v>
      </c>
    </row>
    <row r="1474" spans="1:8" ht="14.4">
      <c r="A1474" s="31">
        <f>COUNTIF('BOM Atual ZPCS12'!F:F,B1474)+(1-(SUMIF(Invoice!$A:$A,$B1474,Invoice!$B:$B)/100000000000))</f>
        <v>1</v>
      </c>
      <c r="B1474" t="s">
        <v>2777</v>
      </c>
      <c r="C1474" t="s">
        <v>2778</v>
      </c>
      <c r="D1474" t="s">
        <v>192</v>
      </c>
      <c r="E1474" t="s">
        <v>51</v>
      </c>
      <c r="F1474"/>
      <c r="G1474" s="78">
        <v>1804</v>
      </c>
      <c r="H1474" t="s">
        <v>55</v>
      </c>
    </row>
    <row r="1475" spans="1:8" ht="14.4">
      <c r="A1475" s="31">
        <f>COUNTIF('BOM Atual ZPCS12'!F:F,B1475)+(1-(SUMIF(Invoice!$A:$A,$B1475,Invoice!$B:$B)/100000000000))</f>
        <v>1</v>
      </c>
      <c r="B1475" t="s">
        <v>2779</v>
      </c>
      <c r="C1475" t="s">
        <v>2780</v>
      </c>
      <c r="D1475" t="s">
        <v>192</v>
      </c>
      <c r="E1475" t="s">
        <v>51</v>
      </c>
      <c r="F1475"/>
      <c r="G1475" s="78">
        <v>1804</v>
      </c>
      <c r="H1475" t="s">
        <v>55</v>
      </c>
    </row>
    <row r="1476" spans="1:8" ht="14.4">
      <c r="A1476" s="31">
        <f>COUNTIF('BOM Atual ZPCS12'!F:F,B1476)+(1-(SUMIF(Invoice!$A:$A,$B1476,Invoice!$B:$B)/100000000000))</f>
        <v>1</v>
      </c>
      <c r="B1476" t="s">
        <v>2781</v>
      </c>
      <c r="C1476" t="s">
        <v>2782</v>
      </c>
      <c r="D1476" t="s">
        <v>192</v>
      </c>
      <c r="E1476" t="s">
        <v>51</v>
      </c>
      <c r="F1476"/>
      <c r="G1476" s="78">
        <v>1804</v>
      </c>
      <c r="H1476" t="s">
        <v>55</v>
      </c>
    </row>
    <row r="1477" spans="1:8" ht="14.4">
      <c r="A1477" s="31">
        <f>COUNTIF('BOM Atual ZPCS12'!F:F,B1477)+(1-(SUMIF(Invoice!$A:$A,$B1477,Invoice!$B:$B)/100000000000))</f>
        <v>1</v>
      </c>
      <c r="B1477" t="s">
        <v>2783</v>
      </c>
      <c r="C1477" t="s">
        <v>2784</v>
      </c>
      <c r="D1477" t="s">
        <v>192</v>
      </c>
      <c r="E1477" t="s">
        <v>51</v>
      </c>
      <c r="F1477"/>
      <c r="G1477" s="78">
        <v>1805</v>
      </c>
      <c r="H1477" t="s">
        <v>55</v>
      </c>
    </row>
    <row r="1478" spans="1:8" ht="14.4">
      <c r="A1478" s="31">
        <f>COUNTIF('BOM Atual ZPCS12'!F:F,B1478)+(1-(SUMIF(Invoice!$A:$A,$B1478,Invoice!$B:$B)/100000000000))</f>
        <v>1</v>
      </c>
      <c r="B1478" t="s">
        <v>2785</v>
      </c>
      <c r="C1478" t="s">
        <v>2786</v>
      </c>
      <c r="D1478" t="s">
        <v>192</v>
      </c>
      <c r="E1478" t="s">
        <v>51</v>
      </c>
      <c r="F1478"/>
      <c r="G1478" s="78">
        <v>1805</v>
      </c>
      <c r="H1478" t="s">
        <v>55</v>
      </c>
    </row>
    <row r="1479" spans="1:8" ht="14.4">
      <c r="A1479" s="31">
        <f>COUNTIF('BOM Atual ZPCS12'!F:F,B1479)+(1-(SUMIF(Invoice!$A:$A,$B1479,Invoice!$B:$B)/100000000000))</f>
        <v>1</v>
      </c>
      <c r="B1479" t="s">
        <v>2787</v>
      </c>
      <c r="C1479" t="s">
        <v>2788</v>
      </c>
      <c r="D1479" t="s">
        <v>192</v>
      </c>
      <c r="E1479" t="s">
        <v>51</v>
      </c>
      <c r="F1479"/>
      <c r="G1479" s="78">
        <v>1806</v>
      </c>
      <c r="H1479" t="s">
        <v>55</v>
      </c>
    </row>
    <row r="1480" spans="1:8" ht="14.4">
      <c r="A1480" s="31">
        <f>COUNTIF('BOM Atual ZPCS12'!F:F,B1480)+(1-(SUMIF(Invoice!$A:$A,$B1480,Invoice!$B:$B)/100000000000))</f>
        <v>1</v>
      </c>
      <c r="B1480" t="s">
        <v>2789</v>
      </c>
      <c r="C1480" t="s">
        <v>2788</v>
      </c>
      <c r="D1480" t="s">
        <v>192</v>
      </c>
      <c r="E1480" t="s">
        <v>51</v>
      </c>
      <c r="F1480"/>
      <c r="G1480" s="78">
        <v>1806</v>
      </c>
      <c r="H1480" t="s">
        <v>55</v>
      </c>
    </row>
    <row r="1481" spans="1:8" ht="14.4">
      <c r="A1481" s="31">
        <f>COUNTIF('BOM Atual ZPCS12'!F:F,B1481)+(1-(SUMIF(Invoice!$A:$A,$B1481,Invoice!$B:$B)/100000000000))</f>
        <v>1</v>
      </c>
      <c r="B1481" t="s">
        <v>2790</v>
      </c>
      <c r="C1481" t="s">
        <v>2788</v>
      </c>
      <c r="D1481" t="s">
        <v>192</v>
      </c>
      <c r="E1481" t="s">
        <v>51</v>
      </c>
      <c r="F1481"/>
      <c r="G1481" s="78">
        <v>1806</v>
      </c>
      <c r="H1481" t="s">
        <v>55</v>
      </c>
    </row>
    <row r="1482" spans="1:8" ht="14.4">
      <c r="A1482" s="31">
        <f>COUNTIF('BOM Atual ZPCS12'!F:F,B1482)+(1-(SUMIF(Invoice!$A:$A,$B1482,Invoice!$B:$B)/100000000000))</f>
        <v>1</v>
      </c>
      <c r="B1482" t="s">
        <v>2791</v>
      </c>
      <c r="C1482" t="s">
        <v>2792</v>
      </c>
      <c r="D1482" t="s">
        <v>192</v>
      </c>
      <c r="E1482" t="s">
        <v>51</v>
      </c>
      <c r="F1482"/>
      <c r="G1482" s="78">
        <v>1807</v>
      </c>
      <c r="H1482" t="s">
        <v>55</v>
      </c>
    </row>
    <row r="1483" spans="1:8" ht="14.4">
      <c r="A1483" s="31">
        <f>COUNTIF('BOM Atual ZPCS12'!F:F,B1483)+(1-(SUMIF(Invoice!$A:$A,$B1483,Invoice!$B:$B)/100000000000))</f>
        <v>1</v>
      </c>
      <c r="B1483" t="s">
        <v>2793</v>
      </c>
      <c r="C1483" t="s">
        <v>2794</v>
      </c>
      <c r="D1483" t="s">
        <v>192</v>
      </c>
      <c r="E1483" t="s">
        <v>51</v>
      </c>
      <c r="F1483"/>
      <c r="G1483" s="78">
        <v>1807</v>
      </c>
      <c r="H1483" t="s">
        <v>55</v>
      </c>
    </row>
    <row r="1484" spans="1:8" ht="14.4">
      <c r="A1484" s="31">
        <f>COUNTIF('BOM Atual ZPCS12'!F:F,B1484)+(1-(SUMIF(Invoice!$A:$A,$B1484,Invoice!$B:$B)/100000000000))</f>
        <v>1</v>
      </c>
      <c r="B1484" t="s">
        <v>2795</v>
      </c>
      <c r="C1484" t="s">
        <v>2796</v>
      </c>
      <c r="D1484" t="s">
        <v>192</v>
      </c>
      <c r="E1484" t="s">
        <v>51</v>
      </c>
      <c r="F1484"/>
      <c r="G1484" s="78">
        <v>1808</v>
      </c>
      <c r="H1484" t="s">
        <v>64</v>
      </c>
    </row>
    <row r="1485" spans="1:8" ht="14.4">
      <c r="A1485" s="31">
        <f>COUNTIF('BOM Atual ZPCS12'!F:F,B1485)+(1-(SUMIF(Invoice!$A:$A,$B1485,Invoice!$B:$B)/100000000000))</f>
        <v>1</v>
      </c>
      <c r="B1485" t="s">
        <v>2797</v>
      </c>
      <c r="C1485" t="s">
        <v>2798</v>
      </c>
      <c r="D1485" t="s">
        <v>192</v>
      </c>
      <c r="E1485" t="s">
        <v>51</v>
      </c>
      <c r="F1485"/>
      <c r="G1485" s="78">
        <v>1808</v>
      </c>
      <c r="H1485" t="s">
        <v>64</v>
      </c>
    </row>
    <row r="1486" spans="1:8" ht="14.4">
      <c r="A1486" s="31">
        <f>COUNTIF('BOM Atual ZPCS12'!F:F,B1486)+(1-(SUMIF(Invoice!$A:$A,$B1486,Invoice!$B:$B)/100000000000))</f>
        <v>1</v>
      </c>
      <c r="B1486" t="s">
        <v>2799</v>
      </c>
      <c r="C1486" t="s">
        <v>2800</v>
      </c>
      <c r="D1486" t="s">
        <v>192</v>
      </c>
      <c r="E1486" t="s">
        <v>51</v>
      </c>
      <c r="F1486"/>
      <c r="G1486" s="78">
        <v>1808</v>
      </c>
      <c r="H1486" t="s">
        <v>64</v>
      </c>
    </row>
    <row r="1487" spans="1:8" ht="14.4">
      <c r="A1487" s="31">
        <f>COUNTIF('BOM Atual ZPCS12'!F:F,B1487)+(1-(SUMIF(Invoice!$A:$A,$B1487,Invoice!$B:$B)/100000000000))</f>
        <v>1</v>
      </c>
      <c r="B1487" t="s">
        <v>2801</v>
      </c>
      <c r="C1487" t="s">
        <v>2802</v>
      </c>
      <c r="D1487" t="s">
        <v>192</v>
      </c>
      <c r="E1487" t="s">
        <v>51</v>
      </c>
      <c r="F1487"/>
      <c r="G1487" s="78">
        <v>1812</v>
      </c>
      <c r="H1487" t="s">
        <v>55</v>
      </c>
    </row>
    <row r="1488" spans="1:8" ht="14.4">
      <c r="A1488" s="31">
        <f>COUNTIF('BOM Atual ZPCS12'!F:F,B1488)+(1-(SUMIF(Invoice!$A:$A,$B1488,Invoice!$B:$B)/100000000000))</f>
        <v>1</v>
      </c>
      <c r="B1488" t="s">
        <v>2803</v>
      </c>
      <c r="C1488" t="s">
        <v>2804</v>
      </c>
      <c r="D1488" t="s">
        <v>192</v>
      </c>
      <c r="E1488" t="s">
        <v>51</v>
      </c>
      <c r="F1488"/>
      <c r="G1488" s="78">
        <v>1812</v>
      </c>
      <c r="H1488" t="s">
        <v>55</v>
      </c>
    </row>
    <row r="1489" spans="1:8" ht="14.4">
      <c r="A1489" s="31">
        <f>COUNTIF('BOM Atual ZPCS12'!F:F,B1489)+(1-(SUMIF(Invoice!$A:$A,$B1489,Invoice!$B:$B)/100000000000))</f>
        <v>1</v>
      </c>
      <c r="B1489" t="s">
        <v>2805</v>
      </c>
      <c r="C1489" t="s">
        <v>2806</v>
      </c>
      <c r="D1489" t="s">
        <v>192</v>
      </c>
      <c r="E1489" t="s">
        <v>51</v>
      </c>
      <c r="F1489"/>
      <c r="G1489" s="78">
        <v>1813</v>
      </c>
      <c r="H1489" t="s">
        <v>55</v>
      </c>
    </row>
    <row r="1490" spans="1:8" ht="14.4">
      <c r="A1490" s="31">
        <f>COUNTIF('BOM Atual ZPCS12'!F:F,B1490)+(1-(SUMIF(Invoice!$A:$A,$B1490,Invoice!$B:$B)/100000000000))</f>
        <v>1</v>
      </c>
      <c r="B1490" t="s">
        <v>2807</v>
      </c>
      <c r="C1490" t="s">
        <v>2808</v>
      </c>
      <c r="D1490" t="s">
        <v>192</v>
      </c>
      <c r="E1490" t="s">
        <v>51</v>
      </c>
      <c r="F1490"/>
      <c r="G1490" s="78">
        <v>1813</v>
      </c>
      <c r="H1490" t="s">
        <v>55</v>
      </c>
    </row>
    <row r="1491" spans="1:8" ht="14.4">
      <c r="A1491" s="31">
        <f>COUNTIF('BOM Atual ZPCS12'!F:F,B1491)+(1-(SUMIF(Invoice!$A:$A,$B1491,Invoice!$B:$B)/100000000000))</f>
        <v>1</v>
      </c>
      <c r="B1491" t="s">
        <v>2809</v>
      </c>
      <c r="C1491" t="s">
        <v>2810</v>
      </c>
      <c r="D1491" t="s">
        <v>192</v>
      </c>
      <c r="E1491" t="s">
        <v>51</v>
      </c>
      <c r="F1491"/>
      <c r="G1491" s="78">
        <v>1813</v>
      </c>
      <c r="H1491" t="s">
        <v>55</v>
      </c>
    </row>
    <row r="1492" spans="1:8" ht="14.4">
      <c r="A1492" s="31">
        <f>COUNTIF('BOM Atual ZPCS12'!F:F,B1492)+(1-(SUMIF(Invoice!$A:$A,$B1492,Invoice!$B:$B)/100000000000))</f>
        <v>1</v>
      </c>
      <c r="B1492" t="s">
        <v>2811</v>
      </c>
      <c r="C1492" t="s">
        <v>2812</v>
      </c>
      <c r="D1492" t="s">
        <v>192</v>
      </c>
      <c r="E1492" t="s">
        <v>51</v>
      </c>
      <c r="F1492"/>
      <c r="G1492" s="78">
        <v>1816</v>
      </c>
      <c r="H1492" t="s">
        <v>55</v>
      </c>
    </row>
    <row r="1493" spans="1:8" ht="14.4">
      <c r="A1493" s="31">
        <f>COUNTIF('BOM Atual ZPCS12'!F:F,B1493)+(1-(SUMIF(Invoice!$A:$A,$B1493,Invoice!$B:$B)/100000000000))</f>
        <v>1</v>
      </c>
      <c r="B1493" t="s">
        <v>2813</v>
      </c>
      <c r="C1493" t="s">
        <v>2814</v>
      </c>
      <c r="D1493" t="s">
        <v>192</v>
      </c>
      <c r="E1493" t="s">
        <v>51</v>
      </c>
      <c r="F1493"/>
      <c r="G1493" s="78">
        <v>1816</v>
      </c>
      <c r="H1493" t="s">
        <v>55</v>
      </c>
    </row>
    <row r="1494" spans="1:8" ht="14.4">
      <c r="A1494" s="31">
        <f>COUNTIF('BOM Atual ZPCS12'!F:F,B1494)+(1-(SUMIF(Invoice!$A:$A,$B1494,Invoice!$B:$B)/100000000000))</f>
        <v>1</v>
      </c>
      <c r="B1494" t="s">
        <v>2815</v>
      </c>
      <c r="C1494" t="s">
        <v>2816</v>
      </c>
      <c r="D1494" t="s">
        <v>192</v>
      </c>
      <c r="E1494" t="s">
        <v>51</v>
      </c>
      <c r="F1494"/>
      <c r="G1494" s="78">
        <v>1817</v>
      </c>
      <c r="H1494" t="s">
        <v>55</v>
      </c>
    </row>
    <row r="1495" spans="1:8" ht="14.4">
      <c r="A1495" s="31">
        <f>COUNTIF('BOM Atual ZPCS12'!F:F,B1495)+(1-(SUMIF(Invoice!$A:$A,$B1495,Invoice!$B:$B)/100000000000))</f>
        <v>1</v>
      </c>
      <c r="B1495" t="s">
        <v>2817</v>
      </c>
      <c r="C1495" t="s">
        <v>2818</v>
      </c>
      <c r="D1495" t="s">
        <v>192</v>
      </c>
      <c r="E1495" t="s">
        <v>51</v>
      </c>
      <c r="F1495"/>
      <c r="G1495" s="78">
        <v>1817</v>
      </c>
      <c r="H1495" t="s">
        <v>55</v>
      </c>
    </row>
    <row r="1496" spans="1:8" ht="14.4">
      <c r="A1496" s="31">
        <f>COUNTIF('BOM Atual ZPCS12'!F:F,B1496)+(1-(SUMIF(Invoice!$A:$A,$B1496,Invoice!$B:$B)/100000000000))</f>
        <v>1</v>
      </c>
      <c r="B1496" t="s">
        <v>2819</v>
      </c>
      <c r="C1496" t="s">
        <v>2820</v>
      </c>
      <c r="D1496" t="s">
        <v>192</v>
      </c>
      <c r="E1496" t="s">
        <v>51</v>
      </c>
      <c r="F1496"/>
      <c r="G1496" s="78">
        <v>1818</v>
      </c>
      <c r="H1496" t="s">
        <v>55</v>
      </c>
    </row>
    <row r="1497" spans="1:8" ht="14.4">
      <c r="A1497" s="31">
        <f>COUNTIF('BOM Atual ZPCS12'!F:F,B1497)+(1-(SUMIF(Invoice!$A:$A,$B1497,Invoice!$B:$B)/100000000000))</f>
        <v>1</v>
      </c>
      <c r="B1497" t="s">
        <v>2821</v>
      </c>
      <c r="C1497" t="s">
        <v>2822</v>
      </c>
      <c r="D1497" t="s">
        <v>192</v>
      </c>
      <c r="E1497" t="s">
        <v>51</v>
      </c>
      <c r="F1497"/>
      <c r="G1497" s="78">
        <v>1818</v>
      </c>
      <c r="H1497" t="s">
        <v>55</v>
      </c>
    </row>
    <row r="1498" spans="1:8" ht="14.4">
      <c r="A1498" s="31">
        <f>COUNTIF('BOM Atual ZPCS12'!F:F,B1498)+(1-(SUMIF(Invoice!$A:$A,$B1498,Invoice!$B:$B)/100000000000))</f>
        <v>1</v>
      </c>
      <c r="B1498" t="s">
        <v>2823</v>
      </c>
      <c r="C1498" t="s">
        <v>2824</v>
      </c>
      <c r="D1498" t="s">
        <v>192</v>
      </c>
      <c r="E1498" t="s">
        <v>51</v>
      </c>
      <c r="F1498"/>
      <c r="G1498" s="78">
        <v>1819</v>
      </c>
      <c r="H1498" t="s">
        <v>55</v>
      </c>
    </row>
    <row r="1499" spans="1:8" ht="14.4">
      <c r="A1499" s="31">
        <f>COUNTIF('BOM Atual ZPCS12'!F:F,B1499)+(1-(SUMIF(Invoice!$A:$A,$B1499,Invoice!$B:$B)/100000000000))</f>
        <v>1</v>
      </c>
      <c r="B1499" t="s">
        <v>2825</v>
      </c>
      <c r="C1499" t="s">
        <v>2826</v>
      </c>
      <c r="D1499" t="s">
        <v>192</v>
      </c>
      <c r="E1499" t="s">
        <v>51</v>
      </c>
      <c r="F1499"/>
      <c r="G1499" s="78">
        <v>1819</v>
      </c>
      <c r="H1499" t="s">
        <v>55</v>
      </c>
    </row>
    <row r="1500" spans="1:8" ht="14.4">
      <c r="A1500" s="31">
        <f>COUNTIF('BOM Atual ZPCS12'!F:F,B1500)+(1-(SUMIF(Invoice!$A:$A,$B1500,Invoice!$B:$B)/100000000000))</f>
        <v>1</v>
      </c>
      <c r="B1500" t="s">
        <v>2827</v>
      </c>
      <c r="C1500" t="s">
        <v>2828</v>
      </c>
      <c r="D1500" t="s">
        <v>192</v>
      </c>
      <c r="E1500" t="s">
        <v>51</v>
      </c>
      <c r="F1500"/>
      <c r="G1500" s="78">
        <v>1820</v>
      </c>
      <c r="H1500" t="s">
        <v>55</v>
      </c>
    </row>
    <row r="1501" spans="1:8" ht="14.4">
      <c r="A1501" s="31">
        <f>COUNTIF('BOM Atual ZPCS12'!F:F,B1501)+(1-(SUMIF(Invoice!$A:$A,$B1501,Invoice!$B:$B)/100000000000))</f>
        <v>1</v>
      </c>
      <c r="B1501" t="s">
        <v>2829</v>
      </c>
      <c r="C1501" t="s">
        <v>2830</v>
      </c>
      <c r="D1501" t="s">
        <v>192</v>
      </c>
      <c r="E1501" t="s">
        <v>51</v>
      </c>
      <c r="F1501"/>
      <c r="G1501" s="78">
        <v>1820</v>
      </c>
      <c r="H1501" t="s">
        <v>55</v>
      </c>
    </row>
    <row r="1502" spans="1:8" ht="14.4">
      <c r="A1502" s="31">
        <f>COUNTIF('BOM Atual ZPCS12'!F:F,B1502)+(1-(SUMIF(Invoice!$A:$A,$B1502,Invoice!$B:$B)/100000000000))</f>
        <v>1</v>
      </c>
      <c r="B1502" t="s">
        <v>2831</v>
      </c>
      <c r="C1502" t="s">
        <v>2832</v>
      </c>
      <c r="D1502" t="s">
        <v>192</v>
      </c>
      <c r="E1502" t="s">
        <v>51</v>
      </c>
      <c r="F1502"/>
      <c r="G1502" s="78">
        <v>1821</v>
      </c>
      <c r="H1502" t="s">
        <v>55</v>
      </c>
    </row>
    <row r="1503" spans="1:8" ht="14.4">
      <c r="A1503" s="31">
        <f>COUNTIF('BOM Atual ZPCS12'!F:F,B1503)+(1-(SUMIF(Invoice!$A:$A,$B1503,Invoice!$B:$B)/100000000000))</f>
        <v>1</v>
      </c>
      <c r="B1503" t="s">
        <v>2833</v>
      </c>
      <c r="C1503" t="s">
        <v>2834</v>
      </c>
      <c r="D1503" t="s">
        <v>192</v>
      </c>
      <c r="E1503" t="s">
        <v>51</v>
      </c>
      <c r="F1503"/>
      <c r="G1503" s="78">
        <v>1821</v>
      </c>
      <c r="H1503" t="s">
        <v>55</v>
      </c>
    </row>
    <row r="1504" spans="1:8" ht="14.4">
      <c r="A1504" s="31">
        <f>COUNTIF('BOM Atual ZPCS12'!F:F,B1504)+(1-(SUMIF(Invoice!$A:$A,$B1504,Invoice!$B:$B)/100000000000))</f>
        <v>1</v>
      </c>
      <c r="B1504" t="s">
        <v>2835</v>
      </c>
      <c r="C1504" t="s">
        <v>2836</v>
      </c>
      <c r="D1504" t="s">
        <v>192</v>
      </c>
      <c r="E1504" t="s">
        <v>51</v>
      </c>
      <c r="F1504"/>
      <c r="G1504" s="78">
        <v>1822</v>
      </c>
      <c r="H1504" t="s">
        <v>55</v>
      </c>
    </row>
    <row r="1505" spans="1:8" ht="14.4">
      <c r="A1505" s="31">
        <f>COUNTIF('BOM Atual ZPCS12'!F:F,B1505)+(1-(SUMIF(Invoice!$A:$A,$B1505,Invoice!$B:$B)/100000000000))</f>
        <v>1</v>
      </c>
      <c r="B1505" t="s">
        <v>2837</v>
      </c>
      <c r="C1505" t="s">
        <v>2838</v>
      </c>
      <c r="D1505" t="s">
        <v>192</v>
      </c>
      <c r="E1505" t="s">
        <v>51</v>
      </c>
      <c r="F1505"/>
      <c r="G1505" s="78">
        <v>1822</v>
      </c>
      <c r="H1505" t="s">
        <v>55</v>
      </c>
    </row>
    <row r="1506" spans="1:8" ht="14.4">
      <c r="A1506" s="31">
        <f>COUNTIF('BOM Atual ZPCS12'!F:F,B1506)+(1-(SUMIF(Invoice!$A:$A,$B1506,Invoice!$B:$B)/100000000000))</f>
        <v>1</v>
      </c>
      <c r="B1506" t="s">
        <v>2839</v>
      </c>
      <c r="C1506" t="s">
        <v>2840</v>
      </c>
      <c r="D1506" t="s">
        <v>192</v>
      </c>
      <c r="E1506" t="s">
        <v>51</v>
      </c>
      <c r="F1506"/>
      <c r="G1506" s="78">
        <v>1822</v>
      </c>
      <c r="H1506" t="s">
        <v>55</v>
      </c>
    </row>
    <row r="1507" spans="1:8" ht="14.4">
      <c r="A1507" s="31">
        <f>COUNTIF('BOM Atual ZPCS12'!F:F,B1507)+(1-(SUMIF(Invoice!$A:$A,$B1507,Invoice!$B:$B)/100000000000))</f>
        <v>1</v>
      </c>
      <c r="B1507" t="s">
        <v>2841</v>
      </c>
      <c r="C1507" t="s">
        <v>2842</v>
      </c>
      <c r="D1507" t="s">
        <v>192</v>
      </c>
      <c r="E1507" t="s">
        <v>51</v>
      </c>
      <c r="F1507"/>
      <c r="G1507" s="78">
        <v>1825</v>
      </c>
      <c r="H1507" t="s">
        <v>55</v>
      </c>
    </row>
    <row r="1508" spans="1:8" ht="14.4">
      <c r="A1508" s="31">
        <f>COUNTIF('BOM Atual ZPCS12'!F:F,B1508)+(1-(SUMIF(Invoice!$A:$A,$B1508,Invoice!$B:$B)/100000000000))</f>
        <v>1</v>
      </c>
      <c r="B1508" t="s">
        <v>2843</v>
      </c>
      <c r="C1508" t="s">
        <v>2844</v>
      </c>
      <c r="D1508" t="s">
        <v>192</v>
      </c>
      <c r="E1508" t="s">
        <v>51</v>
      </c>
      <c r="F1508"/>
      <c r="G1508" s="78">
        <v>1825</v>
      </c>
      <c r="H1508" t="s">
        <v>55</v>
      </c>
    </row>
    <row r="1509" spans="1:8" ht="14.4">
      <c r="A1509" s="31">
        <f>COUNTIF('BOM Atual ZPCS12'!F:F,B1509)+(1-(SUMIF(Invoice!$A:$A,$B1509,Invoice!$B:$B)/100000000000))</f>
        <v>1</v>
      </c>
      <c r="B1509" t="s">
        <v>2845</v>
      </c>
      <c r="C1509" t="s">
        <v>2842</v>
      </c>
      <c r="D1509" t="s">
        <v>192</v>
      </c>
      <c r="E1509" t="s">
        <v>51</v>
      </c>
      <c r="F1509"/>
      <c r="G1509" s="78">
        <v>1825</v>
      </c>
      <c r="H1509" t="s">
        <v>55</v>
      </c>
    </row>
    <row r="1510" spans="1:8" ht="14.4">
      <c r="A1510" s="31">
        <f>COUNTIF('BOM Atual ZPCS12'!F:F,B1510)+(1-(SUMIF(Invoice!$A:$A,$B1510,Invoice!$B:$B)/100000000000))</f>
        <v>1</v>
      </c>
      <c r="B1510" t="s">
        <v>2846</v>
      </c>
      <c r="C1510" t="s">
        <v>2847</v>
      </c>
      <c r="D1510" t="s">
        <v>192</v>
      </c>
      <c r="E1510" t="s">
        <v>51</v>
      </c>
      <c r="F1510"/>
      <c r="G1510" s="78">
        <v>1825</v>
      </c>
      <c r="H1510" t="s">
        <v>55</v>
      </c>
    </row>
    <row r="1511" spans="1:8" ht="14.4">
      <c r="A1511" s="31">
        <f>COUNTIF('BOM Atual ZPCS12'!F:F,B1511)+(1-(SUMIF(Invoice!$A:$A,$B1511,Invoice!$B:$B)/100000000000))</f>
        <v>1</v>
      </c>
      <c r="B1511" t="s">
        <v>2848</v>
      </c>
      <c r="C1511" t="s">
        <v>2849</v>
      </c>
      <c r="D1511" t="s">
        <v>192</v>
      </c>
      <c r="E1511" t="s">
        <v>51</v>
      </c>
      <c r="F1511"/>
      <c r="G1511" s="78">
        <v>1826</v>
      </c>
      <c r="H1511" t="s">
        <v>55</v>
      </c>
    </row>
    <row r="1512" spans="1:8" ht="14.4">
      <c r="A1512" s="31">
        <f>COUNTIF('BOM Atual ZPCS12'!F:F,B1512)+(1-(SUMIF(Invoice!$A:$A,$B1512,Invoice!$B:$B)/100000000000))</f>
        <v>1</v>
      </c>
      <c r="B1512" t="s">
        <v>2850</v>
      </c>
      <c r="C1512" t="s">
        <v>2851</v>
      </c>
      <c r="D1512" t="s">
        <v>192</v>
      </c>
      <c r="E1512" t="s">
        <v>51</v>
      </c>
      <c r="F1512"/>
      <c r="G1512" s="78">
        <v>1826</v>
      </c>
      <c r="H1512" t="s">
        <v>55</v>
      </c>
    </row>
    <row r="1513" spans="1:8" ht="14.4">
      <c r="A1513" s="31">
        <f>COUNTIF('BOM Atual ZPCS12'!F:F,B1513)+(1-(SUMIF(Invoice!$A:$A,$B1513,Invoice!$B:$B)/100000000000))</f>
        <v>1</v>
      </c>
      <c r="B1513" t="s">
        <v>2852</v>
      </c>
      <c r="C1513" t="s">
        <v>2853</v>
      </c>
      <c r="D1513" t="s">
        <v>192</v>
      </c>
      <c r="E1513" t="s">
        <v>51</v>
      </c>
      <c r="F1513"/>
      <c r="G1513" s="78">
        <v>1828</v>
      </c>
      <c r="H1513" t="s">
        <v>55</v>
      </c>
    </row>
    <row r="1514" spans="1:8" ht="14.4">
      <c r="A1514" s="31">
        <f>COUNTIF('BOM Atual ZPCS12'!F:F,B1514)+(1-(SUMIF(Invoice!$A:$A,$B1514,Invoice!$B:$B)/100000000000))</f>
        <v>1</v>
      </c>
      <c r="B1514" t="s">
        <v>2854</v>
      </c>
      <c r="C1514" t="s">
        <v>2855</v>
      </c>
      <c r="D1514" t="s">
        <v>192</v>
      </c>
      <c r="E1514" t="s">
        <v>51</v>
      </c>
      <c r="F1514"/>
      <c r="G1514" s="78">
        <v>1828</v>
      </c>
      <c r="H1514" t="s">
        <v>55</v>
      </c>
    </row>
    <row r="1515" spans="1:8" ht="14.4">
      <c r="A1515" s="31">
        <f>COUNTIF('BOM Atual ZPCS12'!F:F,B1515)+(1-(SUMIF(Invoice!$A:$A,$B1515,Invoice!$B:$B)/100000000000))</f>
        <v>1</v>
      </c>
      <c r="B1515" t="s">
        <v>2856</v>
      </c>
      <c r="C1515" t="s">
        <v>2857</v>
      </c>
      <c r="D1515" t="s">
        <v>192</v>
      </c>
      <c r="E1515" t="s">
        <v>51</v>
      </c>
      <c r="F1515"/>
      <c r="G1515" s="78">
        <v>1829</v>
      </c>
      <c r="H1515" t="s">
        <v>55</v>
      </c>
    </row>
    <row r="1516" spans="1:8" ht="14.4">
      <c r="A1516" s="31">
        <f>COUNTIF('BOM Atual ZPCS12'!F:F,B1516)+(1-(SUMIF(Invoice!$A:$A,$B1516,Invoice!$B:$B)/100000000000))</f>
        <v>1</v>
      </c>
      <c r="B1516" t="s">
        <v>2858</v>
      </c>
      <c r="C1516" t="s">
        <v>2859</v>
      </c>
      <c r="D1516" t="s">
        <v>192</v>
      </c>
      <c r="E1516" t="s">
        <v>51</v>
      </c>
      <c r="F1516"/>
      <c r="G1516" s="78">
        <v>1829</v>
      </c>
      <c r="H1516" t="s">
        <v>55</v>
      </c>
    </row>
    <row r="1517" spans="1:8" ht="14.4">
      <c r="A1517" s="31">
        <f>COUNTIF('BOM Atual ZPCS12'!F:F,B1517)+(1-(SUMIF(Invoice!$A:$A,$B1517,Invoice!$B:$B)/100000000000))</f>
        <v>1</v>
      </c>
      <c r="B1517" t="s">
        <v>2860</v>
      </c>
      <c r="C1517" t="s">
        <v>2861</v>
      </c>
      <c r="D1517" t="s">
        <v>192</v>
      </c>
      <c r="E1517" t="s">
        <v>51</v>
      </c>
      <c r="F1517"/>
      <c r="G1517" s="78">
        <v>1830</v>
      </c>
      <c r="H1517" t="s">
        <v>55</v>
      </c>
    </row>
    <row r="1518" spans="1:8" ht="14.4">
      <c r="A1518" s="31">
        <f>COUNTIF('BOM Atual ZPCS12'!F:F,B1518)+(1-(SUMIF(Invoice!$A:$A,$B1518,Invoice!$B:$B)/100000000000))</f>
        <v>1</v>
      </c>
      <c r="B1518" t="s">
        <v>2862</v>
      </c>
      <c r="C1518" t="s">
        <v>2863</v>
      </c>
      <c r="D1518" t="s">
        <v>192</v>
      </c>
      <c r="E1518" t="s">
        <v>51</v>
      </c>
      <c r="F1518"/>
      <c r="G1518" s="78">
        <v>1830</v>
      </c>
      <c r="H1518" t="s">
        <v>55</v>
      </c>
    </row>
    <row r="1519" spans="1:8" ht="14.4">
      <c r="A1519" s="31">
        <f>COUNTIF('BOM Atual ZPCS12'!F:F,B1519)+(1-(SUMIF(Invoice!$A:$A,$B1519,Invoice!$B:$B)/100000000000))</f>
        <v>1</v>
      </c>
      <c r="B1519" t="s">
        <v>2864</v>
      </c>
      <c r="C1519" t="s">
        <v>2865</v>
      </c>
      <c r="D1519" t="s">
        <v>192</v>
      </c>
      <c r="E1519" t="s">
        <v>51</v>
      </c>
      <c r="F1519"/>
      <c r="G1519" s="78">
        <v>1831</v>
      </c>
      <c r="H1519" t="s">
        <v>55</v>
      </c>
    </row>
    <row r="1520" spans="1:8" ht="14.4">
      <c r="A1520" s="31">
        <f>COUNTIF('BOM Atual ZPCS12'!F:F,B1520)+(1-(SUMIF(Invoice!$A:$A,$B1520,Invoice!$B:$B)/100000000000))</f>
        <v>1</v>
      </c>
      <c r="B1520" t="s">
        <v>2866</v>
      </c>
      <c r="C1520" t="s">
        <v>2867</v>
      </c>
      <c r="D1520" t="s">
        <v>192</v>
      </c>
      <c r="E1520" t="s">
        <v>51</v>
      </c>
      <c r="F1520"/>
      <c r="G1520" s="78">
        <v>1831</v>
      </c>
      <c r="H1520" t="s">
        <v>55</v>
      </c>
    </row>
    <row r="1521" spans="1:8" ht="14.4">
      <c r="A1521" s="31">
        <f>COUNTIF('BOM Atual ZPCS12'!F:F,B1521)+(1-(SUMIF(Invoice!$A:$A,$B1521,Invoice!$B:$B)/100000000000))</f>
        <v>1</v>
      </c>
      <c r="B1521" t="s">
        <v>2868</v>
      </c>
      <c r="C1521" t="s">
        <v>2869</v>
      </c>
      <c r="D1521" t="s">
        <v>192</v>
      </c>
      <c r="E1521" t="s">
        <v>51</v>
      </c>
      <c r="F1521"/>
      <c r="G1521" s="78">
        <v>1833</v>
      </c>
      <c r="H1521" t="s">
        <v>55</v>
      </c>
    </row>
    <row r="1522" spans="1:8" ht="14.4">
      <c r="A1522" s="31">
        <f>COUNTIF('BOM Atual ZPCS12'!F:F,B1522)+(1-(SUMIF(Invoice!$A:$A,$B1522,Invoice!$B:$B)/100000000000))</f>
        <v>1</v>
      </c>
      <c r="B1522" t="s">
        <v>2870</v>
      </c>
      <c r="C1522" t="s">
        <v>2871</v>
      </c>
      <c r="D1522" t="s">
        <v>192</v>
      </c>
      <c r="E1522" t="s">
        <v>51</v>
      </c>
      <c r="F1522"/>
      <c r="G1522" s="78">
        <v>1833</v>
      </c>
      <c r="H1522" t="s">
        <v>55</v>
      </c>
    </row>
    <row r="1523" spans="1:8" ht="14.4">
      <c r="A1523" s="31">
        <f>COUNTIF('BOM Atual ZPCS12'!F:F,B1523)+(1-(SUMIF(Invoice!$A:$A,$B1523,Invoice!$B:$B)/100000000000))</f>
        <v>1</v>
      </c>
      <c r="B1523" t="s">
        <v>2872</v>
      </c>
      <c r="C1523" t="s">
        <v>2873</v>
      </c>
      <c r="D1523" t="s">
        <v>192</v>
      </c>
      <c r="E1523" t="s">
        <v>51</v>
      </c>
      <c r="F1523"/>
      <c r="G1523" s="78">
        <v>1834</v>
      </c>
      <c r="H1523" t="s">
        <v>55</v>
      </c>
    </row>
    <row r="1524" spans="1:8" ht="14.4">
      <c r="A1524" s="31">
        <f>COUNTIF('BOM Atual ZPCS12'!F:F,B1524)+(1-(SUMIF(Invoice!$A:$A,$B1524,Invoice!$B:$B)/100000000000))</f>
        <v>1</v>
      </c>
      <c r="B1524" t="s">
        <v>2874</v>
      </c>
      <c r="C1524" t="s">
        <v>2873</v>
      </c>
      <c r="D1524" t="s">
        <v>192</v>
      </c>
      <c r="E1524" t="s">
        <v>51</v>
      </c>
      <c r="F1524"/>
      <c r="G1524" s="78">
        <v>1834</v>
      </c>
      <c r="H1524" t="s">
        <v>55</v>
      </c>
    </row>
    <row r="1525" spans="1:8" ht="14.4">
      <c r="A1525" s="31">
        <f>COUNTIF('BOM Atual ZPCS12'!F:F,B1525)+(1-(SUMIF(Invoice!$A:$A,$B1525,Invoice!$B:$B)/100000000000))</f>
        <v>1</v>
      </c>
      <c r="B1525" t="s">
        <v>2875</v>
      </c>
      <c r="C1525" t="s">
        <v>2876</v>
      </c>
      <c r="D1525" t="s">
        <v>192</v>
      </c>
      <c r="E1525" t="s">
        <v>51</v>
      </c>
      <c r="F1525"/>
      <c r="G1525" s="78">
        <v>1835</v>
      </c>
      <c r="H1525" t="s">
        <v>55</v>
      </c>
    </row>
    <row r="1526" spans="1:8" ht="14.4">
      <c r="A1526" s="31">
        <f>COUNTIF('BOM Atual ZPCS12'!F:F,B1526)+(1-(SUMIF(Invoice!$A:$A,$B1526,Invoice!$B:$B)/100000000000))</f>
        <v>1</v>
      </c>
      <c r="B1526" t="s">
        <v>2877</v>
      </c>
      <c r="C1526" t="s">
        <v>2878</v>
      </c>
      <c r="D1526" t="s">
        <v>192</v>
      </c>
      <c r="E1526" t="s">
        <v>51</v>
      </c>
      <c r="F1526"/>
      <c r="G1526" s="78">
        <v>1835</v>
      </c>
      <c r="H1526" t="s">
        <v>55</v>
      </c>
    </row>
    <row r="1527" spans="1:8" ht="14.4">
      <c r="A1527" s="31">
        <f>COUNTIF('BOM Atual ZPCS12'!F:F,B1527)+(1-(SUMIF(Invoice!$A:$A,$B1527,Invoice!$B:$B)/100000000000))</f>
        <v>1</v>
      </c>
      <c r="B1527" t="s">
        <v>2879</v>
      </c>
      <c r="C1527" t="s">
        <v>2880</v>
      </c>
      <c r="D1527" t="s">
        <v>192</v>
      </c>
      <c r="E1527" t="s">
        <v>51</v>
      </c>
      <c r="F1527"/>
      <c r="G1527" s="78">
        <v>1836</v>
      </c>
      <c r="H1527" t="s">
        <v>55</v>
      </c>
    </row>
    <row r="1528" spans="1:8" ht="14.4">
      <c r="A1528" s="31">
        <f>COUNTIF('BOM Atual ZPCS12'!F:F,B1528)+(1-(SUMIF(Invoice!$A:$A,$B1528,Invoice!$B:$B)/100000000000))</f>
        <v>1</v>
      </c>
      <c r="B1528" t="s">
        <v>2881</v>
      </c>
      <c r="C1528" t="s">
        <v>2882</v>
      </c>
      <c r="D1528" t="s">
        <v>192</v>
      </c>
      <c r="E1528" t="s">
        <v>51</v>
      </c>
      <c r="F1528"/>
      <c r="G1528" s="78">
        <v>1836</v>
      </c>
      <c r="H1528" t="s">
        <v>55</v>
      </c>
    </row>
    <row r="1529" spans="1:8" ht="14.4">
      <c r="A1529" s="31">
        <f>COUNTIF('BOM Atual ZPCS12'!F:F,B1529)+(1-(SUMIF(Invoice!$A:$A,$B1529,Invoice!$B:$B)/100000000000))</f>
        <v>1</v>
      </c>
      <c r="B1529" t="s">
        <v>2883</v>
      </c>
      <c r="C1529" t="s">
        <v>2884</v>
      </c>
      <c r="D1529" t="s">
        <v>192</v>
      </c>
      <c r="E1529" t="s">
        <v>51</v>
      </c>
      <c r="F1529"/>
      <c r="G1529" s="78">
        <v>1839</v>
      </c>
      <c r="H1529" t="s">
        <v>55</v>
      </c>
    </row>
    <row r="1530" spans="1:8" ht="14.4">
      <c r="A1530" s="31">
        <f>COUNTIF('BOM Atual ZPCS12'!F:F,B1530)+(1-(SUMIF(Invoice!$A:$A,$B1530,Invoice!$B:$B)/100000000000))</f>
        <v>1</v>
      </c>
      <c r="B1530" t="s">
        <v>2885</v>
      </c>
      <c r="C1530" t="s">
        <v>2886</v>
      </c>
      <c r="D1530" t="s">
        <v>192</v>
      </c>
      <c r="E1530" t="s">
        <v>51</v>
      </c>
      <c r="F1530"/>
      <c r="G1530" s="78">
        <v>1839</v>
      </c>
      <c r="H1530" t="s">
        <v>55</v>
      </c>
    </row>
    <row r="1531" spans="1:8" ht="14.4">
      <c r="A1531" s="31">
        <f>COUNTIF('BOM Atual ZPCS12'!F:F,B1531)+(1-(SUMIF(Invoice!$A:$A,$B1531,Invoice!$B:$B)/100000000000))</f>
        <v>1</v>
      </c>
      <c r="B1531" t="s">
        <v>2887</v>
      </c>
      <c r="C1531" t="s">
        <v>2888</v>
      </c>
      <c r="D1531" t="s">
        <v>192</v>
      </c>
      <c r="E1531" t="s">
        <v>51</v>
      </c>
      <c r="F1531"/>
      <c r="G1531" s="78">
        <v>1841</v>
      </c>
      <c r="H1531" t="s">
        <v>55</v>
      </c>
    </row>
    <row r="1532" spans="1:8" ht="14.4">
      <c r="A1532" s="31">
        <f>COUNTIF('BOM Atual ZPCS12'!F:F,B1532)+(1-(SUMIF(Invoice!$A:$A,$B1532,Invoice!$B:$B)/100000000000))</f>
        <v>1</v>
      </c>
      <c r="B1532" t="s">
        <v>2889</v>
      </c>
      <c r="C1532" t="s">
        <v>2890</v>
      </c>
      <c r="D1532" t="s">
        <v>192</v>
      </c>
      <c r="E1532" t="s">
        <v>51</v>
      </c>
      <c r="F1532"/>
      <c r="G1532" s="78">
        <v>1841</v>
      </c>
      <c r="H1532" t="s">
        <v>55</v>
      </c>
    </row>
    <row r="1533" spans="1:8" ht="14.4">
      <c r="A1533" s="31">
        <f>COUNTIF('BOM Atual ZPCS12'!F:F,B1533)+(1-(SUMIF(Invoice!$A:$A,$B1533,Invoice!$B:$B)/100000000000))</f>
        <v>1</v>
      </c>
      <c r="B1533" t="s">
        <v>2891</v>
      </c>
      <c r="C1533" t="s">
        <v>2892</v>
      </c>
      <c r="D1533" t="s">
        <v>192</v>
      </c>
      <c r="E1533" t="s">
        <v>51</v>
      </c>
      <c r="F1533"/>
      <c r="G1533" s="78">
        <v>1842</v>
      </c>
      <c r="H1533" t="s">
        <v>55</v>
      </c>
    </row>
    <row r="1534" spans="1:8" ht="14.4">
      <c r="A1534" s="31">
        <f>COUNTIF('BOM Atual ZPCS12'!F:F,B1534)+(1-(SUMIF(Invoice!$A:$A,$B1534,Invoice!$B:$B)/100000000000))</f>
        <v>1</v>
      </c>
      <c r="B1534" t="s">
        <v>2893</v>
      </c>
      <c r="C1534" t="s">
        <v>2894</v>
      </c>
      <c r="D1534" t="s">
        <v>192</v>
      </c>
      <c r="E1534" t="s">
        <v>51</v>
      </c>
      <c r="F1534"/>
      <c r="G1534" s="78">
        <v>1842</v>
      </c>
      <c r="H1534" t="s">
        <v>55</v>
      </c>
    </row>
    <row r="1535" spans="1:8" ht="14.4">
      <c r="A1535" s="31">
        <f>COUNTIF('BOM Atual ZPCS12'!F:F,B1535)+(1-(SUMIF(Invoice!$A:$A,$B1535,Invoice!$B:$B)/100000000000))</f>
        <v>1</v>
      </c>
      <c r="B1535" t="s">
        <v>2895</v>
      </c>
      <c r="C1535" t="s">
        <v>2896</v>
      </c>
      <c r="D1535" t="s">
        <v>192</v>
      </c>
      <c r="E1535" t="s">
        <v>51</v>
      </c>
      <c r="F1535"/>
      <c r="G1535" s="78">
        <v>1843</v>
      </c>
      <c r="H1535" t="s">
        <v>55</v>
      </c>
    </row>
    <row r="1536" spans="1:8" ht="14.4">
      <c r="A1536" s="31">
        <f>COUNTIF('BOM Atual ZPCS12'!F:F,B1536)+(1-(SUMIF(Invoice!$A:$A,$B1536,Invoice!$B:$B)/100000000000))</f>
        <v>1</v>
      </c>
      <c r="B1536" t="s">
        <v>2897</v>
      </c>
      <c r="C1536" t="s">
        <v>2898</v>
      </c>
      <c r="D1536" t="s">
        <v>192</v>
      </c>
      <c r="E1536" t="s">
        <v>51</v>
      </c>
      <c r="F1536"/>
      <c r="G1536" s="78">
        <v>1843</v>
      </c>
      <c r="H1536" t="s">
        <v>55</v>
      </c>
    </row>
    <row r="1537" spans="1:8" ht="14.4">
      <c r="A1537" s="31">
        <f>COUNTIF('BOM Atual ZPCS12'!F:F,B1537)+(1-(SUMIF(Invoice!$A:$A,$B1537,Invoice!$B:$B)/100000000000))</f>
        <v>1</v>
      </c>
      <c r="B1537" t="s">
        <v>2899</v>
      </c>
      <c r="C1537" t="s">
        <v>2900</v>
      </c>
      <c r="D1537" t="s">
        <v>192</v>
      </c>
      <c r="E1537" t="s">
        <v>51</v>
      </c>
      <c r="F1537"/>
      <c r="G1537" s="78">
        <v>1844</v>
      </c>
      <c r="H1537" t="s">
        <v>55</v>
      </c>
    </row>
    <row r="1538" spans="1:8" ht="14.4">
      <c r="A1538" s="31">
        <f>COUNTIF('BOM Atual ZPCS12'!F:F,B1538)+(1-(SUMIF(Invoice!$A:$A,$B1538,Invoice!$B:$B)/100000000000))</f>
        <v>1</v>
      </c>
      <c r="B1538" t="s">
        <v>2901</v>
      </c>
      <c r="C1538" t="s">
        <v>2902</v>
      </c>
      <c r="D1538" t="s">
        <v>192</v>
      </c>
      <c r="E1538" t="s">
        <v>51</v>
      </c>
      <c r="F1538"/>
      <c r="G1538" s="78">
        <v>1844</v>
      </c>
      <c r="H1538" t="s">
        <v>55</v>
      </c>
    </row>
    <row r="1539" spans="1:8" ht="14.4">
      <c r="A1539" s="31">
        <f>COUNTIF('BOM Atual ZPCS12'!F:F,B1539)+(1-(SUMIF(Invoice!$A:$A,$B1539,Invoice!$B:$B)/100000000000))</f>
        <v>1</v>
      </c>
      <c r="B1539" t="s">
        <v>2903</v>
      </c>
      <c r="C1539" t="s">
        <v>2904</v>
      </c>
      <c r="D1539" t="s">
        <v>192</v>
      </c>
      <c r="E1539" t="s">
        <v>51</v>
      </c>
      <c r="F1539"/>
      <c r="G1539" s="78">
        <v>1845</v>
      </c>
      <c r="H1539" t="s">
        <v>55</v>
      </c>
    </row>
    <row r="1540" spans="1:8" ht="14.4">
      <c r="A1540" s="31">
        <f>COUNTIF('BOM Atual ZPCS12'!F:F,B1540)+(1-(SUMIF(Invoice!$A:$A,$B1540,Invoice!$B:$B)/100000000000))</f>
        <v>1</v>
      </c>
      <c r="B1540" t="s">
        <v>2905</v>
      </c>
      <c r="C1540" t="s">
        <v>2906</v>
      </c>
      <c r="D1540" t="s">
        <v>192</v>
      </c>
      <c r="E1540" t="s">
        <v>51</v>
      </c>
      <c r="F1540"/>
      <c r="G1540" s="78">
        <v>1845</v>
      </c>
      <c r="H1540" t="s">
        <v>55</v>
      </c>
    </row>
    <row r="1541" spans="1:8" ht="14.4">
      <c r="A1541" s="31">
        <f>COUNTIF('BOM Atual ZPCS12'!F:F,B1541)+(1-(SUMIF(Invoice!$A:$A,$B1541,Invoice!$B:$B)/100000000000))</f>
        <v>1</v>
      </c>
      <c r="B1541" t="s">
        <v>2907</v>
      </c>
      <c r="C1541" t="s">
        <v>2908</v>
      </c>
      <c r="D1541" t="s">
        <v>192</v>
      </c>
      <c r="E1541" t="s">
        <v>51</v>
      </c>
      <c r="F1541"/>
      <c r="G1541" s="78">
        <v>1846</v>
      </c>
      <c r="H1541" t="s">
        <v>55</v>
      </c>
    </row>
    <row r="1542" spans="1:8" ht="14.4">
      <c r="A1542" s="31">
        <f>COUNTIF('BOM Atual ZPCS12'!F:F,B1542)+(1-(SUMIF(Invoice!$A:$A,$B1542,Invoice!$B:$B)/100000000000))</f>
        <v>1</v>
      </c>
      <c r="B1542" t="s">
        <v>2909</v>
      </c>
      <c r="C1542" t="s">
        <v>2910</v>
      </c>
      <c r="D1542" t="s">
        <v>192</v>
      </c>
      <c r="E1542" t="s">
        <v>51</v>
      </c>
      <c r="F1542"/>
      <c r="G1542" s="78">
        <v>1846</v>
      </c>
      <c r="H1542" t="s">
        <v>55</v>
      </c>
    </row>
    <row r="1543" spans="1:8" ht="14.4">
      <c r="A1543" s="31">
        <f>COUNTIF('BOM Atual ZPCS12'!F:F,B1543)+(1-(SUMIF(Invoice!$A:$A,$B1543,Invoice!$B:$B)/100000000000))</f>
        <v>1</v>
      </c>
      <c r="B1543" t="s">
        <v>2911</v>
      </c>
      <c r="C1543" t="s">
        <v>2912</v>
      </c>
      <c r="D1543" t="s">
        <v>192</v>
      </c>
      <c r="E1543" t="s">
        <v>51</v>
      </c>
      <c r="F1543"/>
      <c r="G1543" s="78">
        <v>1847</v>
      </c>
      <c r="H1543" t="s">
        <v>55</v>
      </c>
    </row>
    <row r="1544" spans="1:8" ht="14.4">
      <c r="A1544" s="31">
        <f>COUNTIF('BOM Atual ZPCS12'!F:F,B1544)+(1-(SUMIF(Invoice!$A:$A,$B1544,Invoice!$B:$B)/100000000000))</f>
        <v>1</v>
      </c>
      <c r="B1544" t="s">
        <v>2913</v>
      </c>
      <c r="C1544" t="s">
        <v>2914</v>
      </c>
      <c r="D1544" t="s">
        <v>192</v>
      </c>
      <c r="E1544" t="s">
        <v>51</v>
      </c>
      <c r="F1544"/>
      <c r="G1544" s="78">
        <v>1847</v>
      </c>
      <c r="H1544" t="s">
        <v>55</v>
      </c>
    </row>
    <row r="1545" spans="1:8" ht="14.4">
      <c r="A1545" s="31">
        <f>COUNTIF('BOM Atual ZPCS12'!F:F,B1545)+(1-(SUMIF(Invoice!$A:$A,$B1545,Invoice!$B:$B)/100000000000))</f>
        <v>1</v>
      </c>
      <c r="B1545" t="s">
        <v>2915</v>
      </c>
      <c r="C1545" t="s">
        <v>2916</v>
      </c>
      <c r="D1545" t="s">
        <v>192</v>
      </c>
      <c r="E1545" t="s">
        <v>51</v>
      </c>
      <c r="F1545"/>
      <c r="G1545" s="78">
        <v>1848</v>
      </c>
      <c r="H1545" t="s">
        <v>55</v>
      </c>
    </row>
    <row r="1546" spans="1:8" ht="14.4">
      <c r="A1546" s="31">
        <f>COUNTIF('BOM Atual ZPCS12'!F:F,B1546)+(1-(SUMIF(Invoice!$A:$A,$B1546,Invoice!$B:$B)/100000000000))</f>
        <v>1</v>
      </c>
      <c r="B1546" t="s">
        <v>2917</v>
      </c>
      <c r="C1546" t="s">
        <v>2918</v>
      </c>
      <c r="D1546" t="s">
        <v>192</v>
      </c>
      <c r="E1546" t="s">
        <v>51</v>
      </c>
      <c r="F1546"/>
      <c r="G1546" s="78">
        <v>1848</v>
      </c>
      <c r="H1546" t="s">
        <v>55</v>
      </c>
    </row>
    <row r="1547" spans="1:8" ht="14.4">
      <c r="A1547" s="31">
        <f>COUNTIF('BOM Atual ZPCS12'!F:F,B1547)+(1-(SUMIF(Invoice!$A:$A,$B1547,Invoice!$B:$B)/100000000000))</f>
        <v>1</v>
      </c>
      <c r="B1547" t="s">
        <v>2919</v>
      </c>
      <c r="C1547" t="s">
        <v>2920</v>
      </c>
      <c r="D1547" t="s">
        <v>192</v>
      </c>
      <c r="E1547" t="s">
        <v>51</v>
      </c>
      <c r="F1547"/>
      <c r="G1547" s="78">
        <v>1848</v>
      </c>
      <c r="H1547" t="s">
        <v>55</v>
      </c>
    </row>
    <row r="1548" spans="1:8" ht="14.4">
      <c r="A1548" s="31">
        <f>COUNTIF('BOM Atual ZPCS12'!F:F,B1548)+(1-(SUMIF(Invoice!$A:$A,$B1548,Invoice!$B:$B)/100000000000))</f>
        <v>1</v>
      </c>
      <c r="B1548" t="s">
        <v>2921</v>
      </c>
      <c r="C1548" t="s">
        <v>2922</v>
      </c>
      <c r="D1548" t="s">
        <v>192</v>
      </c>
      <c r="E1548" t="s">
        <v>51</v>
      </c>
      <c r="F1548"/>
      <c r="G1548" s="78">
        <v>1848</v>
      </c>
      <c r="H1548" t="s">
        <v>55</v>
      </c>
    </row>
    <row r="1549" spans="1:8" ht="14.4">
      <c r="A1549" s="31">
        <f>COUNTIF('BOM Atual ZPCS12'!F:F,B1549)+(1-(SUMIF(Invoice!$A:$A,$B1549,Invoice!$B:$B)/100000000000))</f>
        <v>1</v>
      </c>
      <c r="B1549" t="s">
        <v>2923</v>
      </c>
      <c r="C1549" t="s">
        <v>2924</v>
      </c>
      <c r="D1549" t="s">
        <v>192</v>
      </c>
      <c r="E1549" t="s">
        <v>51</v>
      </c>
      <c r="F1549"/>
      <c r="G1549" s="78">
        <v>1849</v>
      </c>
      <c r="H1549" t="s">
        <v>55</v>
      </c>
    </row>
    <row r="1550" spans="1:8" ht="14.4">
      <c r="A1550" s="31">
        <f>COUNTIF('BOM Atual ZPCS12'!F:F,B1550)+(1-(SUMIF(Invoice!$A:$A,$B1550,Invoice!$B:$B)/100000000000))</f>
        <v>1</v>
      </c>
      <c r="B1550" t="s">
        <v>2925</v>
      </c>
      <c r="C1550" t="s">
        <v>2926</v>
      </c>
      <c r="D1550" t="s">
        <v>192</v>
      </c>
      <c r="E1550" t="s">
        <v>51</v>
      </c>
      <c r="F1550"/>
      <c r="G1550" s="78">
        <v>1849</v>
      </c>
      <c r="H1550" t="s">
        <v>55</v>
      </c>
    </row>
    <row r="1551" spans="1:8" ht="14.4">
      <c r="A1551" s="31">
        <f>COUNTIF('BOM Atual ZPCS12'!F:F,B1551)+(1-(SUMIF(Invoice!$A:$A,$B1551,Invoice!$B:$B)/100000000000))</f>
        <v>1</v>
      </c>
      <c r="B1551" t="s">
        <v>2927</v>
      </c>
      <c r="C1551" t="s">
        <v>2928</v>
      </c>
      <c r="D1551" t="s">
        <v>192</v>
      </c>
      <c r="E1551" t="s">
        <v>51</v>
      </c>
      <c r="F1551"/>
      <c r="G1551" s="78">
        <v>1850</v>
      </c>
      <c r="H1551" t="s">
        <v>55</v>
      </c>
    </row>
    <row r="1552" spans="1:8" ht="14.4">
      <c r="A1552" s="31">
        <f>COUNTIF('BOM Atual ZPCS12'!F:F,B1552)+(1-(SUMIF(Invoice!$A:$A,$B1552,Invoice!$B:$B)/100000000000))</f>
        <v>1</v>
      </c>
      <c r="B1552" t="s">
        <v>2929</v>
      </c>
      <c r="C1552" t="s">
        <v>2930</v>
      </c>
      <c r="D1552" t="s">
        <v>192</v>
      </c>
      <c r="E1552" t="s">
        <v>51</v>
      </c>
      <c r="F1552"/>
      <c r="G1552" s="78">
        <v>1850</v>
      </c>
      <c r="H1552" t="s">
        <v>55</v>
      </c>
    </row>
    <row r="1553" spans="1:8" ht="14.4">
      <c r="A1553" s="31">
        <f>COUNTIF('BOM Atual ZPCS12'!F:F,B1553)+(1-(SUMIF(Invoice!$A:$A,$B1553,Invoice!$B:$B)/100000000000))</f>
        <v>1</v>
      </c>
      <c r="B1553" t="s">
        <v>2931</v>
      </c>
      <c r="C1553" t="s">
        <v>2932</v>
      </c>
      <c r="D1553" t="s">
        <v>192</v>
      </c>
      <c r="E1553" t="s">
        <v>51</v>
      </c>
      <c r="F1553"/>
      <c r="G1553" s="78">
        <v>1851</v>
      </c>
      <c r="H1553" t="s">
        <v>55</v>
      </c>
    </row>
    <row r="1554" spans="1:8" ht="14.4">
      <c r="A1554" s="31">
        <f>COUNTIF('BOM Atual ZPCS12'!F:F,B1554)+(1-(SUMIF(Invoice!$A:$A,$B1554,Invoice!$B:$B)/100000000000))</f>
        <v>1</v>
      </c>
      <c r="B1554" t="s">
        <v>2933</v>
      </c>
      <c r="C1554" t="s">
        <v>2934</v>
      </c>
      <c r="D1554" t="s">
        <v>192</v>
      </c>
      <c r="E1554" t="s">
        <v>51</v>
      </c>
      <c r="F1554"/>
      <c r="G1554" s="78">
        <v>1851</v>
      </c>
      <c r="H1554" t="s">
        <v>55</v>
      </c>
    </row>
    <row r="1555" spans="1:8" ht="14.4">
      <c r="A1555" s="31">
        <f>COUNTIF('BOM Atual ZPCS12'!F:F,B1555)+(1-(SUMIF(Invoice!$A:$A,$B1555,Invoice!$B:$B)/100000000000))</f>
        <v>1</v>
      </c>
      <c r="B1555" t="s">
        <v>2935</v>
      </c>
      <c r="C1555" t="s">
        <v>2936</v>
      </c>
      <c r="D1555" t="s">
        <v>192</v>
      </c>
      <c r="E1555" t="s">
        <v>51</v>
      </c>
      <c r="F1555"/>
      <c r="G1555" s="78">
        <v>1852</v>
      </c>
      <c r="H1555" t="s">
        <v>55</v>
      </c>
    </row>
    <row r="1556" spans="1:8" ht="14.4">
      <c r="A1556" s="31">
        <f>COUNTIF('BOM Atual ZPCS12'!F:F,B1556)+(1-(SUMIF(Invoice!$A:$A,$B1556,Invoice!$B:$B)/100000000000))</f>
        <v>1</v>
      </c>
      <c r="B1556" t="s">
        <v>2937</v>
      </c>
      <c r="C1556" t="s">
        <v>2938</v>
      </c>
      <c r="D1556" t="s">
        <v>192</v>
      </c>
      <c r="E1556" t="s">
        <v>51</v>
      </c>
      <c r="F1556"/>
      <c r="G1556" s="78">
        <v>1852</v>
      </c>
      <c r="H1556" t="s">
        <v>55</v>
      </c>
    </row>
    <row r="1557" spans="1:8" ht="14.4">
      <c r="A1557" s="31">
        <f>COUNTIF('BOM Atual ZPCS12'!F:F,B1557)+(1-(SUMIF(Invoice!$A:$A,$B1557,Invoice!$B:$B)/100000000000))</f>
        <v>1</v>
      </c>
      <c r="B1557" t="s">
        <v>2939</v>
      </c>
      <c r="C1557" t="s">
        <v>2940</v>
      </c>
      <c r="D1557" t="s">
        <v>192</v>
      </c>
      <c r="E1557" t="s">
        <v>51</v>
      </c>
      <c r="F1557"/>
      <c r="G1557" s="78">
        <v>1854</v>
      </c>
      <c r="H1557" t="s">
        <v>55</v>
      </c>
    </row>
    <row r="1558" spans="1:8" ht="14.4">
      <c r="A1558" s="31">
        <f>COUNTIF('BOM Atual ZPCS12'!F:F,B1558)+(1-(SUMIF(Invoice!$A:$A,$B1558,Invoice!$B:$B)/100000000000))</f>
        <v>1</v>
      </c>
      <c r="B1558" t="s">
        <v>2941</v>
      </c>
      <c r="C1558" t="s">
        <v>2942</v>
      </c>
      <c r="D1558" t="s">
        <v>192</v>
      </c>
      <c r="E1558" t="s">
        <v>51</v>
      </c>
      <c r="F1558"/>
      <c r="G1558" s="78">
        <v>1854</v>
      </c>
      <c r="H1558" t="s">
        <v>55</v>
      </c>
    </row>
    <row r="1559" spans="1:8" ht="14.4">
      <c r="A1559" s="31">
        <f>COUNTIF('BOM Atual ZPCS12'!F:F,B1559)+(1-(SUMIF(Invoice!$A:$A,$B1559,Invoice!$B:$B)/100000000000))</f>
        <v>1</v>
      </c>
      <c r="B1559" t="s">
        <v>2943</v>
      </c>
      <c r="C1559" t="s">
        <v>2944</v>
      </c>
      <c r="D1559" t="s">
        <v>192</v>
      </c>
      <c r="E1559" t="s">
        <v>51</v>
      </c>
      <c r="F1559"/>
      <c r="G1559" s="78">
        <v>1855</v>
      </c>
      <c r="H1559" t="s">
        <v>55</v>
      </c>
    </row>
    <row r="1560" spans="1:8" ht="14.4">
      <c r="A1560" s="31">
        <f>COUNTIF('BOM Atual ZPCS12'!F:F,B1560)+(1-(SUMIF(Invoice!$A:$A,$B1560,Invoice!$B:$B)/100000000000))</f>
        <v>1</v>
      </c>
      <c r="B1560" t="s">
        <v>2945</v>
      </c>
      <c r="C1560" t="s">
        <v>2946</v>
      </c>
      <c r="D1560" t="s">
        <v>192</v>
      </c>
      <c r="E1560" t="s">
        <v>51</v>
      </c>
      <c r="F1560"/>
      <c r="G1560" s="78">
        <v>1855</v>
      </c>
      <c r="H1560" t="s">
        <v>55</v>
      </c>
    </row>
    <row r="1561" spans="1:8" ht="14.4">
      <c r="A1561" s="31">
        <f>COUNTIF('BOM Atual ZPCS12'!F:F,B1561)+(1-(SUMIF(Invoice!$A:$A,$B1561,Invoice!$B:$B)/100000000000))</f>
        <v>1</v>
      </c>
      <c r="B1561" t="s">
        <v>2947</v>
      </c>
      <c r="C1561" t="s">
        <v>2948</v>
      </c>
      <c r="D1561" t="s">
        <v>192</v>
      </c>
      <c r="E1561" t="s">
        <v>51</v>
      </c>
      <c r="F1561"/>
      <c r="G1561" s="78">
        <v>1855</v>
      </c>
      <c r="H1561" t="s">
        <v>55</v>
      </c>
    </row>
    <row r="1562" spans="1:8" ht="14.4">
      <c r="A1562" s="31">
        <f>COUNTIF('BOM Atual ZPCS12'!F:F,B1562)+(1-(SUMIF(Invoice!$A:$A,$B1562,Invoice!$B:$B)/100000000000))</f>
        <v>1</v>
      </c>
      <c r="B1562" t="s">
        <v>2949</v>
      </c>
      <c r="C1562" t="s">
        <v>2950</v>
      </c>
      <c r="D1562" t="s">
        <v>192</v>
      </c>
      <c r="E1562" t="s">
        <v>51</v>
      </c>
      <c r="F1562"/>
      <c r="G1562" s="78">
        <v>1856</v>
      </c>
      <c r="H1562" t="s">
        <v>55</v>
      </c>
    </row>
    <row r="1563" spans="1:8" ht="14.4">
      <c r="A1563" s="31">
        <f>COUNTIF('BOM Atual ZPCS12'!F:F,B1563)+(1-(SUMIF(Invoice!$A:$A,$B1563,Invoice!$B:$B)/100000000000))</f>
        <v>1</v>
      </c>
      <c r="B1563" t="s">
        <v>2951</v>
      </c>
      <c r="C1563" t="s">
        <v>2952</v>
      </c>
      <c r="D1563" t="s">
        <v>192</v>
      </c>
      <c r="E1563" t="s">
        <v>51</v>
      </c>
      <c r="F1563"/>
      <c r="G1563" s="78">
        <v>1856</v>
      </c>
      <c r="H1563" t="s">
        <v>55</v>
      </c>
    </row>
    <row r="1564" spans="1:8" ht="14.4">
      <c r="A1564" s="31">
        <f>COUNTIF('BOM Atual ZPCS12'!F:F,B1564)+(1-(SUMIF(Invoice!$A:$A,$B1564,Invoice!$B:$B)/100000000000))</f>
        <v>1</v>
      </c>
      <c r="B1564" t="s">
        <v>2953</v>
      </c>
      <c r="C1564" t="s">
        <v>2954</v>
      </c>
      <c r="D1564" t="s">
        <v>192</v>
      </c>
      <c r="E1564" t="s">
        <v>51</v>
      </c>
      <c r="F1564"/>
      <c r="G1564" s="78">
        <v>1857</v>
      </c>
      <c r="H1564" t="s">
        <v>55</v>
      </c>
    </row>
    <row r="1565" spans="1:8" ht="14.4">
      <c r="A1565" s="31">
        <f>COUNTIF('BOM Atual ZPCS12'!F:F,B1565)+(1-(SUMIF(Invoice!$A:$A,$B1565,Invoice!$B:$B)/100000000000))</f>
        <v>1</v>
      </c>
      <c r="B1565" t="s">
        <v>2955</v>
      </c>
      <c r="C1565" t="s">
        <v>2956</v>
      </c>
      <c r="D1565" t="s">
        <v>192</v>
      </c>
      <c r="E1565" t="s">
        <v>51</v>
      </c>
      <c r="F1565"/>
      <c r="G1565" s="78">
        <v>1857</v>
      </c>
      <c r="H1565" t="s">
        <v>55</v>
      </c>
    </row>
    <row r="1566" spans="1:8" ht="14.4">
      <c r="A1566" s="31">
        <f>COUNTIF('BOM Atual ZPCS12'!F:F,B1566)+(1-(SUMIF(Invoice!$A:$A,$B1566,Invoice!$B:$B)/100000000000))</f>
        <v>1</v>
      </c>
      <c r="B1566" t="s">
        <v>2957</v>
      </c>
      <c r="C1566" t="s">
        <v>2958</v>
      </c>
      <c r="D1566" t="s">
        <v>192</v>
      </c>
      <c r="E1566" t="s">
        <v>51</v>
      </c>
      <c r="F1566"/>
      <c r="G1566" s="78">
        <v>1858</v>
      </c>
      <c r="H1566" t="s">
        <v>55</v>
      </c>
    </row>
    <row r="1567" spans="1:8" ht="14.4">
      <c r="A1567" s="31">
        <f>COUNTIF('BOM Atual ZPCS12'!F:F,B1567)+(1-(SUMIF(Invoice!$A:$A,$B1567,Invoice!$B:$B)/100000000000))</f>
        <v>1</v>
      </c>
      <c r="B1567" t="s">
        <v>2959</v>
      </c>
      <c r="C1567" t="s">
        <v>2960</v>
      </c>
      <c r="D1567" t="s">
        <v>192</v>
      </c>
      <c r="E1567" t="s">
        <v>51</v>
      </c>
      <c r="F1567"/>
      <c r="G1567" s="78">
        <v>1858</v>
      </c>
      <c r="H1567" t="s">
        <v>55</v>
      </c>
    </row>
    <row r="1568" spans="1:8" ht="14.4">
      <c r="A1568" s="31">
        <f>COUNTIF('BOM Atual ZPCS12'!F:F,B1568)+(1-(SUMIF(Invoice!$A:$A,$B1568,Invoice!$B:$B)/100000000000))</f>
        <v>1</v>
      </c>
      <c r="B1568" t="s">
        <v>2961</v>
      </c>
      <c r="C1568" t="s">
        <v>2962</v>
      </c>
      <c r="D1568" t="s">
        <v>192</v>
      </c>
      <c r="E1568" t="s">
        <v>51</v>
      </c>
      <c r="F1568"/>
      <c r="G1568" s="78">
        <v>1859</v>
      </c>
      <c r="H1568" t="s">
        <v>55</v>
      </c>
    </row>
    <row r="1569" spans="1:8" ht="14.4">
      <c r="A1569" s="31">
        <f>COUNTIF('BOM Atual ZPCS12'!F:F,B1569)+(1-(SUMIF(Invoice!$A:$A,$B1569,Invoice!$B:$B)/100000000000))</f>
        <v>1</v>
      </c>
      <c r="B1569" t="s">
        <v>2963</v>
      </c>
      <c r="C1569" t="s">
        <v>2964</v>
      </c>
      <c r="D1569" t="s">
        <v>192</v>
      </c>
      <c r="E1569" t="s">
        <v>51</v>
      </c>
      <c r="F1569"/>
      <c r="G1569" s="78">
        <v>1859</v>
      </c>
      <c r="H1569" t="s">
        <v>55</v>
      </c>
    </row>
    <row r="1570" spans="1:8" ht="14.4">
      <c r="A1570" s="31">
        <f>COUNTIF('BOM Atual ZPCS12'!F:F,B1570)+(1-(SUMIF(Invoice!$A:$A,$B1570,Invoice!$B:$B)/100000000000))</f>
        <v>1</v>
      </c>
      <c r="B1570" t="s">
        <v>2965</v>
      </c>
      <c r="C1570" t="s">
        <v>2966</v>
      </c>
      <c r="D1570" t="s">
        <v>192</v>
      </c>
      <c r="E1570" t="s">
        <v>51</v>
      </c>
      <c r="F1570"/>
      <c r="G1570" s="78">
        <v>1860</v>
      </c>
      <c r="H1570" t="s">
        <v>55</v>
      </c>
    </row>
    <row r="1571" spans="1:8" ht="14.4">
      <c r="A1571" s="31">
        <f>COUNTIF('BOM Atual ZPCS12'!F:F,B1571)+(1-(SUMIF(Invoice!$A:$A,$B1571,Invoice!$B:$B)/100000000000))</f>
        <v>1</v>
      </c>
      <c r="B1571" t="s">
        <v>2967</v>
      </c>
      <c r="C1571" t="s">
        <v>2968</v>
      </c>
      <c r="D1571" t="s">
        <v>192</v>
      </c>
      <c r="E1571" t="s">
        <v>51</v>
      </c>
      <c r="F1571"/>
      <c r="G1571" s="78">
        <v>1860</v>
      </c>
      <c r="H1571" t="s">
        <v>55</v>
      </c>
    </row>
    <row r="1572" spans="1:8" ht="14.4">
      <c r="A1572" s="31">
        <f>COUNTIF('BOM Atual ZPCS12'!F:F,B1572)+(1-(SUMIF(Invoice!$A:$A,$B1572,Invoice!$B:$B)/100000000000))</f>
        <v>1</v>
      </c>
      <c r="B1572" t="s">
        <v>2969</v>
      </c>
      <c r="C1572" t="s">
        <v>2970</v>
      </c>
      <c r="D1572" t="s">
        <v>192</v>
      </c>
      <c r="E1572" t="s">
        <v>51</v>
      </c>
      <c r="F1572"/>
      <c r="G1572" s="78">
        <v>1862</v>
      </c>
      <c r="H1572" t="s">
        <v>55</v>
      </c>
    </row>
    <row r="1573" spans="1:8" ht="14.4">
      <c r="A1573" s="31">
        <f>COUNTIF('BOM Atual ZPCS12'!F:F,B1573)+(1-(SUMIF(Invoice!$A:$A,$B1573,Invoice!$B:$B)/100000000000))</f>
        <v>1</v>
      </c>
      <c r="B1573" t="s">
        <v>2971</v>
      </c>
      <c r="C1573" t="s">
        <v>2972</v>
      </c>
      <c r="D1573" t="s">
        <v>192</v>
      </c>
      <c r="E1573" t="s">
        <v>51</v>
      </c>
      <c r="F1573"/>
      <c r="G1573" s="78">
        <v>1862</v>
      </c>
      <c r="H1573" t="s">
        <v>55</v>
      </c>
    </row>
    <row r="1574" spans="1:8" ht="14.4">
      <c r="A1574" s="31">
        <f>COUNTIF('BOM Atual ZPCS12'!F:F,B1574)+(1-(SUMIF(Invoice!$A:$A,$B1574,Invoice!$B:$B)/100000000000))</f>
        <v>1</v>
      </c>
      <c r="B1574" t="s">
        <v>2973</v>
      </c>
      <c r="C1574" t="s">
        <v>2974</v>
      </c>
      <c r="D1574" t="s">
        <v>192</v>
      </c>
      <c r="E1574" t="s">
        <v>51</v>
      </c>
      <c r="F1574"/>
      <c r="G1574" s="78">
        <v>1863</v>
      </c>
      <c r="H1574" t="s">
        <v>55</v>
      </c>
    </row>
    <row r="1575" spans="1:8" ht="14.4">
      <c r="A1575" s="31">
        <f>COUNTIF('BOM Atual ZPCS12'!F:F,B1575)+(1-(SUMIF(Invoice!$A:$A,$B1575,Invoice!$B:$B)/100000000000))</f>
        <v>1</v>
      </c>
      <c r="B1575" t="s">
        <v>2975</v>
      </c>
      <c r="C1575" t="s">
        <v>2976</v>
      </c>
      <c r="D1575" t="s">
        <v>192</v>
      </c>
      <c r="E1575" t="s">
        <v>51</v>
      </c>
      <c r="F1575"/>
      <c r="G1575" s="78">
        <v>1863</v>
      </c>
      <c r="H1575" t="s">
        <v>55</v>
      </c>
    </row>
    <row r="1576" spans="1:8" ht="14.4">
      <c r="A1576" s="31">
        <f>COUNTIF('BOM Atual ZPCS12'!F:F,B1576)+(1-(SUMIF(Invoice!$A:$A,$B1576,Invoice!$B:$B)/100000000000))</f>
        <v>1</v>
      </c>
      <c r="B1576" t="s">
        <v>2977</v>
      </c>
      <c r="C1576" t="s">
        <v>2978</v>
      </c>
      <c r="D1576" t="s">
        <v>192</v>
      </c>
      <c r="E1576" t="s">
        <v>51</v>
      </c>
      <c r="F1576"/>
      <c r="G1576" s="78">
        <v>1864</v>
      </c>
      <c r="H1576" t="s">
        <v>64</v>
      </c>
    </row>
    <row r="1577" spans="1:8" ht="14.4">
      <c r="A1577" s="31">
        <f>COUNTIF('BOM Atual ZPCS12'!F:F,B1577)+(1-(SUMIF(Invoice!$A:$A,$B1577,Invoice!$B:$B)/100000000000))</f>
        <v>1</v>
      </c>
      <c r="B1577" t="s">
        <v>2979</v>
      </c>
      <c r="C1577" t="s">
        <v>2980</v>
      </c>
      <c r="D1577" t="s">
        <v>192</v>
      </c>
      <c r="E1577" t="s">
        <v>51</v>
      </c>
      <c r="F1577"/>
      <c r="G1577" s="78">
        <v>1864</v>
      </c>
      <c r="H1577" t="s">
        <v>64</v>
      </c>
    </row>
    <row r="1578" spans="1:8" ht="14.4">
      <c r="A1578" s="31">
        <f>COUNTIF('BOM Atual ZPCS12'!F:F,B1578)+(1-(SUMIF(Invoice!$A:$A,$B1578,Invoice!$B:$B)/100000000000))</f>
        <v>1</v>
      </c>
      <c r="B1578" t="s">
        <v>2981</v>
      </c>
      <c r="C1578" t="s">
        <v>2982</v>
      </c>
      <c r="D1578" t="s">
        <v>192</v>
      </c>
      <c r="E1578" t="s">
        <v>51</v>
      </c>
      <c r="F1578"/>
      <c r="G1578" s="78">
        <v>1864</v>
      </c>
      <c r="H1578" t="s">
        <v>64</v>
      </c>
    </row>
    <row r="1579" spans="1:8" ht="14.4">
      <c r="A1579" s="31">
        <f>COUNTIF('BOM Atual ZPCS12'!F:F,B1579)+(1-(SUMIF(Invoice!$A:$A,$B1579,Invoice!$B:$B)/100000000000))</f>
        <v>1</v>
      </c>
      <c r="B1579" t="s">
        <v>2983</v>
      </c>
      <c r="C1579" t="s">
        <v>2984</v>
      </c>
      <c r="D1579" t="s">
        <v>192</v>
      </c>
      <c r="E1579" t="s">
        <v>51</v>
      </c>
      <c r="F1579"/>
      <c r="G1579" s="78">
        <v>1864</v>
      </c>
      <c r="H1579" t="s">
        <v>64</v>
      </c>
    </row>
    <row r="1580" spans="1:8" ht="14.4">
      <c r="A1580" s="31">
        <f>COUNTIF('BOM Atual ZPCS12'!F:F,B1580)+(1-(SUMIF(Invoice!$A:$A,$B1580,Invoice!$B:$B)/100000000000))</f>
        <v>1</v>
      </c>
      <c r="B1580" t="s">
        <v>2985</v>
      </c>
      <c r="C1580" t="s">
        <v>2986</v>
      </c>
      <c r="D1580" t="s">
        <v>192</v>
      </c>
      <c r="E1580" t="s">
        <v>51</v>
      </c>
      <c r="F1580"/>
      <c r="G1580" s="78">
        <v>1864</v>
      </c>
      <c r="H1580" t="s">
        <v>64</v>
      </c>
    </row>
    <row r="1581" spans="1:8" ht="14.4">
      <c r="A1581" s="31">
        <f>COUNTIF('BOM Atual ZPCS12'!F:F,B1581)+(1-(SUMIF(Invoice!$A:$A,$B1581,Invoice!$B:$B)/100000000000))</f>
        <v>1</v>
      </c>
      <c r="B1581" t="s">
        <v>2987</v>
      </c>
      <c r="C1581" t="s">
        <v>2988</v>
      </c>
      <c r="D1581" t="s">
        <v>192</v>
      </c>
      <c r="E1581" t="s">
        <v>51</v>
      </c>
      <c r="F1581"/>
      <c r="G1581" s="78">
        <v>1864</v>
      </c>
      <c r="H1581" t="s">
        <v>64</v>
      </c>
    </row>
    <row r="1582" spans="1:8" ht="14.4">
      <c r="A1582" s="31">
        <f>COUNTIF('BOM Atual ZPCS12'!F:F,B1582)+(1-(SUMIF(Invoice!$A:$A,$B1582,Invoice!$B:$B)/100000000000))</f>
        <v>1</v>
      </c>
      <c r="B1582" t="s">
        <v>2989</v>
      </c>
      <c r="C1582" t="s">
        <v>2990</v>
      </c>
      <c r="D1582" t="s">
        <v>192</v>
      </c>
      <c r="E1582" t="s">
        <v>51</v>
      </c>
      <c r="F1582"/>
      <c r="G1582" s="78">
        <v>1864</v>
      </c>
      <c r="H1582" t="s">
        <v>64</v>
      </c>
    </row>
    <row r="1583" spans="1:8" ht="14.4">
      <c r="A1583" s="31">
        <f>COUNTIF('BOM Atual ZPCS12'!F:F,B1583)+(1-(SUMIF(Invoice!$A:$A,$B1583,Invoice!$B:$B)/100000000000))</f>
        <v>1</v>
      </c>
      <c r="B1583" t="s">
        <v>2991</v>
      </c>
      <c r="C1583" t="s">
        <v>2992</v>
      </c>
      <c r="D1583" t="s">
        <v>192</v>
      </c>
      <c r="E1583" t="s">
        <v>51</v>
      </c>
      <c r="F1583"/>
      <c r="G1583" s="78">
        <v>1864</v>
      </c>
      <c r="H1583" t="s">
        <v>64</v>
      </c>
    </row>
    <row r="1584" spans="1:8" ht="14.4">
      <c r="A1584" s="31">
        <f>COUNTIF('BOM Atual ZPCS12'!F:F,B1584)+(1-(SUMIF(Invoice!$A:$A,$B1584,Invoice!$B:$B)/100000000000))</f>
        <v>1</v>
      </c>
      <c r="B1584" t="s">
        <v>2993</v>
      </c>
      <c r="C1584" t="s">
        <v>2994</v>
      </c>
      <c r="D1584" t="s">
        <v>192</v>
      </c>
      <c r="E1584" t="s">
        <v>51</v>
      </c>
      <c r="F1584"/>
      <c r="G1584" s="78">
        <v>1864</v>
      </c>
      <c r="H1584" t="s">
        <v>64</v>
      </c>
    </row>
    <row r="1585" spans="1:8" ht="14.4">
      <c r="A1585" s="31">
        <f>COUNTIF('BOM Atual ZPCS12'!F:F,B1585)+(1-(SUMIF(Invoice!$A:$A,$B1585,Invoice!$B:$B)/100000000000))</f>
        <v>1</v>
      </c>
      <c r="B1585" t="s">
        <v>2995</v>
      </c>
      <c r="C1585" t="s">
        <v>2996</v>
      </c>
      <c r="D1585" t="s">
        <v>192</v>
      </c>
      <c r="E1585" t="s">
        <v>51</v>
      </c>
      <c r="F1585"/>
      <c r="G1585" s="78">
        <v>1864</v>
      </c>
      <c r="H1585" t="s">
        <v>64</v>
      </c>
    </row>
    <row r="1586" spans="1:8" ht="14.4">
      <c r="A1586" s="31">
        <f>COUNTIF('BOM Atual ZPCS12'!F:F,B1586)+(1-(SUMIF(Invoice!$A:$A,$B1586,Invoice!$B:$B)/100000000000))</f>
        <v>1</v>
      </c>
      <c r="B1586" t="s">
        <v>2997</v>
      </c>
      <c r="C1586" t="s">
        <v>2980</v>
      </c>
      <c r="D1586" t="s">
        <v>192</v>
      </c>
      <c r="E1586" t="s">
        <v>51</v>
      </c>
      <c r="F1586"/>
      <c r="G1586" s="78">
        <v>1864</v>
      </c>
      <c r="H1586" t="s">
        <v>64</v>
      </c>
    </row>
    <row r="1587" spans="1:8" ht="14.4">
      <c r="A1587" s="31">
        <f>COUNTIF('BOM Atual ZPCS12'!F:F,B1587)+(1-(SUMIF(Invoice!$A:$A,$B1587,Invoice!$B:$B)/100000000000))</f>
        <v>1</v>
      </c>
      <c r="B1587" t="s">
        <v>2998</v>
      </c>
      <c r="C1587" t="s">
        <v>2999</v>
      </c>
      <c r="D1587" t="s">
        <v>192</v>
      </c>
      <c r="E1587" t="s">
        <v>51</v>
      </c>
      <c r="F1587"/>
      <c r="G1587" s="78">
        <v>1864</v>
      </c>
      <c r="H1587" t="s">
        <v>64</v>
      </c>
    </row>
    <row r="1588" spans="1:8" ht="14.4">
      <c r="A1588" s="31">
        <f>COUNTIF('BOM Atual ZPCS12'!F:F,B1588)+(1-(SUMIF(Invoice!$A:$A,$B1588,Invoice!$B:$B)/100000000000))</f>
        <v>1</v>
      </c>
      <c r="B1588" t="s">
        <v>3000</v>
      </c>
      <c r="C1588" t="s">
        <v>3001</v>
      </c>
      <c r="D1588" t="s">
        <v>192</v>
      </c>
      <c r="E1588" t="s">
        <v>51</v>
      </c>
      <c r="F1588"/>
      <c r="G1588" s="78">
        <v>1864</v>
      </c>
      <c r="H1588" t="s">
        <v>64</v>
      </c>
    </row>
    <row r="1589" spans="1:8" ht="14.4">
      <c r="A1589" s="31">
        <f>COUNTIF('BOM Atual ZPCS12'!F:F,B1589)+(1-(SUMIF(Invoice!$A:$A,$B1589,Invoice!$B:$B)/100000000000))</f>
        <v>1</v>
      </c>
      <c r="B1589" t="s">
        <v>3002</v>
      </c>
      <c r="C1589" t="s">
        <v>3003</v>
      </c>
      <c r="D1589" t="s">
        <v>192</v>
      </c>
      <c r="E1589" t="s">
        <v>51</v>
      </c>
      <c r="F1589"/>
      <c r="G1589" s="78">
        <v>1864</v>
      </c>
      <c r="H1589" t="s">
        <v>64</v>
      </c>
    </row>
    <row r="1590" spans="1:8" ht="14.4">
      <c r="A1590" s="31">
        <f>COUNTIF('BOM Atual ZPCS12'!F:F,B1590)+(1-(SUMIF(Invoice!$A:$A,$B1590,Invoice!$B:$B)/100000000000))</f>
        <v>1</v>
      </c>
      <c r="B1590" t="s">
        <v>3662</v>
      </c>
      <c r="C1590" t="s">
        <v>2990</v>
      </c>
      <c r="D1590" t="s">
        <v>192</v>
      </c>
      <c r="E1590" t="s">
        <v>51</v>
      </c>
      <c r="F1590"/>
      <c r="G1590" s="78">
        <v>1864</v>
      </c>
      <c r="H1590" t="s">
        <v>64</v>
      </c>
    </row>
    <row r="1591" spans="1:8" ht="14.4">
      <c r="A1591" s="31">
        <f>COUNTIF('BOM Atual ZPCS12'!F:F,B1591)+(1-(SUMIF(Invoice!$A:$A,$B1591,Invoice!$B:$B)/100000000000))</f>
        <v>1</v>
      </c>
      <c r="B1591" t="s">
        <v>3663</v>
      </c>
      <c r="C1591" t="s">
        <v>3664</v>
      </c>
      <c r="D1591" t="s">
        <v>192</v>
      </c>
      <c r="E1591" t="s">
        <v>51</v>
      </c>
      <c r="F1591"/>
      <c r="G1591" s="78">
        <v>1864</v>
      </c>
      <c r="H1591" t="s">
        <v>64</v>
      </c>
    </row>
    <row r="1592" spans="1:8" ht="14.4">
      <c r="A1592" s="31">
        <f>COUNTIF('BOM Atual ZPCS12'!F:F,B1592)+(1-(SUMIF(Invoice!$A:$A,$B1592,Invoice!$B:$B)/100000000000))</f>
        <v>1</v>
      </c>
      <c r="B1592" t="s">
        <v>3004</v>
      </c>
      <c r="C1592" t="s">
        <v>3005</v>
      </c>
      <c r="D1592" t="s">
        <v>192</v>
      </c>
      <c r="E1592" t="s">
        <v>51</v>
      </c>
      <c r="F1592"/>
      <c r="G1592" s="78">
        <v>1864</v>
      </c>
      <c r="H1592" t="s">
        <v>64</v>
      </c>
    </row>
    <row r="1593" spans="1:8" ht="14.4">
      <c r="A1593" s="31">
        <f>COUNTIF('BOM Atual ZPCS12'!F:F,B1593)+(1-(SUMIF(Invoice!$A:$A,$B1593,Invoice!$B:$B)/100000000000))</f>
        <v>1</v>
      </c>
      <c r="B1593" t="s">
        <v>3006</v>
      </c>
      <c r="C1593" t="s">
        <v>3005</v>
      </c>
      <c r="D1593" t="s">
        <v>192</v>
      </c>
      <c r="E1593" t="s">
        <v>51</v>
      </c>
      <c r="F1593"/>
      <c r="G1593" s="78">
        <v>1864</v>
      </c>
      <c r="H1593" t="s">
        <v>64</v>
      </c>
    </row>
    <row r="1594" spans="1:8" ht="14.4">
      <c r="A1594" s="31">
        <f>COUNTIF('BOM Atual ZPCS12'!F:F,B1594)+(1-(SUMIF(Invoice!$A:$A,$B1594,Invoice!$B:$B)/100000000000))</f>
        <v>1</v>
      </c>
      <c r="B1594" t="s">
        <v>3007</v>
      </c>
      <c r="C1594" t="s">
        <v>3008</v>
      </c>
      <c r="D1594" t="s">
        <v>192</v>
      </c>
      <c r="E1594" t="s">
        <v>51</v>
      </c>
      <c r="F1594"/>
      <c r="G1594" s="78">
        <v>1866</v>
      </c>
      <c r="H1594" t="s">
        <v>55</v>
      </c>
    </row>
    <row r="1595" spans="1:8" ht="14.4">
      <c r="A1595" s="31">
        <f>COUNTIF('BOM Atual ZPCS12'!F:F,B1595)+(1-(SUMIF(Invoice!$A:$A,$B1595,Invoice!$B:$B)/100000000000))</f>
        <v>1</v>
      </c>
      <c r="B1595" t="s">
        <v>3009</v>
      </c>
      <c r="C1595" t="s">
        <v>3010</v>
      </c>
      <c r="D1595" t="s">
        <v>192</v>
      </c>
      <c r="E1595" t="s">
        <v>51</v>
      </c>
      <c r="F1595"/>
      <c r="G1595" s="78">
        <v>1866</v>
      </c>
      <c r="H1595" t="s">
        <v>55</v>
      </c>
    </row>
    <row r="1596" spans="1:8" ht="14.4">
      <c r="A1596" s="31">
        <f>COUNTIF('BOM Atual ZPCS12'!F:F,B1596)+(1-(SUMIF(Invoice!$A:$A,$B1596,Invoice!$B:$B)/100000000000))</f>
        <v>1</v>
      </c>
      <c r="B1596" t="s">
        <v>3011</v>
      </c>
      <c r="C1596" t="s">
        <v>3012</v>
      </c>
      <c r="D1596" t="s">
        <v>192</v>
      </c>
      <c r="E1596" t="s">
        <v>51</v>
      </c>
      <c r="F1596"/>
      <c r="G1596" s="78">
        <v>1867</v>
      </c>
      <c r="H1596" t="s">
        <v>55</v>
      </c>
    </row>
    <row r="1597" spans="1:8" ht="14.4">
      <c r="A1597" s="31">
        <f>COUNTIF('BOM Atual ZPCS12'!F:F,B1597)+(1-(SUMIF(Invoice!$A:$A,$B1597,Invoice!$B:$B)/100000000000))</f>
        <v>1</v>
      </c>
      <c r="B1597" t="s">
        <v>3013</v>
      </c>
      <c r="C1597" t="s">
        <v>3014</v>
      </c>
      <c r="D1597" t="s">
        <v>192</v>
      </c>
      <c r="E1597" t="s">
        <v>51</v>
      </c>
      <c r="F1597"/>
      <c r="G1597" s="78">
        <v>1867</v>
      </c>
      <c r="H1597" t="s">
        <v>55</v>
      </c>
    </row>
    <row r="1598" spans="1:8" ht="14.4">
      <c r="A1598" s="31">
        <f>COUNTIF('BOM Atual ZPCS12'!F:F,B1598)+(1-(SUMIF(Invoice!$A:$A,$B1598,Invoice!$B:$B)/100000000000))</f>
        <v>1</v>
      </c>
      <c r="B1598" t="s">
        <v>3015</v>
      </c>
      <c r="C1598" t="s">
        <v>3016</v>
      </c>
      <c r="D1598" t="s">
        <v>192</v>
      </c>
      <c r="E1598" t="s">
        <v>51</v>
      </c>
      <c r="F1598"/>
      <c r="G1598" s="78">
        <v>1869</v>
      </c>
      <c r="H1598" t="s">
        <v>55</v>
      </c>
    </row>
    <row r="1599" spans="1:8" ht="14.4">
      <c r="A1599" s="31">
        <f>COUNTIF('BOM Atual ZPCS12'!F:F,B1599)+(1-(SUMIF(Invoice!$A:$A,$B1599,Invoice!$B:$B)/100000000000))</f>
        <v>1</v>
      </c>
      <c r="B1599" t="s">
        <v>3017</v>
      </c>
      <c r="C1599" t="s">
        <v>3018</v>
      </c>
      <c r="D1599" t="s">
        <v>192</v>
      </c>
      <c r="E1599" t="s">
        <v>51</v>
      </c>
      <c r="F1599"/>
      <c r="G1599" s="78">
        <v>1869</v>
      </c>
      <c r="H1599" t="s">
        <v>55</v>
      </c>
    </row>
    <row r="1600" spans="1:8" ht="14.4">
      <c r="A1600" s="31">
        <f>COUNTIF('BOM Atual ZPCS12'!F:F,B1600)+(1-(SUMIF(Invoice!$A:$A,$B1600,Invoice!$B:$B)/100000000000))</f>
        <v>1</v>
      </c>
      <c r="B1600" t="s">
        <v>3019</v>
      </c>
      <c r="C1600" t="s">
        <v>3020</v>
      </c>
      <c r="D1600" t="s">
        <v>192</v>
      </c>
      <c r="E1600" t="s">
        <v>51</v>
      </c>
      <c r="F1600"/>
      <c r="G1600" s="78">
        <v>1870</v>
      </c>
      <c r="H1600" t="s">
        <v>55</v>
      </c>
    </row>
    <row r="1601" spans="1:8" ht="14.4">
      <c r="A1601" s="31">
        <f>COUNTIF('BOM Atual ZPCS12'!F:F,B1601)+(1-(SUMIF(Invoice!$A:$A,$B1601,Invoice!$B:$B)/100000000000))</f>
        <v>1</v>
      </c>
      <c r="B1601" t="s">
        <v>3021</v>
      </c>
      <c r="C1601" t="s">
        <v>3022</v>
      </c>
      <c r="D1601" t="s">
        <v>192</v>
      </c>
      <c r="E1601" t="s">
        <v>51</v>
      </c>
      <c r="F1601"/>
      <c r="G1601" s="78">
        <v>1870</v>
      </c>
      <c r="H1601" t="s">
        <v>55</v>
      </c>
    </row>
    <row r="1602" spans="1:8" ht="14.4">
      <c r="A1602" s="31">
        <f>COUNTIF('BOM Atual ZPCS12'!F:F,B1602)+(1-(SUMIF(Invoice!$A:$A,$B1602,Invoice!$B:$B)/100000000000))</f>
        <v>1</v>
      </c>
      <c r="B1602" t="s">
        <v>3023</v>
      </c>
      <c r="C1602" t="s">
        <v>3024</v>
      </c>
      <c r="D1602" t="s">
        <v>192</v>
      </c>
      <c r="E1602" t="s">
        <v>54</v>
      </c>
      <c r="F1602"/>
      <c r="G1602" s="78">
        <v>1872</v>
      </c>
      <c r="H1602" t="s">
        <v>55</v>
      </c>
    </row>
    <row r="1603" spans="1:8" ht="14.4">
      <c r="A1603" s="31">
        <f>COUNTIF('BOM Atual ZPCS12'!F:F,B1603)+(1-(SUMIF(Invoice!$A:$A,$B1603,Invoice!$B:$B)/100000000000))</f>
        <v>1</v>
      </c>
      <c r="B1603" t="s">
        <v>3025</v>
      </c>
      <c r="C1603" t="s">
        <v>3026</v>
      </c>
      <c r="D1603" t="s">
        <v>192</v>
      </c>
      <c r="E1603" t="s">
        <v>54</v>
      </c>
      <c r="F1603"/>
      <c r="G1603" s="78">
        <v>1872</v>
      </c>
      <c r="H1603" t="s">
        <v>55</v>
      </c>
    </row>
    <row r="1604" spans="1:8" ht="14.4">
      <c r="A1604" s="31">
        <f>COUNTIF('BOM Atual ZPCS12'!F:F,B1604)+(1-(SUMIF(Invoice!$A:$A,$B1604,Invoice!$B:$B)/100000000000))</f>
        <v>1</v>
      </c>
      <c r="B1604" t="s">
        <v>3031</v>
      </c>
      <c r="C1604" t="s">
        <v>3032</v>
      </c>
      <c r="D1604" t="s">
        <v>192</v>
      </c>
      <c r="E1604" t="s">
        <v>51</v>
      </c>
      <c r="F1604"/>
      <c r="G1604" s="78">
        <v>1873</v>
      </c>
      <c r="H1604" t="s">
        <v>55</v>
      </c>
    </row>
    <row r="1605" spans="1:8" ht="14.4">
      <c r="A1605" s="31">
        <f>COUNTIF('BOM Atual ZPCS12'!F:F,B1605)+(1-(SUMIF(Invoice!$A:$A,$B1605,Invoice!$B:$B)/100000000000))</f>
        <v>1</v>
      </c>
      <c r="B1605" t="s">
        <v>3033</v>
      </c>
      <c r="C1605" t="s">
        <v>3034</v>
      </c>
      <c r="D1605" t="s">
        <v>192</v>
      </c>
      <c r="E1605" t="s">
        <v>51</v>
      </c>
      <c r="F1605"/>
      <c r="G1605" s="78">
        <v>1873</v>
      </c>
      <c r="H1605" t="s">
        <v>55</v>
      </c>
    </row>
    <row r="1606" spans="1:8" ht="14.4">
      <c r="A1606" s="31">
        <f>COUNTIF('BOM Atual ZPCS12'!F:F,B1606)+(1-(SUMIF(Invoice!$A:$A,$B1606,Invoice!$B:$B)/100000000000))</f>
        <v>1</v>
      </c>
      <c r="B1606" t="s">
        <v>3035</v>
      </c>
      <c r="C1606" t="s">
        <v>3036</v>
      </c>
      <c r="D1606" t="s">
        <v>192</v>
      </c>
      <c r="E1606" t="s">
        <v>51</v>
      </c>
      <c r="F1606"/>
      <c r="G1606" s="78">
        <v>1874</v>
      </c>
      <c r="H1606" t="s">
        <v>55</v>
      </c>
    </row>
    <row r="1607" spans="1:8" ht="14.4">
      <c r="A1607" s="31">
        <f>COUNTIF('BOM Atual ZPCS12'!F:F,B1607)+(1-(SUMIF(Invoice!$A:$A,$B1607,Invoice!$B:$B)/100000000000))</f>
        <v>1</v>
      </c>
      <c r="B1607" t="s">
        <v>3037</v>
      </c>
      <c r="C1607" t="s">
        <v>3038</v>
      </c>
      <c r="D1607" t="s">
        <v>192</v>
      </c>
      <c r="E1607" t="s">
        <v>51</v>
      </c>
      <c r="F1607"/>
      <c r="G1607" s="78">
        <v>1874</v>
      </c>
      <c r="H1607" t="s">
        <v>55</v>
      </c>
    </row>
    <row r="1608" spans="1:8" ht="14.4">
      <c r="A1608" s="31">
        <f>COUNTIF('BOM Atual ZPCS12'!F:F,B1608)+(1-(SUMIF(Invoice!$A:$A,$B1608,Invoice!$B:$B)/100000000000))</f>
        <v>1</v>
      </c>
      <c r="B1608" t="s">
        <v>3039</v>
      </c>
      <c r="C1608" t="s">
        <v>3040</v>
      </c>
      <c r="D1608" t="s">
        <v>192</v>
      </c>
      <c r="E1608" t="s">
        <v>51</v>
      </c>
      <c r="F1608"/>
      <c r="G1608" s="78">
        <v>1875</v>
      </c>
      <c r="H1608" t="s">
        <v>55</v>
      </c>
    </row>
    <row r="1609" spans="1:8" ht="14.4">
      <c r="A1609" s="31">
        <f>COUNTIF('BOM Atual ZPCS12'!F:F,B1609)+(1-(SUMIF(Invoice!$A:$A,$B1609,Invoice!$B:$B)/100000000000))</f>
        <v>1</v>
      </c>
      <c r="B1609" t="s">
        <v>3041</v>
      </c>
      <c r="C1609" t="s">
        <v>3042</v>
      </c>
      <c r="D1609" t="s">
        <v>192</v>
      </c>
      <c r="E1609" t="s">
        <v>51</v>
      </c>
      <c r="F1609"/>
      <c r="G1609" s="78">
        <v>1875</v>
      </c>
      <c r="H1609" t="s">
        <v>55</v>
      </c>
    </row>
    <row r="1610" spans="1:8" ht="14.4">
      <c r="A1610" s="31">
        <f>COUNTIF('BOM Atual ZPCS12'!F:F,B1610)+(1-(SUMIF(Invoice!$A:$A,$B1610,Invoice!$B:$B)/100000000000))</f>
        <v>1</v>
      </c>
      <c r="B1610" t="s">
        <v>3043</v>
      </c>
      <c r="C1610" t="s">
        <v>3044</v>
      </c>
      <c r="D1610" t="s">
        <v>192</v>
      </c>
      <c r="E1610" t="s">
        <v>51</v>
      </c>
      <c r="F1610"/>
      <c r="G1610" s="78">
        <v>1876</v>
      </c>
      <c r="H1610" t="s">
        <v>55</v>
      </c>
    </row>
    <row r="1611" spans="1:8" ht="14.4">
      <c r="A1611" s="31">
        <f>COUNTIF('BOM Atual ZPCS12'!F:F,B1611)+(1-(SUMIF(Invoice!$A:$A,$B1611,Invoice!$B:$B)/100000000000))</f>
        <v>1</v>
      </c>
      <c r="B1611" t="s">
        <v>3045</v>
      </c>
      <c r="C1611" t="s">
        <v>3046</v>
      </c>
      <c r="D1611" t="s">
        <v>192</v>
      </c>
      <c r="E1611" t="s">
        <v>51</v>
      </c>
      <c r="F1611"/>
      <c r="G1611" s="78">
        <v>1876</v>
      </c>
      <c r="H1611" t="s">
        <v>55</v>
      </c>
    </row>
    <row r="1612" spans="1:8" ht="14.4">
      <c r="A1612" s="31">
        <f>COUNTIF('BOM Atual ZPCS12'!F:F,B1612)+(1-(SUMIF(Invoice!$A:$A,$B1612,Invoice!$B:$B)/100000000000))</f>
        <v>1</v>
      </c>
      <c r="B1612" t="s">
        <v>3047</v>
      </c>
      <c r="C1612" t="s">
        <v>3048</v>
      </c>
      <c r="D1612" t="s">
        <v>192</v>
      </c>
      <c r="E1612" t="s">
        <v>51</v>
      </c>
      <c r="F1612"/>
      <c r="G1612" s="78">
        <v>1878</v>
      </c>
      <c r="H1612" t="s">
        <v>55</v>
      </c>
    </row>
    <row r="1613" spans="1:8" ht="14.4">
      <c r="A1613" s="31">
        <f>COUNTIF('BOM Atual ZPCS12'!F:F,B1613)+(1-(SUMIF(Invoice!$A:$A,$B1613,Invoice!$B:$B)/100000000000))</f>
        <v>1</v>
      </c>
      <c r="B1613" t="s">
        <v>3049</v>
      </c>
      <c r="C1613" t="s">
        <v>3050</v>
      </c>
      <c r="D1613" t="s">
        <v>192</v>
      </c>
      <c r="E1613" t="s">
        <v>51</v>
      </c>
      <c r="F1613"/>
      <c r="G1613" s="78">
        <v>1878</v>
      </c>
      <c r="H1613" t="s">
        <v>55</v>
      </c>
    </row>
    <row r="1614" spans="1:8" ht="14.4">
      <c r="A1614" s="31">
        <f>COUNTIF('BOM Atual ZPCS12'!F:F,B1614)+(1-(SUMIF(Invoice!$A:$A,$B1614,Invoice!$B:$B)/100000000000))</f>
        <v>1</v>
      </c>
      <c r="B1614" t="s">
        <v>3051</v>
      </c>
      <c r="C1614" t="s">
        <v>1623</v>
      </c>
      <c r="D1614" t="s">
        <v>192</v>
      </c>
      <c r="E1614" t="s">
        <v>51</v>
      </c>
      <c r="F1614"/>
      <c r="G1614" s="78">
        <v>1879</v>
      </c>
      <c r="H1614" t="s">
        <v>64</v>
      </c>
    </row>
    <row r="1615" spans="1:8" ht="14.4">
      <c r="A1615" s="31">
        <f>COUNTIF('BOM Atual ZPCS12'!F:F,B1615)+(1-(SUMIF(Invoice!$A:$A,$B1615,Invoice!$B:$B)/100000000000))</f>
        <v>1</v>
      </c>
      <c r="B1615" t="s">
        <v>3052</v>
      </c>
      <c r="C1615" t="s">
        <v>3053</v>
      </c>
      <c r="D1615" t="s">
        <v>192</v>
      </c>
      <c r="E1615" t="s">
        <v>51</v>
      </c>
      <c r="F1615"/>
      <c r="G1615" s="78">
        <v>1879</v>
      </c>
      <c r="H1615" t="s">
        <v>64</v>
      </c>
    </row>
    <row r="1616" spans="1:8" ht="14.4">
      <c r="A1616" s="31">
        <f>COUNTIF('BOM Atual ZPCS12'!F:F,B1616)+(1-(SUMIF(Invoice!$A:$A,$B1616,Invoice!$B:$B)/100000000000))</f>
        <v>1</v>
      </c>
      <c r="B1616" t="s">
        <v>3665</v>
      </c>
      <c r="C1616" t="s">
        <v>3666</v>
      </c>
      <c r="D1616" t="s">
        <v>192</v>
      </c>
      <c r="E1616" t="s">
        <v>51</v>
      </c>
      <c r="F1616"/>
      <c r="G1616" s="78">
        <v>1879</v>
      </c>
      <c r="H1616" t="s">
        <v>64</v>
      </c>
    </row>
    <row r="1617" spans="1:8" ht="14.4">
      <c r="A1617" s="31">
        <f>COUNTIF('BOM Atual ZPCS12'!F:F,B1617)+(1-(SUMIF(Invoice!$A:$A,$B1617,Invoice!$B:$B)/100000000000))</f>
        <v>1</v>
      </c>
      <c r="B1617" t="s">
        <v>3058</v>
      </c>
      <c r="C1617" t="s">
        <v>3059</v>
      </c>
      <c r="D1617" t="s">
        <v>192</v>
      </c>
      <c r="E1617" t="s">
        <v>51</v>
      </c>
      <c r="F1617"/>
      <c r="G1617" s="78">
        <v>1881</v>
      </c>
      <c r="H1617" t="s">
        <v>64</v>
      </c>
    </row>
    <row r="1618" spans="1:8" ht="14.4">
      <c r="A1618" s="31">
        <f>COUNTIF('BOM Atual ZPCS12'!F:F,B1618)+(1-(SUMIF(Invoice!$A:$A,$B1618,Invoice!$B:$B)/100000000000))</f>
        <v>1</v>
      </c>
      <c r="B1618" t="s">
        <v>3060</v>
      </c>
      <c r="C1618" t="s">
        <v>3061</v>
      </c>
      <c r="D1618" t="s">
        <v>192</v>
      </c>
      <c r="E1618" t="s">
        <v>51</v>
      </c>
      <c r="F1618"/>
      <c r="G1618" s="78">
        <v>1881</v>
      </c>
      <c r="H1618" t="s">
        <v>64</v>
      </c>
    </row>
    <row r="1619" spans="1:8" ht="14.4">
      <c r="A1619" s="31">
        <f>COUNTIF('BOM Atual ZPCS12'!F:F,B1619)+(1-(SUMIF(Invoice!$A:$A,$B1619,Invoice!$B:$B)/100000000000))</f>
        <v>1</v>
      </c>
      <c r="B1619" t="s">
        <v>3062</v>
      </c>
      <c r="C1619" t="s">
        <v>3063</v>
      </c>
      <c r="D1619" t="s">
        <v>192</v>
      </c>
      <c r="E1619" t="s">
        <v>51</v>
      </c>
      <c r="F1619"/>
      <c r="G1619" s="78">
        <v>1881</v>
      </c>
      <c r="H1619" t="s">
        <v>64</v>
      </c>
    </row>
    <row r="1620" spans="1:8" ht="14.4">
      <c r="A1620" s="31">
        <f>COUNTIF('BOM Atual ZPCS12'!F:F,B1620)+(1-(SUMIF(Invoice!$A:$A,$B1620,Invoice!$B:$B)/100000000000))</f>
        <v>1</v>
      </c>
      <c r="B1620" t="s">
        <v>3064</v>
      </c>
      <c r="C1620" t="s">
        <v>3061</v>
      </c>
      <c r="D1620" t="s">
        <v>192</v>
      </c>
      <c r="E1620" t="s">
        <v>51</v>
      </c>
      <c r="F1620"/>
      <c r="G1620" s="78">
        <v>1881</v>
      </c>
      <c r="H1620" t="s">
        <v>64</v>
      </c>
    </row>
    <row r="1621" spans="1:8" ht="14.4">
      <c r="A1621" s="31">
        <f>COUNTIF('BOM Atual ZPCS12'!F:F,B1621)+(1-(SUMIF(Invoice!$A:$A,$B1621,Invoice!$B:$B)/100000000000))</f>
        <v>1</v>
      </c>
      <c r="B1621" t="s">
        <v>3065</v>
      </c>
      <c r="C1621" t="s">
        <v>3066</v>
      </c>
      <c r="D1621" t="s">
        <v>192</v>
      </c>
      <c r="E1621" t="s">
        <v>51</v>
      </c>
      <c r="F1621"/>
      <c r="G1621" s="78">
        <v>1881</v>
      </c>
      <c r="H1621" t="s">
        <v>64</v>
      </c>
    </row>
    <row r="1622" spans="1:8" ht="14.4">
      <c r="A1622" s="31">
        <f>COUNTIF('BOM Atual ZPCS12'!F:F,B1622)+(1-(SUMIF(Invoice!$A:$A,$B1622,Invoice!$B:$B)/100000000000))</f>
        <v>1</v>
      </c>
      <c r="B1622" t="s">
        <v>3067</v>
      </c>
      <c r="C1622" t="s">
        <v>3063</v>
      </c>
      <c r="D1622" t="s">
        <v>192</v>
      </c>
      <c r="E1622" t="s">
        <v>51</v>
      </c>
      <c r="F1622"/>
      <c r="G1622" s="78">
        <v>1881</v>
      </c>
      <c r="H1622" t="s">
        <v>64</v>
      </c>
    </row>
    <row r="1623" spans="1:8" ht="14.4">
      <c r="A1623" s="31">
        <f>COUNTIF('BOM Atual ZPCS12'!F:F,B1623)+(1-(SUMIF(Invoice!$A:$A,$B1623,Invoice!$B:$B)/100000000000))</f>
        <v>1</v>
      </c>
      <c r="B1623" t="s">
        <v>3129</v>
      </c>
      <c r="C1623" t="s">
        <v>3130</v>
      </c>
      <c r="D1623" t="s">
        <v>192</v>
      </c>
      <c r="E1623" t="s">
        <v>51</v>
      </c>
      <c r="F1623"/>
      <c r="G1623" s="78">
        <v>1882</v>
      </c>
      <c r="H1623" t="s">
        <v>55</v>
      </c>
    </row>
    <row r="1624" spans="1:8" ht="14.4">
      <c r="A1624" s="31">
        <f>COUNTIF('BOM Atual ZPCS12'!F:F,B1624)+(1-(SUMIF(Invoice!$A:$A,$B1624,Invoice!$B:$B)/100000000000))</f>
        <v>1</v>
      </c>
      <c r="B1624" t="s">
        <v>3131</v>
      </c>
      <c r="C1624" t="s">
        <v>3132</v>
      </c>
      <c r="D1624" t="s">
        <v>192</v>
      </c>
      <c r="E1624" t="s">
        <v>51</v>
      </c>
      <c r="F1624"/>
      <c r="G1624" s="78">
        <v>1882</v>
      </c>
      <c r="H1624" t="s">
        <v>55</v>
      </c>
    </row>
    <row r="1625" spans="1:8" ht="14.4">
      <c r="A1625" s="31">
        <f>COUNTIF('BOM Atual ZPCS12'!F:F,B1625)+(1-(SUMIF(Invoice!$A:$A,$B1625,Invoice!$B:$B)/100000000000))</f>
        <v>1</v>
      </c>
      <c r="B1625" t="s">
        <v>3068</v>
      </c>
      <c r="C1625" t="s">
        <v>3069</v>
      </c>
      <c r="D1625" t="s">
        <v>192</v>
      </c>
      <c r="E1625" t="s">
        <v>51</v>
      </c>
      <c r="F1625"/>
      <c r="G1625" s="78">
        <v>1883</v>
      </c>
      <c r="H1625" t="s">
        <v>55</v>
      </c>
    </row>
    <row r="1626" spans="1:8" ht="14.4">
      <c r="A1626" s="31">
        <f>COUNTIF('BOM Atual ZPCS12'!F:F,B1626)+(1-(SUMIF(Invoice!$A:$A,$B1626,Invoice!$B:$B)/100000000000))</f>
        <v>1</v>
      </c>
      <c r="B1626" t="s">
        <v>3070</v>
      </c>
      <c r="C1626" t="s">
        <v>3071</v>
      </c>
      <c r="D1626" t="s">
        <v>192</v>
      </c>
      <c r="E1626" t="s">
        <v>51</v>
      </c>
      <c r="F1626"/>
      <c r="G1626" s="78">
        <v>1883</v>
      </c>
      <c r="H1626" t="s">
        <v>55</v>
      </c>
    </row>
    <row r="1627" spans="1:8" ht="14.4">
      <c r="A1627" s="31">
        <f>COUNTIF('BOM Atual ZPCS12'!F:F,B1627)+(1-(SUMIF(Invoice!$A:$A,$B1627,Invoice!$B:$B)/100000000000))</f>
        <v>1</v>
      </c>
      <c r="B1627" t="s">
        <v>3072</v>
      </c>
      <c r="C1627" t="s">
        <v>3073</v>
      </c>
      <c r="D1627" t="s">
        <v>192</v>
      </c>
      <c r="E1627" t="s">
        <v>51</v>
      </c>
      <c r="F1627"/>
      <c r="G1627" s="78">
        <v>1884</v>
      </c>
      <c r="H1627" t="s">
        <v>55</v>
      </c>
    </row>
    <row r="1628" spans="1:8" ht="14.4">
      <c r="A1628" s="31">
        <f>COUNTIF('BOM Atual ZPCS12'!F:F,B1628)+(1-(SUMIF(Invoice!$A:$A,$B1628,Invoice!$B:$B)/100000000000))</f>
        <v>1</v>
      </c>
      <c r="B1628" t="s">
        <v>3074</v>
      </c>
      <c r="C1628" t="s">
        <v>3075</v>
      </c>
      <c r="D1628" t="s">
        <v>192</v>
      </c>
      <c r="E1628" t="s">
        <v>51</v>
      </c>
      <c r="F1628"/>
      <c r="G1628" s="78">
        <v>1884</v>
      </c>
      <c r="H1628" t="s">
        <v>55</v>
      </c>
    </row>
    <row r="1629" spans="1:8" ht="14.4">
      <c r="A1629" s="31">
        <f>COUNTIF('BOM Atual ZPCS12'!F:F,B1629)+(1-(SUMIF(Invoice!$A:$A,$B1629,Invoice!$B:$B)/100000000000))</f>
        <v>1</v>
      </c>
      <c r="B1629" t="s">
        <v>3076</v>
      </c>
      <c r="C1629" t="s">
        <v>3077</v>
      </c>
      <c r="D1629" t="s">
        <v>192</v>
      </c>
      <c r="E1629" t="s">
        <v>51</v>
      </c>
      <c r="F1629"/>
      <c r="G1629" s="78">
        <v>1885</v>
      </c>
      <c r="H1629" t="s">
        <v>55</v>
      </c>
    </row>
    <row r="1630" spans="1:8" ht="14.4">
      <c r="A1630" s="31">
        <f>COUNTIF('BOM Atual ZPCS12'!F:F,B1630)+(1-(SUMIF(Invoice!$A:$A,$B1630,Invoice!$B:$B)/100000000000))</f>
        <v>1</v>
      </c>
      <c r="B1630" t="s">
        <v>3078</v>
      </c>
      <c r="C1630" t="s">
        <v>3079</v>
      </c>
      <c r="D1630" t="s">
        <v>192</v>
      </c>
      <c r="E1630" t="s">
        <v>51</v>
      </c>
      <c r="F1630"/>
      <c r="G1630" s="78">
        <v>1885</v>
      </c>
      <c r="H1630" t="s">
        <v>55</v>
      </c>
    </row>
    <row r="1631" spans="1:8" ht="14.4">
      <c r="A1631" s="31">
        <f>COUNTIF('BOM Atual ZPCS12'!F:F,B1631)+(1-(SUMIF(Invoice!$A:$A,$B1631,Invoice!$B:$B)/100000000000))</f>
        <v>1</v>
      </c>
      <c r="B1631" t="s">
        <v>3080</v>
      </c>
      <c r="C1631" t="s">
        <v>3081</v>
      </c>
      <c r="D1631" t="s">
        <v>192</v>
      </c>
      <c r="E1631" t="s">
        <v>51</v>
      </c>
      <c r="F1631"/>
      <c r="G1631" s="78">
        <v>1886</v>
      </c>
      <c r="H1631" t="s">
        <v>64</v>
      </c>
    </row>
    <row r="1632" spans="1:8" ht="14.4">
      <c r="A1632" s="31">
        <f>COUNTIF('BOM Atual ZPCS12'!F:F,B1632)+(1-(SUMIF(Invoice!$A:$A,$B1632,Invoice!$B:$B)/100000000000))</f>
        <v>1</v>
      </c>
      <c r="B1632" t="s">
        <v>3082</v>
      </c>
      <c r="C1632" t="s">
        <v>3083</v>
      </c>
      <c r="D1632" t="s">
        <v>192</v>
      </c>
      <c r="E1632" t="s">
        <v>51</v>
      </c>
      <c r="F1632"/>
      <c r="G1632" s="78">
        <v>1886</v>
      </c>
      <c r="H1632" t="s">
        <v>64</v>
      </c>
    </row>
    <row r="1633" spans="1:8" ht="14.4">
      <c r="A1633" s="31">
        <f>COUNTIF('BOM Atual ZPCS12'!F:F,B1633)+(1-(SUMIF(Invoice!$A:$A,$B1633,Invoice!$B:$B)/100000000000))</f>
        <v>1</v>
      </c>
      <c r="B1633" t="s">
        <v>3084</v>
      </c>
      <c r="C1633" t="s">
        <v>3085</v>
      </c>
      <c r="D1633" t="s">
        <v>192</v>
      </c>
      <c r="E1633" t="s">
        <v>51</v>
      </c>
      <c r="F1633"/>
      <c r="G1633" s="78">
        <v>1886</v>
      </c>
      <c r="H1633" t="s">
        <v>64</v>
      </c>
    </row>
    <row r="1634" spans="1:8" ht="14.4">
      <c r="A1634" s="31">
        <f>COUNTIF('BOM Atual ZPCS12'!F:F,B1634)+(1-(SUMIF(Invoice!$A:$A,$B1634,Invoice!$B:$B)/100000000000))</f>
        <v>1</v>
      </c>
      <c r="B1634" t="s">
        <v>3098</v>
      </c>
      <c r="C1634" t="s">
        <v>3099</v>
      </c>
      <c r="D1634" t="s">
        <v>192</v>
      </c>
      <c r="E1634" t="s">
        <v>51</v>
      </c>
      <c r="F1634"/>
      <c r="G1634" s="78">
        <v>1887</v>
      </c>
      <c r="H1634" t="s">
        <v>55</v>
      </c>
    </row>
    <row r="1635" spans="1:8" ht="14.4">
      <c r="A1635" s="31">
        <f>COUNTIF('BOM Atual ZPCS12'!F:F,B1635)+(1-(SUMIF(Invoice!$A:$A,$B1635,Invoice!$B:$B)/100000000000))</f>
        <v>1</v>
      </c>
      <c r="B1635" t="s">
        <v>3100</v>
      </c>
      <c r="C1635" t="s">
        <v>3101</v>
      </c>
      <c r="D1635" t="s">
        <v>192</v>
      </c>
      <c r="E1635" t="s">
        <v>51</v>
      </c>
      <c r="F1635"/>
      <c r="G1635" s="78">
        <v>1887</v>
      </c>
      <c r="H1635" t="s">
        <v>55</v>
      </c>
    </row>
    <row r="1636" spans="1:8" ht="14.4">
      <c r="A1636" s="31">
        <f>COUNTIF('BOM Atual ZPCS12'!F:F,B1636)+(1-(SUMIF(Invoice!$A:$A,$B1636,Invoice!$B:$B)/100000000000))</f>
        <v>1</v>
      </c>
      <c r="B1636" t="s">
        <v>3102</v>
      </c>
      <c r="C1636" t="s">
        <v>3103</v>
      </c>
      <c r="D1636" t="s">
        <v>192</v>
      </c>
      <c r="E1636" t="s">
        <v>51</v>
      </c>
      <c r="F1636"/>
      <c r="G1636" s="78">
        <v>1888</v>
      </c>
      <c r="H1636" t="s">
        <v>55</v>
      </c>
    </row>
    <row r="1637" spans="1:8" ht="14.4">
      <c r="A1637" s="31">
        <f>COUNTIF('BOM Atual ZPCS12'!F:F,B1637)+(1-(SUMIF(Invoice!$A:$A,$B1637,Invoice!$B:$B)/100000000000))</f>
        <v>1</v>
      </c>
      <c r="B1637" t="s">
        <v>3104</v>
      </c>
      <c r="C1637" t="s">
        <v>3105</v>
      </c>
      <c r="D1637" t="s">
        <v>192</v>
      </c>
      <c r="E1637" t="s">
        <v>51</v>
      </c>
      <c r="F1637"/>
      <c r="G1637" s="78">
        <v>1888</v>
      </c>
      <c r="H1637" t="s">
        <v>55</v>
      </c>
    </row>
    <row r="1638" spans="1:8" ht="14.4">
      <c r="A1638" s="31">
        <f>COUNTIF('BOM Atual ZPCS12'!F:F,B1638)+(1-(SUMIF(Invoice!$A:$A,$B1638,Invoice!$B:$B)/100000000000))</f>
        <v>1</v>
      </c>
      <c r="B1638" t="s">
        <v>3106</v>
      </c>
      <c r="C1638" t="s">
        <v>3107</v>
      </c>
      <c r="D1638" t="s">
        <v>192</v>
      </c>
      <c r="E1638" t="s">
        <v>51</v>
      </c>
      <c r="F1638"/>
      <c r="G1638" s="78">
        <v>1890</v>
      </c>
      <c r="H1638" t="s">
        <v>55</v>
      </c>
    </row>
    <row r="1639" spans="1:8" ht="14.4">
      <c r="A1639" s="31">
        <f>COUNTIF('BOM Atual ZPCS12'!F:F,B1639)+(1-(SUMIF(Invoice!$A:$A,$B1639,Invoice!$B:$B)/100000000000))</f>
        <v>1</v>
      </c>
      <c r="B1639" t="s">
        <v>3108</v>
      </c>
      <c r="C1639" t="s">
        <v>3109</v>
      </c>
      <c r="D1639" t="s">
        <v>192</v>
      </c>
      <c r="E1639" t="s">
        <v>51</v>
      </c>
      <c r="F1639"/>
      <c r="G1639" s="78">
        <v>1890</v>
      </c>
      <c r="H1639" t="s">
        <v>55</v>
      </c>
    </row>
    <row r="1640" spans="1:8" ht="14.4">
      <c r="A1640" s="31">
        <f>COUNTIF('BOM Atual ZPCS12'!F:F,B1640)+(1-(SUMIF(Invoice!$A:$A,$B1640,Invoice!$B:$B)/100000000000))</f>
        <v>1</v>
      </c>
      <c r="B1640" t="s">
        <v>3110</v>
      </c>
      <c r="C1640" t="s">
        <v>3111</v>
      </c>
      <c r="D1640" t="s">
        <v>192</v>
      </c>
      <c r="E1640" t="s">
        <v>51</v>
      </c>
      <c r="F1640"/>
      <c r="G1640" s="78">
        <v>1891</v>
      </c>
      <c r="H1640" t="s">
        <v>55</v>
      </c>
    </row>
    <row r="1641" spans="1:8" ht="14.4">
      <c r="A1641" s="31">
        <f>COUNTIF('BOM Atual ZPCS12'!F:F,B1641)+(1-(SUMIF(Invoice!$A:$A,$B1641,Invoice!$B:$B)/100000000000))</f>
        <v>1</v>
      </c>
      <c r="B1641" t="s">
        <v>3112</v>
      </c>
      <c r="C1641" t="s">
        <v>3113</v>
      </c>
      <c r="D1641" t="s">
        <v>192</v>
      </c>
      <c r="E1641" t="s">
        <v>51</v>
      </c>
      <c r="F1641"/>
      <c r="G1641" s="78">
        <v>1891</v>
      </c>
      <c r="H1641" t="s">
        <v>55</v>
      </c>
    </row>
    <row r="1642" spans="1:8" ht="14.4">
      <c r="A1642" s="31">
        <f>COUNTIF('BOM Atual ZPCS12'!F:F,B1642)+(1-(SUMIF(Invoice!$A:$A,$B1642,Invoice!$B:$B)/100000000000))</f>
        <v>1</v>
      </c>
      <c r="B1642" t="s">
        <v>3114</v>
      </c>
      <c r="C1642" t="s">
        <v>3115</v>
      </c>
      <c r="D1642" t="s">
        <v>192</v>
      </c>
      <c r="E1642" t="s">
        <v>51</v>
      </c>
      <c r="F1642"/>
      <c r="G1642" s="78">
        <v>1892</v>
      </c>
      <c r="H1642" t="s">
        <v>55</v>
      </c>
    </row>
    <row r="1643" spans="1:8" ht="14.4">
      <c r="A1643" s="31">
        <f>COUNTIF('BOM Atual ZPCS12'!F:F,B1643)+(1-(SUMIF(Invoice!$A:$A,$B1643,Invoice!$B:$B)/100000000000))</f>
        <v>1</v>
      </c>
      <c r="B1643" t="s">
        <v>3116</v>
      </c>
      <c r="C1643" t="s">
        <v>3117</v>
      </c>
      <c r="D1643" t="s">
        <v>192</v>
      </c>
      <c r="E1643" t="s">
        <v>51</v>
      </c>
      <c r="F1643"/>
      <c r="G1643" s="78">
        <v>1892</v>
      </c>
      <c r="H1643" t="s">
        <v>55</v>
      </c>
    </row>
    <row r="1644" spans="1:8" ht="14.4">
      <c r="A1644" s="31">
        <f>COUNTIF('BOM Atual ZPCS12'!F:F,B1644)+(1-(SUMIF(Invoice!$A:$A,$B1644,Invoice!$B:$B)/100000000000))</f>
        <v>1</v>
      </c>
      <c r="B1644" t="s">
        <v>3118</v>
      </c>
      <c r="C1644" t="s">
        <v>3119</v>
      </c>
      <c r="D1644" t="s">
        <v>192</v>
      </c>
      <c r="E1644" t="s">
        <v>51</v>
      </c>
      <c r="F1644"/>
      <c r="G1644" s="78">
        <v>1893</v>
      </c>
      <c r="H1644" t="s">
        <v>55</v>
      </c>
    </row>
    <row r="1645" spans="1:8" ht="14.4">
      <c r="A1645" s="31">
        <f>COUNTIF('BOM Atual ZPCS12'!F:F,B1645)+(1-(SUMIF(Invoice!$A:$A,$B1645,Invoice!$B:$B)/100000000000))</f>
        <v>1</v>
      </c>
      <c r="B1645" t="s">
        <v>3120</v>
      </c>
      <c r="C1645" t="s">
        <v>3121</v>
      </c>
      <c r="D1645" t="s">
        <v>192</v>
      </c>
      <c r="E1645" t="s">
        <v>51</v>
      </c>
      <c r="F1645"/>
      <c r="G1645" s="78">
        <v>1893</v>
      </c>
      <c r="H1645" t="s">
        <v>55</v>
      </c>
    </row>
    <row r="1646" spans="1:8" ht="14.4">
      <c r="A1646" s="31">
        <f>COUNTIF('BOM Atual ZPCS12'!F:F,B1646)+(1-(SUMIF(Invoice!$A:$A,$B1646,Invoice!$B:$B)/100000000000))</f>
        <v>1</v>
      </c>
      <c r="B1646" t="s">
        <v>3122</v>
      </c>
      <c r="C1646" t="s">
        <v>3123</v>
      </c>
      <c r="D1646" t="s">
        <v>192</v>
      </c>
      <c r="E1646" t="s">
        <v>51</v>
      </c>
      <c r="F1646"/>
      <c r="G1646" s="78">
        <v>1899</v>
      </c>
      <c r="H1646" t="s">
        <v>55</v>
      </c>
    </row>
    <row r="1647" spans="1:8" ht="14.4">
      <c r="A1647" s="31">
        <f>COUNTIF('BOM Atual ZPCS12'!F:F,B1647)+(1-(SUMIF(Invoice!$A:$A,$B1647,Invoice!$B:$B)/100000000000))</f>
        <v>1</v>
      </c>
      <c r="B1647" t="s">
        <v>3124</v>
      </c>
      <c r="C1647" t="s">
        <v>3123</v>
      </c>
      <c r="D1647" t="s">
        <v>192</v>
      </c>
      <c r="E1647" t="s">
        <v>51</v>
      </c>
      <c r="F1647"/>
      <c r="G1647" s="78">
        <v>1899</v>
      </c>
      <c r="H1647" t="s">
        <v>55</v>
      </c>
    </row>
    <row r="1648" spans="1:8" ht="14.4">
      <c r="A1648" s="31">
        <f>COUNTIF('BOM Atual ZPCS12'!F:F,B1648)+(1-(SUMIF(Invoice!$A:$A,$B1648,Invoice!$B:$B)/100000000000))</f>
        <v>1</v>
      </c>
      <c r="B1648" t="s">
        <v>3086</v>
      </c>
      <c r="C1648" t="s">
        <v>3087</v>
      </c>
      <c r="D1648" t="s">
        <v>192</v>
      </c>
      <c r="E1648" t="s">
        <v>51</v>
      </c>
      <c r="F1648"/>
      <c r="G1648" s="78">
        <v>1900</v>
      </c>
      <c r="H1648" t="s">
        <v>55</v>
      </c>
    </row>
    <row r="1649" spans="1:8" ht="14.4">
      <c r="A1649" s="31">
        <f>COUNTIF('BOM Atual ZPCS12'!F:F,B1649)+(1-(SUMIF(Invoice!$A:$A,$B1649,Invoice!$B:$B)/100000000000))</f>
        <v>1</v>
      </c>
      <c r="B1649" t="s">
        <v>3088</v>
      </c>
      <c r="C1649" t="s">
        <v>3089</v>
      </c>
      <c r="D1649" t="s">
        <v>192</v>
      </c>
      <c r="E1649" t="s">
        <v>51</v>
      </c>
      <c r="F1649"/>
      <c r="G1649" s="78">
        <v>1900</v>
      </c>
      <c r="H1649" t="s">
        <v>55</v>
      </c>
    </row>
    <row r="1650" spans="1:8" ht="14.4">
      <c r="A1650" s="31">
        <f>COUNTIF('BOM Atual ZPCS12'!F:F,B1650)+(1-(SUMIF(Invoice!$A:$A,$B1650,Invoice!$B:$B)/100000000000))</f>
        <v>1</v>
      </c>
      <c r="B1650" t="s">
        <v>3090</v>
      </c>
      <c r="C1650" t="s">
        <v>3091</v>
      </c>
      <c r="D1650" t="s">
        <v>192</v>
      </c>
      <c r="E1650" t="s">
        <v>51</v>
      </c>
      <c r="F1650"/>
      <c r="G1650" s="78">
        <v>1901</v>
      </c>
      <c r="H1650" t="s">
        <v>55</v>
      </c>
    </row>
    <row r="1651" spans="1:8" ht="14.4">
      <c r="A1651" s="31">
        <f>COUNTIF('BOM Atual ZPCS12'!F:F,B1651)+(1-(SUMIF(Invoice!$A:$A,$B1651,Invoice!$B:$B)/100000000000))</f>
        <v>1</v>
      </c>
      <c r="B1651" t="s">
        <v>3092</v>
      </c>
      <c r="C1651" t="s">
        <v>3093</v>
      </c>
      <c r="D1651" t="s">
        <v>192</v>
      </c>
      <c r="E1651" t="s">
        <v>51</v>
      </c>
      <c r="F1651"/>
      <c r="G1651" s="78">
        <v>1901</v>
      </c>
      <c r="H1651" t="s">
        <v>55</v>
      </c>
    </row>
    <row r="1652" spans="1:8" ht="14.4">
      <c r="A1652" s="31">
        <f>COUNTIF('BOM Atual ZPCS12'!F:F,B1652)+(1-(SUMIF(Invoice!$A:$A,$B1652,Invoice!$B:$B)/100000000000))</f>
        <v>1</v>
      </c>
      <c r="B1652" t="s">
        <v>3125</v>
      </c>
      <c r="C1652" t="s">
        <v>3126</v>
      </c>
      <c r="D1652" t="s">
        <v>192</v>
      </c>
      <c r="E1652" t="s">
        <v>51</v>
      </c>
      <c r="F1652"/>
      <c r="G1652" s="78">
        <v>1902</v>
      </c>
      <c r="H1652" t="s">
        <v>55</v>
      </c>
    </row>
    <row r="1653" spans="1:8" ht="14.4">
      <c r="A1653" s="31">
        <f>COUNTIF('BOM Atual ZPCS12'!F:F,B1653)+(1-(SUMIF(Invoice!$A:$A,$B1653,Invoice!$B:$B)/100000000000))</f>
        <v>1</v>
      </c>
      <c r="B1653" t="s">
        <v>3127</v>
      </c>
      <c r="C1653" t="s">
        <v>3128</v>
      </c>
      <c r="D1653" t="s">
        <v>192</v>
      </c>
      <c r="E1653" t="s">
        <v>51</v>
      </c>
      <c r="F1653"/>
      <c r="G1653" s="78">
        <v>1902</v>
      </c>
      <c r="H1653" t="s">
        <v>55</v>
      </c>
    </row>
    <row r="1654" spans="1:8" ht="14.4">
      <c r="A1654" s="31">
        <f>COUNTIF('BOM Atual ZPCS12'!F:F,B1654)+(1-(SUMIF(Invoice!$A:$A,$B1654,Invoice!$B:$B)/100000000000))</f>
        <v>1</v>
      </c>
      <c r="B1654" t="s">
        <v>3133</v>
      </c>
      <c r="C1654" t="s">
        <v>3134</v>
      </c>
      <c r="D1654" t="s">
        <v>192</v>
      </c>
      <c r="E1654" t="s">
        <v>51</v>
      </c>
      <c r="F1654"/>
      <c r="G1654" s="78">
        <v>1903</v>
      </c>
      <c r="H1654" t="s">
        <v>55</v>
      </c>
    </row>
    <row r="1655" spans="1:8" ht="14.4">
      <c r="A1655" s="31">
        <f>COUNTIF('BOM Atual ZPCS12'!F:F,B1655)+(1-(SUMIF(Invoice!$A:$A,$B1655,Invoice!$B:$B)/100000000000))</f>
        <v>1</v>
      </c>
      <c r="B1655" t="s">
        <v>3135</v>
      </c>
      <c r="C1655" t="s">
        <v>3136</v>
      </c>
      <c r="D1655" t="s">
        <v>192</v>
      </c>
      <c r="E1655" t="s">
        <v>51</v>
      </c>
      <c r="F1655"/>
      <c r="G1655" s="78">
        <v>1903</v>
      </c>
      <c r="H1655" t="s">
        <v>55</v>
      </c>
    </row>
    <row r="1656" spans="1:8" ht="14.4">
      <c r="A1656" s="31">
        <f>COUNTIF('BOM Atual ZPCS12'!F:F,B1656)+(1-(SUMIF(Invoice!$A:$A,$B1656,Invoice!$B:$B)/100000000000))</f>
        <v>1</v>
      </c>
      <c r="B1656" t="s">
        <v>3137</v>
      </c>
      <c r="C1656" t="s">
        <v>3138</v>
      </c>
      <c r="D1656" t="s">
        <v>192</v>
      </c>
      <c r="E1656" t="s">
        <v>51</v>
      </c>
      <c r="F1656"/>
      <c r="G1656" s="78">
        <v>1903</v>
      </c>
      <c r="H1656" t="s">
        <v>55</v>
      </c>
    </row>
    <row r="1657" spans="1:8" ht="14.4">
      <c r="A1657" s="31">
        <f>COUNTIF('BOM Atual ZPCS12'!F:F,B1657)+(1-(SUMIF(Invoice!$A:$A,$B1657,Invoice!$B:$B)/100000000000))</f>
        <v>1</v>
      </c>
      <c r="B1657" t="s">
        <v>3094</v>
      </c>
      <c r="C1657" t="s">
        <v>3095</v>
      </c>
      <c r="D1657" t="s">
        <v>192</v>
      </c>
      <c r="E1657" t="s">
        <v>51</v>
      </c>
      <c r="F1657"/>
      <c r="G1657" s="78">
        <v>1904</v>
      </c>
      <c r="H1657" t="s">
        <v>55</v>
      </c>
    </row>
    <row r="1658" spans="1:8" ht="14.4">
      <c r="A1658" s="31">
        <f>COUNTIF('BOM Atual ZPCS12'!F:F,B1658)+(1-(SUMIF(Invoice!$A:$A,$B1658,Invoice!$B:$B)/100000000000))</f>
        <v>1</v>
      </c>
      <c r="B1658" t="s">
        <v>3096</v>
      </c>
      <c r="C1658" t="s">
        <v>3097</v>
      </c>
      <c r="D1658" t="s">
        <v>192</v>
      </c>
      <c r="E1658" t="s">
        <v>51</v>
      </c>
      <c r="F1658"/>
      <c r="G1658" s="78">
        <v>1904</v>
      </c>
      <c r="H1658" t="s">
        <v>55</v>
      </c>
    </row>
    <row r="1659" spans="1:8" ht="14.4">
      <c r="A1659" s="31">
        <f>COUNTIF('BOM Atual ZPCS12'!F:F,B1659)+(1-(SUMIF(Invoice!$A:$A,$B1659,Invoice!$B:$B)/100000000000))</f>
        <v>1</v>
      </c>
      <c r="B1659" t="s">
        <v>3139</v>
      </c>
      <c r="C1659" t="s">
        <v>3140</v>
      </c>
      <c r="D1659" t="s">
        <v>192</v>
      </c>
      <c r="E1659" t="s">
        <v>51</v>
      </c>
      <c r="F1659"/>
      <c r="G1659" s="78">
        <v>1907</v>
      </c>
      <c r="H1659" t="s">
        <v>55</v>
      </c>
    </row>
    <row r="1660" spans="1:8" ht="14.4">
      <c r="A1660" s="31">
        <f>COUNTIF('BOM Atual ZPCS12'!F:F,B1660)+(1-(SUMIF(Invoice!$A:$A,$B1660,Invoice!$B:$B)/100000000000))</f>
        <v>1</v>
      </c>
      <c r="B1660" t="s">
        <v>3141</v>
      </c>
      <c r="C1660" t="s">
        <v>3142</v>
      </c>
      <c r="D1660" t="s">
        <v>192</v>
      </c>
      <c r="E1660" t="s">
        <v>51</v>
      </c>
      <c r="F1660"/>
      <c r="G1660" s="78">
        <v>1907</v>
      </c>
      <c r="H1660" t="s">
        <v>55</v>
      </c>
    </row>
    <row r="1661" spans="1:8" ht="14.4">
      <c r="A1661" s="31">
        <f>COUNTIF('BOM Atual ZPCS12'!F:F,B1661)+(1-(SUMIF(Invoice!$A:$A,$B1661,Invoice!$B:$B)/100000000000))</f>
        <v>1</v>
      </c>
      <c r="B1661" t="s">
        <v>3143</v>
      </c>
      <c r="C1661" t="s">
        <v>3144</v>
      </c>
      <c r="D1661" t="s">
        <v>192</v>
      </c>
      <c r="E1661" t="s">
        <v>54</v>
      </c>
      <c r="F1661"/>
      <c r="G1661" s="78">
        <v>1908</v>
      </c>
      <c r="H1661" t="s">
        <v>55</v>
      </c>
    </row>
    <row r="1662" spans="1:8" ht="14.4">
      <c r="A1662" s="31">
        <f>COUNTIF('BOM Atual ZPCS12'!F:F,B1662)+(1-(SUMIF(Invoice!$A:$A,$B1662,Invoice!$B:$B)/100000000000))</f>
        <v>1</v>
      </c>
      <c r="B1662" t="s">
        <v>3145</v>
      </c>
      <c r="C1662" t="s">
        <v>3144</v>
      </c>
      <c r="D1662" t="s">
        <v>192</v>
      </c>
      <c r="E1662" t="s">
        <v>54</v>
      </c>
      <c r="F1662"/>
      <c r="G1662" s="78">
        <v>1908</v>
      </c>
      <c r="H1662" t="s">
        <v>55</v>
      </c>
    </row>
    <row r="1663" spans="1:8" ht="14.4">
      <c r="A1663" s="31">
        <f>COUNTIF('BOM Atual ZPCS12'!F:F,B1663)+(1-(SUMIF(Invoice!$A:$A,$B1663,Invoice!$B:$B)/100000000000))</f>
        <v>1</v>
      </c>
      <c r="B1663" t="s">
        <v>3146</v>
      </c>
      <c r="C1663" t="s">
        <v>3147</v>
      </c>
      <c r="D1663" t="s">
        <v>192</v>
      </c>
      <c r="E1663" t="s">
        <v>51</v>
      </c>
      <c r="F1663"/>
      <c r="G1663" s="78">
        <v>1909</v>
      </c>
      <c r="H1663" t="s">
        <v>55</v>
      </c>
    </row>
    <row r="1664" spans="1:8" ht="14.4">
      <c r="A1664" s="31">
        <f>COUNTIF('BOM Atual ZPCS12'!F:F,B1664)+(1-(SUMIF(Invoice!$A:$A,$B1664,Invoice!$B:$B)/100000000000))</f>
        <v>1</v>
      </c>
      <c r="B1664" t="s">
        <v>3148</v>
      </c>
      <c r="C1664" t="s">
        <v>3147</v>
      </c>
      <c r="D1664" t="s">
        <v>192</v>
      </c>
      <c r="E1664" t="s">
        <v>51</v>
      </c>
      <c r="F1664"/>
      <c r="G1664" s="78">
        <v>1909</v>
      </c>
      <c r="H1664" t="s">
        <v>55</v>
      </c>
    </row>
    <row r="1665" spans="1:8" ht="14.4">
      <c r="A1665" s="31">
        <f>COUNTIF('BOM Atual ZPCS12'!F:F,B1665)+(1-(SUMIF(Invoice!$A:$A,$B1665,Invoice!$B:$B)/100000000000))</f>
        <v>1</v>
      </c>
      <c r="B1665" t="s">
        <v>3149</v>
      </c>
      <c r="C1665" t="s">
        <v>3150</v>
      </c>
      <c r="D1665" t="s">
        <v>192</v>
      </c>
      <c r="E1665" t="s">
        <v>51</v>
      </c>
      <c r="F1665"/>
      <c r="G1665" s="78">
        <v>1910</v>
      </c>
      <c r="H1665" t="s">
        <v>55</v>
      </c>
    </row>
    <row r="1666" spans="1:8" ht="14.4">
      <c r="A1666" s="31">
        <f>COUNTIF('BOM Atual ZPCS12'!F:F,B1666)+(1-(SUMIF(Invoice!$A:$A,$B1666,Invoice!$B:$B)/100000000000))</f>
        <v>1</v>
      </c>
      <c r="B1666" t="s">
        <v>3151</v>
      </c>
      <c r="C1666" t="s">
        <v>3152</v>
      </c>
      <c r="D1666" t="s">
        <v>192</v>
      </c>
      <c r="E1666" t="s">
        <v>51</v>
      </c>
      <c r="F1666"/>
      <c r="G1666" s="78">
        <v>1910</v>
      </c>
      <c r="H1666" t="s">
        <v>55</v>
      </c>
    </row>
    <row r="1667" spans="1:8" ht="14.4">
      <c r="A1667" s="31">
        <f>COUNTIF('BOM Atual ZPCS12'!F:F,B1667)+(1-(SUMIF(Invoice!$A:$A,$B1667,Invoice!$B:$B)/100000000000))</f>
        <v>1</v>
      </c>
      <c r="B1667" t="s">
        <v>3153</v>
      </c>
      <c r="C1667" t="s">
        <v>3154</v>
      </c>
      <c r="D1667" t="s">
        <v>192</v>
      </c>
      <c r="E1667" t="s">
        <v>51</v>
      </c>
      <c r="F1667"/>
      <c r="G1667" s="78">
        <v>1911</v>
      </c>
      <c r="H1667" t="s">
        <v>55</v>
      </c>
    </row>
    <row r="1668" spans="1:8" ht="14.4">
      <c r="A1668" s="31">
        <f>COUNTIF('BOM Atual ZPCS12'!F:F,B1668)+(1-(SUMIF(Invoice!$A:$A,$B1668,Invoice!$B:$B)/100000000000))</f>
        <v>1</v>
      </c>
      <c r="B1668" t="s">
        <v>3155</v>
      </c>
      <c r="C1668" t="s">
        <v>3156</v>
      </c>
      <c r="D1668" t="s">
        <v>192</v>
      </c>
      <c r="E1668" t="s">
        <v>51</v>
      </c>
      <c r="F1668"/>
      <c r="G1668" s="78">
        <v>1911</v>
      </c>
      <c r="H1668" t="s">
        <v>55</v>
      </c>
    </row>
    <row r="1669" spans="1:8" ht="14.4">
      <c r="A1669" s="31">
        <f>COUNTIF('BOM Atual ZPCS12'!F:F,B1669)+(1-(SUMIF(Invoice!$A:$A,$B1669,Invoice!$B:$B)/100000000000))</f>
        <v>1</v>
      </c>
      <c r="B1669" t="s">
        <v>3157</v>
      </c>
      <c r="C1669" t="s">
        <v>3158</v>
      </c>
      <c r="D1669" t="s">
        <v>192</v>
      </c>
      <c r="E1669" t="s">
        <v>51</v>
      </c>
      <c r="F1669"/>
      <c r="G1669" s="78">
        <v>1911</v>
      </c>
      <c r="H1669" t="s">
        <v>55</v>
      </c>
    </row>
    <row r="1670" spans="1:8" ht="14.4">
      <c r="A1670" s="31">
        <f>COUNTIF('BOM Atual ZPCS12'!F:F,B1670)+(1-(SUMIF(Invoice!$A:$A,$B1670,Invoice!$B:$B)/100000000000))</f>
        <v>1</v>
      </c>
      <c r="B1670" t="s">
        <v>3159</v>
      </c>
      <c r="C1670" t="s">
        <v>3160</v>
      </c>
      <c r="D1670" t="s">
        <v>192</v>
      </c>
      <c r="E1670" t="s">
        <v>51</v>
      </c>
      <c r="F1670"/>
      <c r="G1670" s="78">
        <v>1912</v>
      </c>
      <c r="H1670" t="s">
        <v>64</v>
      </c>
    </row>
    <row r="1671" spans="1:8" ht="14.4">
      <c r="A1671" s="31">
        <f>COUNTIF('BOM Atual ZPCS12'!F:F,B1671)+(1-(SUMIF(Invoice!$A:$A,$B1671,Invoice!$B:$B)/100000000000))</f>
        <v>1</v>
      </c>
      <c r="B1671" t="s">
        <v>3161</v>
      </c>
      <c r="C1671" t="s">
        <v>2664</v>
      </c>
      <c r="D1671" t="s">
        <v>192</v>
      </c>
      <c r="E1671" t="s">
        <v>51</v>
      </c>
      <c r="F1671"/>
      <c r="G1671" s="78">
        <v>1912</v>
      </c>
      <c r="H1671" t="s">
        <v>64</v>
      </c>
    </row>
    <row r="1672" spans="1:8" ht="14.4">
      <c r="A1672" s="31">
        <f>COUNTIF('BOM Atual ZPCS12'!F:F,B1672)+(1-(SUMIF(Invoice!$A:$A,$B1672,Invoice!$B:$B)/100000000000))</f>
        <v>1</v>
      </c>
      <c r="B1672" t="s">
        <v>3162</v>
      </c>
      <c r="C1672" t="s">
        <v>3163</v>
      </c>
      <c r="D1672" t="s">
        <v>192</v>
      </c>
      <c r="E1672" t="s">
        <v>51</v>
      </c>
      <c r="F1672"/>
      <c r="G1672" s="78">
        <v>1912</v>
      </c>
      <c r="H1672" t="s">
        <v>64</v>
      </c>
    </row>
    <row r="1673" spans="1:8" ht="14.4">
      <c r="A1673" s="31">
        <f>COUNTIF('BOM Atual ZPCS12'!F:F,B1673)+(1-(SUMIF(Invoice!$A:$A,$B1673,Invoice!$B:$B)/100000000000))</f>
        <v>1</v>
      </c>
      <c r="B1673" t="s">
        <v>3164</v>
      </c>
      <c r="C1673" t="s">
        <v>3160</v>
      </c>
      <c r="D1673" t="s">
        <v>192</v>
      </c>
      <c r="E1673" t="s">
        <v>51</v>
      </c>
      <c r="F1673"/>
      <c r="G1673" s="78">
        <v>1912</v>
      </c>
      <c r="H1673" t="s">
        <v>64</v>
      </c>
    </row>
    <row r="1674" spans="1:8" ht="14.4">
      <c r="A1674" s="31">
        <f>COUNTIF('BOM Atual ZPCS12'!F:F,B1674)+(1-(SUMIF(Invoice!$A:$A,$B1674,Invoice!$B:$B)/100000000000))</f>
        <v>1</v>
      </c>
      <c r="B1674" t="s">
        <v>3165</v>
      </c>
      <c r="C1674" t="s">
        <v>3166</v>
      </c>
      <c r="D1674" t="s">
        <v>192</v>
      </c>
      <c r="E1674" t="s">
        <v>51</v>
      </c>
      <c r="F1674"/>
      <c r="G1674" s="78">
        <v>1912</v>
      </c>
      <c r="H1674" t="s">
        <v>64</v>
      </c>
    </row>
    <row r="1675" spans="1:8" ht="14.4">
      <c r="A1675" s="31">
        <f>COUNTIF('BOM Atual ZPCS12'!F:F,B1675)+(1-(SUMIF(Invoice!$A:$A,$B1675,Invoice!$B:$B)/100000000000))</f>
        <v>1</v>
      </c>
      <c r="B1675" t="s">
        <v>3167</v>
      </c>
      <c r="C1675" t="s">
        <v>3168</v>
      </c>
      <c r="D1675" t="s">
        <v>192</v>
      </c>
      <c r="E1675" t="s">
        <v>51</v>
      </c>
      <c r="F1675"/>
      <c r="G1675" s="78">
        <v>1912</v>
      </c>
      <c r="H1675" t="s">
        <v>64</v>
      </c>
    </row>
    <row r="1676" spans="1:8" ht="14.4">
      <c r="A1676" s="31">
        <f>COUNTIF('BOM Atual ZPCS12'!F:F,B1676)+(1-(SUMIF(Invoice!$A:$A,$B1676,Invoice!$B:$B)/100000000000))</f>
        <v>1</v>
      </c>
      <c r="B1676" t="s">
        <v>3169</v>
      </c>
      <c r="C1676" t="s">
        <v>3170</v>
      </c>
      <c r="D1676" t="s">
        <v>192</v>
      </c>
      <c r="E1676" t="s">
        <v>54</v>
      </c>
      <c r="F1676"/>
      <c r="G1676" s="78">
        <v>1913</v>
      </c>
      <c r="H1676" t="s">
        <v>55</v>
      </c>
    </row>
    <row r="1677" spans="1:8" ht="14.4">
      <c r="A1677" s="31">
        <f>COUNTIF('BOM Atual ZPCS12'!F:F,B1677)+(1-(SUMIF(Invoice!$A:$A,$B1677,Invoice!$B:$B)/100000000000))</f>
        <v>1</v>
      </c>
      <c r="B1677" t="s">
        <v>3171</v>
      </c>
      <c r="C1677" t="s">
        <v>3170</v>
      </c>
      <c r="D1677" t="s">
        <v>192</v>
      </c>
      <c r="E1677" t="s">
        <v>54</v>
      </c>
      <c r="F1677"/>
      <c r="G1677" s="78">
        <v>1913</v>
      </c>
      <c r="H1677" t="s">
        <v>55</v>
      </c>
    </row>
    <row r="1678" spans="1:8" ht="14.4">
      <c r="A1678" s="31">
        <f>COUNTIF('BOM Atual ZPCS12'!F:F,B1678)+(1-(SUMIF(Invoice!$A:$A,$B1678,Invoice!$B:$B)/100000000000))</f>
        <v>1</v>
      </c>
      <c r="B1678" t="s">
        <v>3172</v>
      </c>
      <c r="C1678" t="s">
        <v>3173</v>
      </c>
      <c r="D1678" t="s">
        <v>192</v>
      </c>
      <c r="E1678" t="s">
        <v>51</v>
      </c>
      <c r="F1678"/>
      <c r="G1678" s="78">
        <v>1915</v>
      </c>
      <c r="H1678" t="s">
        <v>55</v>
      </c>
    </row>
    <row r="1679" spans="1:8" ht="14.4">
      <c r="A1679" s="31">
        <f>COUNTIF('BOM Atual ZPCS12'!F:F,B1679)+(1-(SUMIF(Invoice!$A:$A,$B1679,Invoice!$B:$B)/100000000000))</f>
        <v>1</v>
      </c>
      <c r="B1679" t="s">
        <v>3174</v>
      </c>
      <c r="C1679" t="s">
        <v>3175</v>
      </c>
      <c r="D1679" t="s">
        <v>192</v>
      </c>
      <c r="E1679" t="s">
        <v>51</v>
      </c>
      <c r="F1679"/>
      <c r="G1679" s="78">
        <v>1915</v>
      </c>
      <c r="H1679" t="s">
        <v>55</v>
      </c>
    </row>
    <row r="1680" spans="1:8" ht="14.4">
      <c r="A1680" s="31">
        <f>COUNTIF('BOM Atual ZPCS12'!F:F,B1680)+(1-(SUMIF(Invoice!$A:$A,$B1680,Invoice!$B:$B)/100000000000))</f>
        <v>3</v>
      </c>
      <c r="B1680" t="s">
        <v>3176</v>
      </c>
      <c r="C1680" t="s">
        <v>3177</v>
      </c>
      <c r="D1680" t="s">
        <v>192</v>
      </c>
      <c r="E1680" t="s">
        <v>51</v>
      </c>
      <c r="F1680"/>
      <c r="G1680" s="78">
        <v>1916</v>
      </c>
      <c r="H1680" t="s">
        <v>64</v>
      </c>
    </row>
    <row r="1681" spans="1:8" ht="14.4">
      <c r="A1681" s="31">
        <f>COUNTIF('BOM Atual ZPCS12'!F:F,B1681)+(1-(SUMIF(Invoice!$A:$A,$B1681,Invoice!$B:$B)/100000000000))</f>
        <v>3</v>
      </c>
      <c r="B1681" t="s">
        <v>3178</v>
      </c>
      <c r="C1681" t="s">
        <v>3179</v>
      </c>
      <c r="D1681" t="s">
        <v>192</v>
      </c>
      <c r="E1681" t="s">
        <v>51</v>
      </c>
      <c r="F1681"/>
      <c r="G1681" s="78">
        <v>1916</v>
      </c>
      <c r="H1681" t="s">
        <v>64</v>
      </c>
    </row>
    <row r="1682" spans="1:8" ht="14.4">
      <c r="A1682" s="31">
        <f>COUNTIF('BOM Atual ZPCS12'!F:F,B1682)+(1-(SUMIF(Invoice!$A:$A,$B1682,Invoice!$B:$B)/100000000000))</f>
        <v>2.9999999800000001</v>
      </c>
      <c r="B1682" t="s">
        <v>3667</v>
      </c>
      <c r="C1682" t="s">
        <v>3668</v>
      </c>
      <c r="D1682" t="s">
        <v>192</v>
      </c>
      <c r="E1682" t="s">
        <v>51</v>
      </c>
      <c r="F1682"/>
      <c r="G1682" s="78">
        <v>1916</v>
      </c>
      <c r="H1682" t="s">
        <v>64</v>
      </c>
    </row>
    <row r="1683" spans="1:8" ht="14.4">
      <c r="A1683" s="31">
        <f>COUNTIF('BOM Atual ZPCS12'!F:F,B1683)+(1-(SUMIF(Invoice!$A:$A,$B1683,Invoice!$B:$B)/100000000000))</f>
        <v>3</v>
      </c>
      <c r="B1683" t="s">
        <v>3669</v>
      </c>
      <c r="C1683" t="s">
        <v>3670</v>
      </c>
      <c r="D1683" t="s">
        <v>192</v>
      </c>
      <c r="E1683" t="s">
        <v>51</v>
      </c>
      <c r="F1683"/>
      <c r="G1683" s="78">
        <v>1916</v>
      </c>
      <c r="H1683" t="s">
        <v>64</v>
      </c>
    </row>
    <row r="1684" spans="1:8" ht="14.4">
      <c r="A1684" s="31">
        <f>COUNTIF('BOM Atual ZPCS12'!F:F,B1684)+(1-(SUMIF(Invoice!$A:$A,$B1684,Invoice!$B:$B)/100000000000))</f>
        <v>1</v>
      </c>
      <c r="B1684" t="s">
        <v>3180</v>
      </c>
      <c r="C1684" t="s">
        <v>3181</v>
      </c>
      <c r="D1684" t="s">
        <v>192</v>
      </c>
      <c r="E1684" t="s">
        <v>51</v>
      </c>
      <c r="F1684"/>
      <c r="G1684" s="78">
        <v>1917</v>
      </c>
      <c r="H1684" t="s">
        <v>55</v>
      </c>
    </row>
    <row r="1685" spans="1:8" ht="14.4">
      <c r="A1685" s="31">
        <f>COUNTIF('BOM Atual ZPCS12'!F:F,B1685)+(1-(SUMIF(Invoice!$A:$A,$B1685,Invoice!$B:$B)/100000000000))</f>
        <v>1</v>
      </c>
      <c r="B1685" t="s">
        <v>3182</v>
      </c>
      <c r="C1685" t="s">
        <v>3183</v>
      </c>
      <c r="D1685" t="s">
        <v>192</v>
      </c>
      <c r="E1685" t="s">
        <v>51</v>
      </c>
      <c r="F1685"/>
      <c r="G1685" s="78">
        <v>1917</v>
      </c>
      <c r="H1685" t="s">
        <v>55</v>
      </c>
    </row>
    <row r="1686" spans="1:8" ht="14.4">
      <c r="A1686" s="31">
        <f>COUNTIF('BOM Atual ZPCS12'!F:F,B1686)+(1-(SUMIF(Invoice!$A:$A,$B1686,Invoice!$B:$B)/100000000000))</f>
        <v>1</v>
      </c>
      <c r="B1686" t="s">
        <v>3184</v>
      </c>
      <c r="C1686" t="s">
        <v>3185</v>
      </c>
      <c r="D1686" t="s">
        <v>192</v>
      </c>
      <c r="E1686" t="s">
        <v>51</v>
      </c>
      <c r="F1686"/>
      <c r="G1686" s="78">
        <v>1918</v>
      </c>
      <c r="H1686" t="s">
        <v>55</v>
      </c>
    </row>
    <row r="1687" spans="1:8" ht="14.4">
      <c r="A1687" s="31">
        <f>COUNTIF('BOM Atual ZPCS12'!F:F,B1687)+(1-(SUMIF(Invoice!$A:$A,$B1687,Invoice!$B:$B)/100000000000))</f>
        <v>1</v>
      </c>
      <c r="B1687" t="s">
        <v>3186</v>
      </c>
      <c r="C1687" t="s">
        <v>3185</v>
      </c>
      <c r="D1687" t="s">
        <v>192</v>
      </c>
      <c r="E1687" t="s">
        <v>51</v>
      </c>
      <c r="F1687"/>
      <c r="G1687" s="78">
        <v>1918</v>
      </c>
      <c r="H1687" t="s">
        <v>55</v>
      </c>
    </row>
    <row r="1688" spans="1:8" ht="14.4">
      <c r="A1688" s="31">
        <f>COUNTIF('BOM Atual ZPCS12'!F:F,B1688)+(1-(SUMIF(Invoice!$A:$A,$B1688,Invoice!$B:$B)/100000000000))</f>
        <v>1</v>
      </c>
      <c r="B1688" t="s">
        <v>3187</v>
      </c>
      <c r="C1688" t="s">
        <v>3188</v>
      </c>
      <c r="D1688" t="s">
        <v>192</v>
      </c>
      <c r="E1688" t="s">
        <v>51</v>
      </c>
      <c r="F1688"/>
      <c r="G1688" s="78">
        <v>1919</v>
      </c>
      <c r="H1688" t="s">
        <v>55</v>
      </c>
    </row>
    <row r="1689" spans="1:8" ht="14.4">
      <c r="A1689" s="31">
        <f>COUNTIF('BOM Atual ZPCS12'!F:F,B1689)+(1-(SUMIF(Invoice!$A:$A,$B1689,Invoice!$B:$B)/100000000000))</f>
        <v>1</v>
      </c>
      <c r="B1689" t="s">
        <v>3189</v>
      </c>
      <c r="C1689" t="s">
        <v>3190</v>
      </c>
      <c r="D1689" t="s">
        <v>192</v>
      </c>
      <c r="E1689" t="s">
        <v>51</v>
      </c>
      <c r="F1689"/>
      <c r="G1689" s="78">
        <v>1919</v>
      </c>
      <c r="H1689" t="s">
        <v>55</v>
      </c>
    </row>
    <row r="1690" spans="1:8" ht="14.4">
      <c r="A1690" s="31">
        <f>COUNTIF('BOM Atual ZPCS12'!F:F,B1690)+(1-(SUMIF(Invoice!$A:$A,$B1690,Invoice!$B:$B)/100000000000))</f>
        <v>1</v>
      </c>
      <c r="B1690" t="s">
        <v>3191</v>
      </c>
      <c r="C1690" t="s">
        <v>3192</v>
      </c>
      <c r="D1690" t="s">
        <v>192</v>
      </c>
      <c r="E1690" t="s">
        <v>51</v>
      </c>
      <c r="F1690"/>
      <c r="G1690" s="78">
        <v>1920</v>
      </c>
      <c r="H1690" t="s">
        <v>55</v>
      </c>
    </row>
    <row r="1691" spans="1:8" ht="14.4">
      <c r="A1691" s="31">
        <f>COUNTIF('BOM Atual ZPCS12'!F:F,B1691)+(1-(SUMIF(Invoice!$A:$A,$B1691,Invoice!$B:$B)/100000000000))</f>
        <v>1</v>
      </c>
      <c r="B1691" t="s">
        <v>3193</v>
      </c>
      <c r="C1691" t="s">
        <v>3194</v>
      </c>
      <c r="D1691" t="s">
        <v>192</v>
      </c>
      <c r="E1691" t="s">
        <v>51</v>
      </c>
      <c r="F1691"/>
      <c r="G1691" s="78">
        <v>1920</v>
      </c>
      <c r="H1691" t="s">
        <v>55</v>
      </c>
    </row>
    <row r="1692" spans="1:8" ht="14.4">
      <c r="A1692" s="31">
        <f>COUNTIF('BOM Atual ZPCS12'!F:F,B1692)+(1-(SUMIF(Invoice!$A:$A,$B1692,Invoice!$B:$B)/100000000000))</f>
        <v>1</v>
      </c>
      <c r="B1692" t="s">
        <v>3195</v>
      </c>
      <c r="C1692" t="s">
        <v>3196</v>
      </c>
      <c r="D1692" t="s">
        <v>192</v>
      </c>
      <c r="E1692" t="s">
        <v>51</v>
      </c>
      <c r="F1692"/>
      <c r="G1692" s="78">
        <v>1921</v>
      </c>
      <c r="H1692" t="s">
        <v>55</v>
      </c>
    </row>
    <row r="1693" spans="1:8" ht="14.4">
      <c r="A1693" s="31">
        <f>COUNTIF('BOM Atual ZPCS12'!F:F,B1693)+(1-(SUMIF(Invoice!$A:$A,$B1693,Invoice!$B:$B)/100000000000))</f>
        <v>1</v>
      </c>
      <c r="B1693" t="s">
        <v>3197</v>
      </c>
      <c r="C1693" t="s">
        <v>3196</v>
      </c>
      <c r="D1693" t="s">
        <v>192</v>
      </c>
      <c r="E1693" t="s">
        <v>51</v>
      </c>
      <c r="F1693"/>
      <c r="G1693" s="78">
        <v>1921</v>
      </c>
      <c r="H1693" t="s">
        <v>55</v>
      </c>
    </row>
    <row r="1694" spans="1:8" ht="14.4">
      <c r="A1694" s="31">
        <f>COUNTIF('BOM Atual ZPCS12'!F:F,B1694)+(1-(SUMIF(Invoice!$A:$A,$B1694,Invoice!$B:$B)/100000000000))</f>
        <v>1</v>
      </c>
      <c r="B1694" t="s">
        <v>3198</v>
      </c>
      <c r="C1694" t="s">
        <v>3199</v>
      </c>
      <c r="D1694" t="s">
        <v>192</v>
      </c>
      <c r="E1694" t="s">
        <v>51</v>
      </c>
      <c r="F1694"/>
      <c r="G1694" s="78">
        <v>1922</v>
      </c>
      <c r="H1694" t="s">
        <v>55</v>
      </c>
    </row>
    <row r="1695" spans="1:8" ht="14.4">
      <c r="A1695" s="31">
        <f>COUNTIF('BOM Atual ZPCS12'!F:F,B1695)+(1-(SUMIF(Invoice!$A:$A,$B1695,Invoice!$B:$B)/100000000000))</f>
        <v>1</v>
      </c>
      <c r="B1695" t="s">
        <v>3200</v>
      </c>
      <c r="C1695" t="s">
        <v>3201</v>
      </c>
      <c r="D1695" t="s">
        <v>192</v>
      </c>
      <c r="E1695" t="s">
        <v>51</v>
      </c>
      <c r="F1695"/>
      <c r="G1695" s="78">
        <v>1922</v>
      </c>
      <c r="H1695" t="s">
        <v>55</v>
      </c>
    </row>
    <row r="1696" spans="1:8" ht="14.4">
      <c r="A1696" s="31">
        <f>COUNTIF('BOM Atual ZPCS12'!F:F,B1696)+(1-(SUMIF(Invoice!$A:$A,$B1696,Invoice!$B:$B)/100000000000))</f>
        <v>1</v>
      </c>
      <c r="B1696" t="s">
        <v>3202</v>
      </c>
      <c r="C1696" t="s">
        <v>3203</v>
      </c>
      <c r="D1696" t="s">
        <v>192</v>
      </c>
      <c r="E1696" t="s">
        <v>51</v>
      </c>
      <c r="F1696"/>
      <c r="G1696" s="78">
        <v>1923</v>
      </c>
      <c r="H1696" t="s">
        <v>64</v>
      </c>
    </row>
    <row r="1697" spans="1:8" ht="14.4">
      <c r="A1697" s="31">
        <f>COUNTIF('BOM Atual ZPCS12'!F:F,B1697)+(1-(SUMIF(Invoice!$A:$A,$B1697,Invoice!$B:$B)/100000000000))</f>
        <v>1</v>
      </c>
      <c r="B1697" t="s">
        <v>3204</v>
      </c>
      <c r="C1697" t="s">
        <v>3203</v>
      </c>
      <c r="D1697" t="s">
        <v>192</v>
      </c>
      <c r="E1697" t="s">
        <v>51</v>
      </c>
      <c r="F1697"/>
      <c r="G1697" s="78">
        <v>1923</v>
      </c>
      <c r="H1697" t="s">
        <v>64</v>
      </c>
    </row>
    <row r="1698" spans="1:8" ht="14.4">
      <c r="A1698" s="31">
        <f>COUNTIF('BOM Atual ZPCS12'!F:F,B1698)+(1-(SUMIF(Invoice!$A:$A,$B1698,Invoice!$B:$B)/100000000000))</f>
        <v>1</v>
      </c>
      <c r="B1698" t="s">
        <v>3205</v>
      </c>
      <c r="C1698" t="s">
        <v>3203</v>
      </c>
      <c r="D1698" t="s">
        <v>192</v>
      </c>
      <c r="E1698" t="s">
        <v>51</v>
      </c>
      <c r="F1698"/>
      <c r="G1698" s="78">
        <v>1923</v>
      </c>
      <c r="H1698" t="s">
        <v>64</v>
      </c>
    </row>
    <row r="1699" spans="1:8" ht="14.4">
      <c r="A1699" s="31">
        <f>COUNTIF('BOM Atual ZPCS12'!F:F,B1699)+(1-(SUMIF(Invoice!$A:$A,$B1699,Invoice!$B:$B)/100000000000))</f>
        <v>1</v>
      </c>
      <c r="B1699" t="s">
        <v>3206</v>
      </c>
      <c r="C1699" t="s">
        <v>3203</v>
      </c>
      <c r="D1699" t="s">
        <v>192</v>
      </c>
      <c r="E1699" t="s">
        <v>51</v>
      </c>
      <c r="F1699"/>
      <c r="G1699" s="78">
        <v>1923</v>
      </c>
      <c r="H1699" t="s">
        <v>64</v>
      </c>
    </row>
    <row r="1700" spans="1:8" ht="14.4">
      <c r="A1700" s="31">
        <f>COUNTIF('BOM Atual ZPCS12'!F:F,B1700)+(1-(SUMIF(Invoice!$A:$A,$B1700,Invoice!$B:$B)/100000000000))</f>
        <v>1</v>
      </c>
      <c r="B1700" t="s">
        <v>3207</v>
      </c>
      <c r="C1700" t="s">
        <v>3208</v>
      </c>
      <c r="D1700" t="s">
        <v>192</v>
      </c>
      <c r="E1700" t="s">
        <v>51</v>
      </c>
      <c r="F1700"/>
      <c r="G1700" s="78">
        <v>1924</v>
      </c>
      <c r="H1700" t="s">
        <v>55</v>
      </c>
    </row>
    <row r="1701" spans="1:8" ht="14.4">
      <c r="A1701" s="31">
        <f>COUNTIF('BOM Atual ZPCS12'!F:F,B1701)+(1-(SUMIF(Invoice!$A:$A,$B1701,Invoice!$B:$B)/100000000000))</f>
        <v>1</v>
      </c>
      <c r="B1701" t="s">
        <v>3209</v>
      </c>
      <c r="C1701" t="s">
        <v>3210</v>
      </c>
      <c r="D1701" t="s">
        <v>192</v>
      </c>
      <c r="E1701" t="s">
        <v>51</v>
      </c>
      <c r="F1701"/>
      <c r="G1701" s="78">
        <v>1924</v>
      </c>
      <c r="H1701" t="s">
        <v>55</v>
      </c>
    </row>
    <row r="1702" spans="1:8" ht="14.4">
      <c r="A1702" s="31">
        <f>COUNTIF('BOM Atual ZPCS12'!F:F,B1702)+(1-(SUMIF(Invoice!$A:$A,$B1702,Invoice!$B:$B)/100000000000))</f>
        <v>1</v>
      </c>
      <c r="B1702" t="s">
        <v>3211</v>
      </c>
      <c r="C1702" t="s">
        <v>3212</v>
      </c>
      <c r="D1702" t="s">
        <v>192</v>
      </c>
      <c r="E1702" t="s">
        <v>51</v>
      </c>
      <c r="F1702"/>
      <c r="G1702" s="78">
        <v>1925</v>
      </c>
      <c r="H1702" t="s">
        <v>55</v>
      </c>
    </row>
    <row r="1703" spans="1:8" ht="14.4">
      <c r="A1703" s="31">
        <f>COUNTIF('BOM Atual ZPCS12'!F:F,B1703)+(1-(SUMIF(Invoice!$A:$A,$B1703,Invoice!$B:$B)/100000000000))</f>
        <v>1</v>
      </c>
      <c r="B1703" t="s">
        <v>3213</v>
      </c>
      <c r="C1703" t="s">
        <v>3214</v>
      </c>
      <c r="D1703" t="s">
        <v>192</v>
      </c>
      <c r="E1703" t="s">
        <v>51</v>
      </c>
      <c r="F1703"/>
      <c r="G1703" s="78">
        <v>1925</v>
      </c>
      <c r="H1703" t="s">
        <v>55</v>
      </c>
    </row>
    <row r="1704" spans="1:8" ht="14.4">
      <c r="A1704" s="31">
        <f>COUNTIF('BOM Atual ZPCS12'!F:F,B1704)+(1-(SUMIF(Invoice!$A:$A,$B1704,Invoice!$B:$B)/100000000000))</f>
        <v>1</v>
      </c>
      <c r="B1704" t="s">
        <v>3215</v>
      </c>
      <c r="C1704" t="s">
        <v>3216</v>
      </c>
      <c r="D1704" t="s">
        <v>192</v>
      </c>
      <c r="E1704" t="s">
        <v>51</v>
      </c>
      <c r="F1704"/>
      <c r="G1704" s="78">
        <v>1926</v>
      </c>
      <c r="H1704" t="s">
        <v>55</v>
      </c>
    </row>
    <row r="1705" spans="1:8" ht="14.4">
      <c r="A1705" s="31">
        <f>COUNTIF('BOM Atual ZPCS12'!F:F,B1705)+(1-(SUMIF(Invoice!$A:$A,$B1705,Invoice!$B:$B)/100000000000))</f>
        <v>1</v>
      </c>
      <c r="B1705" t="s">
        <v>3217</v>
      </c>
      <c r="C1705" t="s">
        <v>3218</v>
      </c>
      <c r="D1705" t="s">
        <v>192</v>
      </c>
      <c r="E1705" t="s">
        <v>51</v>
      </c>
      <c r="F1705"/>
      <c r="G1705" s="78">
        <v>1926</v>
      </c>
      <c r="H1705" t="s">
        <v>55</v>
      </c>
    </row>
    <row r="1706" spans="1:8" ht="14.4">
      <c r="A1706" s="31">
        <f>COUNTIF('BOM Atual ZPCS12'!F:F,B1706)+(1-(SUMIF(Invoice!$A:$A,$B1706,Invoice!$B:$B)/100000000000))</f>
        <v>1</v>
      </c>
      <c r="B1706" t="s">
        <v>3219</v>
      </c>
      <c r="C1706" t="s">
        <v>3220</v>
      </c>
      <c r="D1706" t="s">
        <v>192</v>
      </c>
      <c r="E1706" t="s">
        <v>51</v>
      </c>
      <c r="F1706"/>
      <c r="G1706" s="78">
        <v>1927</v>
      </c>
      <c r="H1706" t="s">
        <v>55</v>
      </c>
    </row>
    <row r="1707" spans="1:8" ht="14.4">
      <c r="A1707" s="31">
        <f>COUNTIF('BOM Atual ZPCS12'!F:F,B1707)+(1-(SUMIF(Invoice!$A:$A,$B1707,Invoice!$B:$B)/100000000000))</f>
        <v>1</v>
      </c>
      <c r="B1707" t="s">
        <v>3221</v>
      </c>
      <c r="C1707" t="s">
        <v>3222</v>
      </c>
      <c r="D1707" t="s">
        <v>192</v>
      </c>
      <c r="E1707" t="s">
        <v>51</v>
      </c>
      <c r="F1707"/>
      <c r="G1707" s="78">
        <v>1927</v>
      </c>
      <c r="H1707" t="s">
        <v>55</v>
      </c>
    </row>
    <row r="1708" spans="1:8" ht="14.4">
      <c r="A1708" s="31">
        <f>COUNTIF('BOM Atual ZPCS12'!F:F,B1708)+(1-(SUMIF(Invoice!$A:$A,$B1708,Invoice!$B:$B)/100000000000))</f>
        <v>1</v>
      </c>
      <c r="B1708" t="s">
        <v>3223</v>
      </c>
      <c r="C1708" t="s">
        <v>3224</v>
      </c>
      <c r="D1708" t="s">
        <v>192</v>
      </c>
      <c r="E1708" t="s">
        <v>51</v>
      </c>
      <c r="F1708"/>
      <c r="G1708" s="78">
        <v>1928</v>
      </c>
      <c r="H1708" t="s">
        <v>55</v>
      </c>
    </row>
    <row r="1709" spans="1:8" ht="14.4">
      <c r="A1709" s="31">
        <f>COUNTIF('BOM Atual ZPCS12'!F:F,B1709)+(1-(SUMIF(Invoice!$A:$A,$B1709,Invoice!$B:$B)/100000000000))</f>
        <v>1</v>
      </c>
      <c r="B1709" t="s">
        <v>3225</v>
      </c>
      <c r="C1709" t="s">
        <v>3226</v>
      </c>
      <c r="D1709" t="s">
        <v>192</v>
      </c>
      <c r="E1709" t="s">
        <v>51</v>
      </c>
      <c r="F1709"/>
      <c r="G1709" s="78">
        <v>1928</v>
      </c>
      <c r="H1709" t="s">
        <v>55</v>
      </c>
    </row>
    <row r="1710" spans="1:8" ht="14.4">
      <c r="A1710" s="31">
        <f>COUNTIF('BOM Atual ZPCS12'!F:F,B1710)+(1-(SUMIF(Invoice!$A:$A,$B1710,Invoice!$B:$B)/100000000000))</f>
        <v>1</v>
      </c>
      <c r="B1710" t="s">
        <v>3227</v>
      </c>
      <c r="C1710" t="s">
        <v>3226</v>
      </c>
      <c r="D1710" t="s">
        <v>192</v>
      </c>
      <c r="E1710" t="s">
        <v>51</v>
      </c>
      <c r="F1710"/>
      <c r="G1710" s="78">
        <v>1928</v>
      </c>
      <c r="H1710" t="s">
        <v>55</v>
      </c>
    </row>
    <row r="1711" spans="1:8" ht="14.4">
      <c r="A1711" s="31">
        <f>COUNTIF('BOM Atual ZPCS12'!F:F,B1711)+(1-(SUMIF(Invoice!$A:$A,$B1711,Invoice!$B:$B)/100000000000))</f>
        <v>1</v>
      </c>
      <c r="B1711" t="s">
        <v>3228</v>
      </c>
      <c r="C1711" t="s">
        <v>3229</v>
      </c>
      <c r="D1711" t="s">
        <v>192</v>
      </c>
      <c r="E1711" t="s">
        <v>51</v>
      </c>
      <c r="F1711"/>
      <c r="G1711" s="78">
        <v>1929</v>
      </c>
      <c r="H1711" t="s">
        <v>55</v>
      </c>
    </row>
    <row r="1712" spans="1:8" ht="14.4">
      <c r="A1712" s="31">
        <f>COUNTIF('BOM Atual ZPCS12'!F:F,B1712)+(1-(SUMIF(Invoice!$A:$A,$B1712,Invoice!$B:$B)/100000000000))</f>
        <v>1</v>
      </c>
      <c r="B1712" t="s">
        <v>3230</v>
      </c>
      <c r="C1712" t="s">
        <v>3231</v>
      </c>
      <c r="D1712" t="s">
        <v>192</v>
      </c>
      <c r="E1712" t="s">
        <v>51</v>
      </c>
      <c r="F1712"/>
      <c r="G1712" s="78">
        <v>1929</v>
      </c>
      <c r="H1712" t="s">
        <v>55</v>
      </c>
    </row>
    <row r="1713" spans="1:8" ht="14.4">
      <c r="A1713" s="31">
        <f>COUNTIF('BOM Atual ZPCS12'!F:F,B1713)+(1-(SUMIF(Invoice!$A:$A,$B1713,Invoice!$B:$B)/100000000000))</f>
        <v>1</v>
      </c>
      <c r="B1713" t="s">
        <v>3232</v>
      </c>
      <c r="C1713" t="s">
        <v>3233</v>
      </c>
      <c r="D1713" t="s">
        <v>192</v>
      </c>
      <c r="E1713" t="s">
        <v>51</v>
      </c>
      <c r="F1713"/>
      <c r="G1713" s="78">
        <v>1930</v>
      </c>
      <c r="H1713" t="s">
        <v>55</v>
      </c>
    </row>
    <row r="1714" spans="1:8" ht="14.4">
      <c r="A1714" s="31">
        <f>COUNTIF('BOM Atual ZPCS12'!F:F,B1714)+(1-(SUMIF(Invoice!$A:$A,$B1714,Invoice!$B:$B)/100000000000))</f>
        <v>1</v>
      </c>
      <c r="B1714" t="s">
        <v>3234</v>
      </c>
      <c r="C1714" t="s">
        <v>3233</v>
      </c>
      <c r="D1714" t="s">
        <v>192</v>
      </c>
      <c r="E1714" t="s">
        <v>51</v>
      </c>
      <c r="F1714"/>
      <c r="G1714" s="78">
        <v>1930</v>
      </c>
      <c r="H1714" t="s">
        <v>55</v>
      </c>
    </row>
    <row r="1715" spans="1:8" ht="14.4">
      <c r="A1715" s="31">
        <f>COUNTIF('BOM Atual ZPCS12'!F:F,B1715)+(1-(SUMIF(Invoice!$A:$A,$B1715,Invoice!$B:$B)/100000000000))</f>
        <v>1</v>
      </c>
      <c r="B1715" t="s">
        <v>3235</v>
      </c>
      <c r="C1715" t="s">
        <v>3233</v>
      </c>
      <c r="D1715" t="s">
        <v>192</v>
      </c>
      <c r="E1715" t="s">
        <v>51</v>
      </c>
      <c r="F1715"/>
      <c r="G1715" s="78">
        <v>1930</v>
      </c>
      <c r="H1715" t="s">
        <v>55</v>
      </c>
    </row>
    <row r="1716" spans="1:8" ht="14.4">
      <c r="A1716" s="31">
        <f>COUNTIF('BOM Atual ZPCS12'!F:F,B1716)+(1-(SUMIF(Invoice!$A:$A,$B1716,Invoice!$B:$B)/100000000000))</f>
        <v>1</v>
      </c>
      <c r="B1716" t="s">
        <v>3236</v>
      </c>
      <c r="C1716" t="s">
        <v>3237</v>
      </c>
      <c r="D1716" t="s">
        <v>192</v>
      </c>
      <c r="E1716" t="s">
        <v>51</v>
      </c>
      <c r="F1716"/>
      <c r="G1716" s="78">
        <v>1931</v>
      </c>
      <c r="H1716" t="s">
        <v>55</v>
      </c>
    </row>
    <row r="1717" spans="1:8" ht="14.4">
      <c r="A1717" s="31">
        <f>COUNTIF('BOM Atual ZPCS12'!F:F,B1717)+(1-(SUMIF(Invoice!$A:$A,$B1717,Invoice!$B:$B)/100000000000))</f>
        <v>1</v>
      </c>
      <c r="B1717" t="s">
        <v>3238</v>
      </c>
      <c r="C1717" t="s">
        <v>3239</v>
      </c>
      <c r="D1717" t="s">
        <v>192</v>
      </c>
      <c r="E1717" t="s">
        <v>51</v>
      </c>
      <c r="F1717"/>
      <c r="G1717" s="78">
        <v>1931</v>
      </c>
      <c r="H1717" t="s">
        <v>55</v>
      </c>
    </row>
    <row r="1718" spans="1:8" ht="14.4">
      <c r="A1718" s="31">
        <f>COUNTIF('BOM Atual ZPCS12'!F:F,B1718)+(1-(SUMIF(Invoice!$A:$A,$B1718,Invoice!$B:$B)/100000000000))</f>
        <v>1</v>
      </c>
      <c r="B1718" t="s">
        <v>3240</v>
      </c>
      <c r="C1718" t="s">
        <v>3241</v>
      </c>
      <c r="D1718" t="s">
        <v>192</v>
      </c>
      <c r="E1718" t="s">
        <v>51</v>
      </c>
      <c r="F1718"/>
      <c r="G1718" s="78">
        <v>1932</v>
      </c>
      <c r="H1718" t="s">
        <v>55</v>
      </c>
    </row>
    <row r="1719" spans="1:8" ht="14.4">
      <c r="A1719" s="31">
        <f>COUNTIF('BOM Atual ZPCS12'!F:F,B1719)+(1-(SUMIF(Invoice!$A:$A,$B1719,Invoice!$B:$B)/100000000000))</f>
        <v>1</v>
      </c>
      <c r="B1719" t="s">
        <v>3242</v>
      </c>
      <c r="C1719" t="s">
        <v>3243</v>
      </c>
      <c r="D1719" t="s">
        <v>192</v>
      </c>
      <c r="E1719" t="s">
        <v>51</v>
      </c>
      <c r="F1719"/>
      <c r="G1719" s="78">
        <v>1932</v>
      </c>
      <c r="H1719" t="s">
        <v>55</v>
      </c>
    </row>
    <row r="1720" spans="1:8" ht="14.4">
      <c r="A1720" s="31">
        <f>COUNTIF('BOM Atual ZPCS12'!F:F,B1720)+(1-(SUMIF(Invoice!$A:$A,$B1720,Invoice!$B:$B)/100000000000))</f>
        <v>1</v>
      </c>
      <c r="B1720" t="s">
        <v>3244</v>
      </c>
      <c r="C1720" t="s">
        <v>3245</v>
      </c>
      <c r="D1720" t="s">
        <v>192</v>
      </c>
      <c r="E1720" t="s">
        <v>51</v>
      </c>
      <c r="F1720"/>
      <c r="G1720" s="78">
        <v>1933</v>
      </c>
      <c r="H1720" t="s">
        <v>55</v>
      </c>
    </row>
    <row r="1721" spans="1:8" ht="14.4">
      <c r="A1721" s="31">
        <f>COUNTIF('BOM Atual ZPCS12'!F:F,B1721)+(1-(SUMIF(Invoice!$A:$A,$B1721,Invoice!$B:$B)/100000000000))</f>
        <v>1</v>
      </c>
      <c r="B1721" t="s">
        <v>3246</v>
      </c>
      <c r="C1721" t="s">
        <v>3245</v>
      </c>
      <c r="D1721" t="s">
        <v>192</v>
      </c>
      <c r="E1721" t="s">
        <v>51</v>
      </c>
      <c r="F1721"/>
      <c r="G1721" s="78">
        <v>1933</v>
      </c>
      <c r="H1721" t="s">
        <v>55</v>
      </c>
    </row>
    <row r="1722" spans="1:8" ht="14.4">
      <c r="A1722" s="31">
        <f>COUNTIF('BOM Atual ZPCS12'!F:F,B1722)+(1-(SUMIF(Invoice!$A:$A,$B1722,Invoice!$B:$B)/100000000000))</f>
        <v>1</v>
      </c>
      <c r="B1722" t="s">
        <v>3247</v>
      </c>
      <c r="C1722" t="s">
        <v>3248</v>
      </c>
      <c r="D1722" t="s">
        <v>192</v>
      </c>
      <c r="E1722" t="s">
        <v>54</v>
      </c>
      <c r="F1722"/>
      <c r="G1722" s="78">
        <v>1934</v>
      </c>
      <c r="H1722" t="s">
        <v>55</v>
      </c>
    </row>
    <row r="1723" spans="1:8" ht="14.4">
      <c r="A1723" s="31">
        <f>COUNTIF('BOM Atual ZPCS12'!F:F,B1723)+(1-(SUMIF(Invoice!$A:$A,$B1723,Invoice!$B:$B)/100000000000))</f>
        <v>1</v>
      </c>
      <c r="B1723" t="s">
        <v>3249</v>
      </c>
      <c r="C1723" t="s">
        <v>3250</v>
      </c>
      <c r="D1723" t="s">
        <v>192</v>
      </c>
      <c r="E1723" t="s">
        <v>54</v>
      </c>
      <c r="F1723"/>
      <c r="G1723" s="78">
        <v>1934</v>
      </c>
      <c r="H1723" t="s">
        <v>55</v>
      </c>
    </row>
    <row r="1724" spans="1:8" ht="14.4">
      <c r="A1724" s="31">
        <f>COUNTIF('BOM Atual ZPCS12'!F:F,B1724)+(1-(SUMIF(Invoice!$A:$A,$B1724,Invoice!$B:$B)/100000000000))</f>
        <v>1</v>
      </c>
      <c r="B1724" t="s">
        <v>3251</v>
      </c>
      <c r="C1724" t="s">
        <v>3252</v>
      </c>
      <c r="D1724" t="s">
        <v>192</v>
      </c>
      <c r="E1724" t="s">
        <v>51</v>
      </c>
      <c r="F1724"/>
      <c r="G1724" s="78">
        <v>1935</v>
      </c>
      <c r="H1724" t="s">
        <v>55</v>
      </c>
    </row>
    <row r="1725" spans="1:8" ht="14.4">
      <c r="A1725" s="31">
        <f>COUNTIF('BOM Atual ZPCS12'!F:F,B1725)+(1-(SUMIF(Invoice!$A:$A,$B1725,Invoice!$B:$B)/100000000000))</f>
        <v>1</v>
      </c>
      <c r="B1725" t="s">
        <v>3253</v>
      </c>
      <c r="C1725" t="s">
        <v>3254</v>
      </c>
      <c r="D1725" t="s">
        <v>192</v>
      </c>
      <c r="E1725" t="s">
        <v>51</v>
      </c>
      <c r="F1725"/>
      <c r="G1725" s="78">
        <v>1935</v>
      </c>
      <c r="H1725" t="s">
        <v>55</v>
      </c>
    </row>
    <row r="1726" spans="1:8" ht="14.4">
      <c r="A1726" s="31">
        <f>COUNTIF('BOM Atual ZPCS12'!F:F,B1726)+(1-(SUMIF(Invoice!$A:$A,$B1726,Invoice!$B:$B)/100000000000))</f>
        <v>1</v>
      </c>
      <c r="B1726" t="s">
        <v>3270</v>
      </c>
      <c r="C1726" t="s">
        <v>3271</v>
      </c>
      <c r="D1726" t="s">
        <v>192</v>
      </c>
      <c r="E1726" t="s">
        <v>51</v>
      </c>
      <c r="F1726"/>
      <c r="G1726" s="78">
        <v>1939</v>
      </c>
      <c r="H1726" t="s">
        <v>55</v>
      </c>
    </row>
    <row r="1727" spans="1:8" ht="14.4">
      <c r="A1727" s="31">
        <f>COUNTIF('BOM Atual ZPCS12'!F:F,B1727)+(1-(SUMIF(Invoice!$A:$A,$B1727,Invoice!$B:$B)/100000000000))</f>
        <v>1</v>
      </c>
      <c r="B1727" t="s">
        <v>3272</v>
      </c>
      <c r="C1727" t="s">
        <v>3273</v>
      </c>
      <c r="D1727" t="s">
        <v>192</v>
      </c>
      <c r="E1727" t="s">
        <v>51</v>
      </c>
      <c r="F1727"/>
      <c r="G1727" s="78">
        <v>1939</v>
      </c>
      <c r="H1727" t="s">
        <v>55</v>
      </c>
    </row>
    <row r="1728" spans="1:8" ht="14.4">
      <c r="A1728" s="31">
        <f>COUNTIF('BOM Atual ZPCS12'!F:F,B1728)+(1-(SUMIF(Invoice!$A:$A,$B1728,Invoice!$B:$B)/100000000000))</f>
        <v>1</v>
      </c>
      <c r="B1728" t="s">
        <v>561</v>
      </c>
      <c r="C1728" t="s">
        <v>562</v>
      </c>
      <c r="D1728" t="s">
        <v>192</v>
      </c>
      <c r="E1728" t="s">
        <v>51</v>
      </c>
      <c r="F1728"/>
      <c r="G1728" s="78">
        <v>1940</v>
      </c>
      <c r="H1728" t="s">
        <v>55</v>
      </c>
    </row>
    <row r="1729" spans="1:8" ht="14.4">
      <c r="A1729" s="31">
        <f>COUNTIF('BOM Atual ZPCS12'!F:F,B1729)+(1-(SUMIF(Invoice!$A:$A,$B1729,Invoice!$B:$B)/100000000000))</f>
        <v>1</v>
      </c>
      <c r="B1729" t="s">
        <v>3671</v>
      </c>
      <c r="C1729" t="s">
        <v>3672</v>
      </c>
      <c r="D1729" t="s">
        <v>192</v>
      </c>
      <c r="E1729" t="s">
        <v>51</v>
      </c>
      <c r="F1729"/>
      <c r="G1729" s="78">
        <v>1940</v>
      </c>
      <c r="H1729" t="s">
        <v>55</v>
      </c>
    </row>
    <row r="1730" spans="1:8" ht="14.4">
      <c r="A1730" s="31">
        <f>COUNTIF('BOM Atual ZPCS12'!F:F,B1730)+(1-(SUMIF(Invoice!$A:$A,$B1730,Invoice!$B:$B)/100000000000))</f>
        <v>1</v>
      </c>
      <c r="B1730" t="s">
        <v>3274</v>
      </c>
      <c r="C1730" t="s">
        <v>3275</v>
      </c>
      <c r="D1730" t="s">
        <v>192</v>
      </c>
      <c r="E1730" t="s">
        <v>51</v>
      </c>
      <c r="F1730"/>
      <c r="G1730" s="78">
        <v>1941</v>
      </c>
      <c r="H1730" t="s">
        <v>55</v>
      </c>
    </row>
    <row r="1731" spans="1:8" ht="14.4">
      <c r="A1731" s="31">
        <f>COUNTIF('BOM Atual ZPCS12'!F:F,B1731)+(1-(SUMIF(Invoice!$A:$A,$B1731,Invoice!$B:$B)/100000000000))</f>
        <v>1</v>
      </c>
      <c r="B1731" t="s">
        <v>3276</v>
      </c>
      <c r="C1731" t="s">
        <v>3277</v>
      </c>
      <c r="D1731" t="s">
        <v>192</v>
      </c>
      <c r="E1731" t="s">
        <v>51</v>
      </c>
      <c r="F1731"/>
      <c r="G1731" s="78">
        <v>1941</v>
      </c>
      <c r="H1731" t="s">
        <v>55</v>
      </c>
    </row>
    <row r="1732" spans="1:8" ht="14.4">
      <c r="A1732" s="31">
        <f>COUNTIF('BOM Atual ZPCS12'!F:F,B1732)+(1-(SUMIF(Invoice!$A:$A,$B1732,Invoice!$B:$B)/100000000000))</f>
        <v>1</v>
      </c>
      <c r="B1732" t="s">
        <v>3673</v>
      </c>
      <c r="C1732" t="s">
        <v>3674</v>
      </c>
      <c r="D1732" t="s">
        <v>192</v>
      </c>
      <c r="E1732" t="s">
        <v>51</v>
      </c>
      <c r="F1732"/>
      <c r="G1732" s="78">
        <v>1942</v>
      </c>
      <c r="H1732" t="s">
        <v>55</v>
      </c>
    </row>
    <row r="1733" spans="1:8" ht="14.4">
      <c r="A1733" s="31">
        <f>COUNTIF('BOM Atual ZPCS12'!F:F,B1733)+(1-(SUMIF(Invoice!$A:$A,$B1733,Invoice!$B:$B)/100000000000))</f>
        <v>1</v>
      </c>
      <c r="B1733" t="s">
        <v>555</v>
      </c>
      <c r="C1733" t="s">
        <v>556</v>
      </c>
      <c r="D1733" t="s">
        <v>192</v>
      </c>
      <c r="E1733" t="s">
        <v>51</v>
      </c>
      <c r="F1733"/>
      <c r="G1733" s="78">
        <v>1942</v>
      </c>
      <c r="H1733" t="s">
        <v>55</v>
      </c>
    </row>
    <row r="1734" spans="1:8" ht="14.4">
      <c r="A1734" s="31">
        <f>COUNTIF('BOM Atual ZPCS12'!F:F,B1734)+(1-(SUMIF(Invoice!$A:$A,$B1734,Invoice!$B:$B)/100000000000))</f>
        <v>1</v>
      </c>
      <c r="B1734" t="s">
        <v>3278</v>
      </c>
      <c r="C1734" t="s">
        <v>3279</v>
      </c>
      <c r="D1734" t="s">
        <v>192</v>
      </c>
      <c r="E1734" t="s">
        <v>51</v>
      </c>
      <c r="F1734"/>
      <c r="G1734" s="78">
        <v>1943</v>
      </c>
      <c r="H1734" t="s">
        <v>55</v>
      </c>
    </row>
    <row r="1735" spans="1:8" ht="14.4">
      <c r="A1735" s="31">
        <f>COUNTIF('BOM Atual ZPCS12'!F:F,B1735)+(1-(SUMIF(Invoice!$A:$A,$B1735,Invoice!$B:$B)/100000000000))</f>
        <v>1</v>
      </c>
      <c r="B1735" t="s">
        <v>3280</v>
      </c>
      <c r="C1735" t="s">
        <v>3281</v>
      </c>
      <c r="D1735" t="s">
        <v>192</v>
      </c>
      <c r="E1735" t="s">
        <v>51</v>
      </c>
      <c r="F1735"/>
      <c r="G1735" s="78">
        <v>1943</v>
      </c>
      <c r="H1735" t="s">
        <v>55</v>
      </c>
    </row>
    <row r="1736" spans="1:8" ht="14.4">
      <c r="A1736" s="31">
        <f>COUNTIF('BOM Atual ZPCS12'!F:F,B1736)+(1-(SUMIF(Invoice!$A:$A,$B1736,Invoice!$B:$B)/100000000000))</f>
        <v>1</v>
      </c>
      <c r="B1736" t="s">
        <v>3675</v>
      </c>
      <c r="C1736" t="s">
        <v>3676</v>
      </c>
      <c r="D1736" t="s">
        <v>192</v>
      </c>
      <c r="E1736" t="s">
        <v>51</v>
      </c>
      <c r="F1736"/>
      <c r="G1736" s="78">
        <v>1943</v>
      </c>
      <c r="H1736" t="s">
        <v>55</v>
      </c>
    </row>
    <row r="1737" spans="1:8" ht="14.4">
      <c r="A1737" s="31">
        <f>COUNTIF('BOM Atual ZPCS12'!F:F,B1737)+(1-(SUMIF(Invoice!$A:$A,$B1737,Invoice!$B:$B)/100000000000))</f>
        <v>1</v>
      </c>
      <c r="B1737" t="s">
        <v>3290</v>
      </c>
      <c r="C1737" t="s">
        <v>3291</v>
      </c>
      <c r="D1737" t="s">
        <v>192</v>
      </c>
      <c r="E1737" t="s">
        <v>51</v>
      </c>
      <c r="F1737"/>
      <c r="G1737" s="78">
        <v>1944</v>
      </c>
      <c r="H1737" t="s">
        <v>55</v>
      </c>
    </row>
    <row r="1738" spans="1:8" ht="14.4">
      <c r="A1738" s="31">
        <f>COUNTIF('BOM Atual ZPCS12'!F:F,B1738)+(1-(SUMIF(Invoice!$A:$A,$B1738,Invoice!$B:$B)/100000000000))</f>
        <v>1</v>
      </c>
      <c r="B1738" t="s">
        <v>3292</v>
      </c>
      <c r="C1738" t="s">
        <v>3293</v>
      </c>
      <c r="D1738" t="s">
        <v>192</v>
      </c>
      <c r="E1738" t="s">
        <v>51</v>
      </c>
      <c r="F1738"/>
      <c r="G1738" s="78">
        <v>1944</v>
      </c>
      <c r="H1738" t="s">
        <v>55</v>
      </c>
    </row>
    <row r="1739" spans="1:8" ht="14.4">
      <c r="A1739" s="31">
        <f>COUNTIF('BOM Atual ZPCS12'!F:F,B1739)+(1-(SUMIF(Invoice!$A:$A,$B1739,Invoice!$B:$B)/100000000000))</f>
        <v>1</v>
      </c>
      <c r="B1739" t="s">
        <v>3333</v>
      </c>
      <c r="C1739" t="s">
        <v>3334</v>
      </c>
      <c r="D1739" t="s">
        <v>192</v>
      </c>
      <c r="E1739" t="s">
        <v>51</v>
      </c>
      <c r="F1739"/>
      <c r="G1739" s="78">
        <v>1945</v>
      </c>
      <c r="H1739" t="s">
        <v>55</v>
      </c>
    </row>
    <row r="1740" spans="1:8" ht="14.4">
      <c r="A1740" s="31">
        <f>COUNTIF('BOM Atual ZPCS12'!F:F,B1740)+(1-(SUMIF(Invoice!$A:$A,$B1740,Invoice!$B:$B)/100000000000))</f>
        <v>1</v>
      </c>
      <c r="B1740" t="s">
        <v>3335</v>
      </c>
      <c r="C1740" t="s">
        <v>3336</v>
      </c>
      <c r="D1740" t="s">
        <v>192</v>
      </c>
      <c r="E1740" t="s">
        <v>51</v>
      </c>
      <c r="F1740"/>
      <c r="G1740" s="78">
        <v>1945</v>
      </c>
      <c r="H1740" t="s">
        <v>55</v>
      </c>
    </row>
    <row r="1741" spans="1:8" ht="14.4">
      <c r="A1741" s="31">
        <f>COUNTIF('BOM Atual ZPCS12'!F:F,B1741)+(1-(SUMIF(Invoice!$A:$A,$B1741,Invoice!$B:$B)/100000000000))</f>
        <v>1</v>
      </c>
      <c r="B1741" t="s">
        <v>3337</v>
      </c>
      <c r="C1741" t="s">
        <v>3338</v>
      </c>
      <c r="D1741" t="s">
        <v>192</v>
      </c>
      <c r="E1741" t="s">
        <v>51</v>
      </c>
      <c r="F1741"/>
      <c r="G1741" s="78">
        <v>1946</v>
      </c>
      <c r="H1741" t="s">
        <v>55</v>
      </c>
    </row>
    <row r="1742" spans="1:8" ht="14.4">
      <c r="A1742" s="31">
        <f>COUNTIF('BOM Atual ZPCS12'!F:F,B1742)+(1-(SUMIF(Invoice!$A:$A,$B1742,Invoice!$B:$B)/100000000000))</f>
        <v>1</v>
      </c>
      <c r="B1742" t="s">
        <v>3339</v>
      </c>
      <c r="C1742" t="s">
        <v>3340</v>
      </c>
      <c r="D1742" t="s">
        <v>192</v>
      </c>
      <c r="E1742" t="s">
        <v>51</v>
      </c>
      <c r="F1742"/>
      <c r="G1742" s="78">
        <v>1946</v>
      </c>
      <c r="H1742" t="s">
        <v>55</v>
      </c>
    </row>
    <row r="1743" spans="1:8" ht="14.4">
      <c r="A1743" s="31">
        <f>COUNTIF('BOM Atual ZPCS12'!F:F,B1743)+(1-(SUMIF(Invoice!$A:$A,$B1743,Invoice!$B:$B)/100000000000))</f>
        <v>1</v>
      </c>
      <c r="B1743" t="s">
        <v>3341</v>
      </c>
      <c r="C1743" t="s">
        <v>3342</v>
      </c>
      <c r="D1743" t="s">
        <v>192</v>
      </c>
      <c r="E1743" t="s">
        <v>51</v>
      </c>
      <c r="F1743"/>
      <c r="G1743" s="78">
        <v>1947</v>
      </c>
      <c r="H1743" t="s">
        <v>55</v>
      </c>
    </row>
    <row r="1744" spans="1:8" ht="14.4">
      <c r="A1744" s="31">
        <f>COUNTIF('BOM Atual ZPCS12'!F:F,B1744)+(1-(SUMIF(Invoice!$A:$A,$B1744,Invoice!$B:$B)/100000000000))</f>
        <v>1</v>
      </c>
      <c r="B1744" t="s">
        <v>3343</v>
      </c>
      <c r="C1744" t="s">
        <v>3344</v>
      </c>
      <c r="D1744" t="s">
        <v>192</v>
      </c>
      <c r="E1744" t="s">
        <v>51</v>
      </c>
      <c r="F1744"/>
      <c r="G1744" s="78">
        <v>1947</v>
      </c>
      <c r="H1744" t="s">
        <v>55</v>
      </c>
    </row>
    <row r="1745" spans="1:8" ht="14.4">
      <c r="A1745" s="31">
        <f>COUNTIF('BOM Atual ZPCS12'!F:F,B1745)+(1-(SUMIF(Invoice!$A:$A,$B1745,Invoice!$B:$B)/100000000000))</f>
        <v>1</v>
      </c>
      <c r="B1745" t="s">
        <v>3345</v>
      </c>
      <c r="C1745" t="s">
        <v>3346</v>
      </c>
      <c r="D1745" t="s">
        <v>192</v>
      </c>
      <c r="E1745" t="s">
        <v>51</v>
      </c>
      <c r="F1745"/>
      <c r="G1745" s="78">
        <v>1948</v>
      </c>
      <c r="H1745" t="s">
        <v>55</v>
      </c>
    </row>
    <row r="1746" spans="1:8" ht="14.4">
      <c r="A1746" s="31">
        <f>COUNTIF('BOM Atual ZPCS12'!F:F,B1746)+(1-(SUMIF(Invoice!$A:$A,$B1746,Invoice!$B:$B)/100000000000))</f>
        <v>1</v>
      </c>
      <c r="B1746" t="s">
        <v>3347</v>
      </c>
      <c r="C1746" t="s">
        <v>3348</v>
      </c>
      <c r="D1746" t="s">
        <v>192</v>
      </c>
      <c r="E1746" t="s">
        <v>51</v>
      </c>
      <c r="F1746"/>
      <c r="G1746" s="78">
        <v>1948</v>
      </c>
      <c r="H1746" t="s">
        <v>55</v>
      </c>
    </row>
    <row r="1747" spans="1:8" ht="14.4">
      <c r="A1747" s="31">
        <f>COUNTIF('BOM Atual ZPCS12'!F:F,B1747)+(1-(SUMIF(Invoice!$A:$A,$B1747,Invoice!$B:$B)/100000000000))</f>
        <v>1</v>
      </c>
      <c r="B1747" t="s">
        <v>3349</v>
      </c>
      <c r="C1747" t="s">
        <v>3350</v>
      </c>
      <c r="D1747" t="s">
        <v>192</v>
      </c>
      <c r="E1747" t="s">
        <v>51</v>
      </c>
      <c r="F1747"/>
      <c r="G1747" s="78">
        <v>1948</v>
      </c>
      <c r="H1747" t="s">
        <v>55</v>
      </c>
    </row>
    <row r="1748" spans="1:8" ht="14.4">
      <c r="A1748" s="31">
        <f>COUNTIF('BOM Atual ZPCS12'!F:F,B1748)+(1-(SUMIF(Invoice!$A:$A,$B1748,Invoice!$B:$B)/100000000000))</f>
        <v>1</v>
      </c>
      <c r="B1748" t="s">
        <v>3351</v>
      </c>
      <c r="C1748" t="s">
        <v>3352</v>
      </c>
      <c r="D1748" t="s">
        <v>192</v>
      </c>
      <c r="E1748" t="s">
        <v>51</v>
      </c>
      <c r="F1748"/>
      <c r="G1748" s="78">
        <v>1949</v>
      </c>
      <c r="H1748" t="s">
        <v>55</v>
      </c>
    </row>
    <row r="1749" spans="1:8" ht="14.4">
      <c r="A1749" s="31">
        <f>COUNTIF('BOM Atual ZPCS12'!F:F,B1749)+(1-(SUMIF(Invoice!$A:$A,$B1749,Invoice!$B:$B)/100000000000))</f>
        <v>1</v>
      </c>
      <c r="B1749" t="s">
        <v>3353</v>
      </c>
      <c r="C1749" t="s">
        <v>3352</v>
      </c>
      <c r="D1749" t="s">
        <v>192</v>
      </c>
      <c r="E1749" t="s">
        <v>51</v>
      </c>
      <c r="F1749"/>
      <c r="G1749" s="78">
        <v>1949</v>
      </c>
      <c r="H1749" t="s">
        <v>55</v>
      </c>
    </row>
    <row r="1750" spans="1:8" ht="14.4">
      <c r="A1750" s="31">
        <f>COUNTIF('BOM Atual ZPCS12'!F:F,B1750)+(1-(SUMIF(Invoice!$A:$A,$B1750,Invoice!$B:$B)/100000000000))</f>
        <v>1</v>
      </c>
      <c r="B1750" t="s">
        <v>3677</v>
      </c>
      <c r="C1750" t="s">
        <v>3678</v>
      </c>
      <c r="D1750" t="s">
        <v>192</v>
      </c>
      <c r="E1750" t="s">
        <v>51</v>
      </c>
      <c r="F1750"/>
      <c r="G1750" s="78">
        <v>1949</v>
      </c>
      <c r="H1750" t="s">
        <v>55</v>
      </c>
    </row>
    <row r="1751" spans="1:8" ht="14.4">
      <c r="A1751" s="31">
        <f>COUNTIF('BOM Atual ZPCS12'!F:F,B1751)+(1-(SUMIF(Invoice!$A:$A,$B1751,Invoice!$B:$B)/100000000000))</f>
        <v>1</v>
      </c>
      <c r="B1751" t="s">
        <v>3357</v>
      </c>
      <c r="C1751" t="s">
        <v>3358</v>
      </c>
      <c r="D1751" t="s">
        <v>192</v>
      </c>
      <c r="E1751" t="s">
        <v>54</v>
      </c>
      <c r="F1751"/>
      <c r="G1751" s="78">
        <v>1950</v>
      </c>
      <c r="H1751" t="s">
        <v>55</v>
      </c>
    </row>
    <row r="1752" spans="1:8" ht="14.4">
      <c r="A1752" s="31">
        <f>COUNTIF('BOM Atual ZPCS12'!F:F,B1752)+(1-(SUMIF(Invoice!$A:$A,$B1752,Invoice!$B:$B)/100000000000))</f>
        <v>1</v>
      </c>
      <c r="B1752" t="s">
        <v>3359</v>
      </c>
      <c r="C1752" t="s">
        <v>3358</v>
      </c>
      <c r="D1752" t="s">
        <v>192</v>
      </c>
      <c r="E1752" t="s">
        <v>54</v>
      </c>
      <c r="F1752"/>
      <c r="G1752" s="78">
        <v>1950</v>
      </c>
      <c r="H1752" t="s">
        <v>55</v>
      </c>
    </row>
    <row r="1753" spans="1:8" ht="14.4">
      <c r="A1753" s="31">
        <f>COUNTIF('BOM Atual ZPCS12'!F:F,B1753)+(1-(SUMIF(Invoice!$A:$A,$B1753,Invoice!$B:$B)/100000000000))</f>
        <v>1</v>
      </c>
      <c r="B1753" t="s">
        <v>3360</v>
      </c>
      <c r="C1753" t="s">
        <v>3361</v>
      </c>
      <c r="D1753" t="s">
        <v>192</v>
      </c>
      <c r="E1753" t="s">
        <v>51</v>
      </c>
      <c r="F1753"/>
      <c r="G1753" s="78">
        <v>1951</v>
      </c>
      <c r="H1753" t="s">
        <v>55</v>
      </c>
    </row>
    <row r="1754" spans="1:8" ht="14.4">
      <c r="A1754" s="31">
        <f>COUNTIF('BOM Atual ZPCS12'!F:F,B1754)+(1-(SUMIF(Invoice!$A:$A,$B1754,Invoice!$B:$B)/100000000000))</f>
        <v>1</v>
      </c>
      <c r="B1754" t="s">
        <v>3362</v>
      </c>
      <c r="C1754" t="s">
        <v>3363</v>
      </c>
      <c r="D1754" t="s">
        <v>192</v>
      </c>
      <c r="E1754" t="s">
        <v>51</v>
      </c>
      <c r="F1754"/>
      <c r="G1754" s="78">
        <v>1951</v>
      </c>
      <c r="H1754" t="s">
        <v>55</v>
      </c>
    </row>
    <row r="1755" spans="1:8" ht="14.4">
      <c r="A1755" s="31">
        <f>COUNTIF('BOM Atual ZPCS12'!F:F,B1755)+(1-(SUMIF(Invoice!$A:$A,$B1755,Invoice!$B:$B)/100000000000))</f>
        <v>1</v>
      </c>
      <c r="B1755" t="s">
        <v>3364</v>
      </c>
      <c r="C1755" t="s">
        <v>3365</v>
      </c>
      <c r="D1755" t="s">
        <v>192</v>
      </c>
      <c r="E1755" t="s">
        <v>51</v>
      </c>
      <c r="F1755"/>
      <c r="G1755" s="78">
        <v>1954</v>
      </c>
      <c r="H1755" t="s">
        <v>55</v>
      </c>
    </row>
    <row r="1756" spans="1:8" ht="14.4">
      <c r="A1756" s="31">
        <f>COUNTIF('BOM Atual ZPCS12'!F:F,B1756)+(1-(SUMIF(Invoice!$A:$A,$B1756,Invoice!$B:$B)/100000000000))</f>
        <v>1</v>
      </c>
      <c r="B1756" t="s">
        <v>3366</v>
      </c>
      <c r="C1756" t="s">
        <v>3367</v>
      </c>
      <c r="D1756" t="s">
        <v>192</v>
      </c>
      <c r="E1756" t="s">
        <v>51</v>
      </c>
      <c r="F1756"/>
      <c r="G1756" s="78">
        <v>1954</v>
      </c>
      <c r="H1756" t="s">
        <v>55</v>
      </c>
    </row>
    <row r="1757" spans="1:8" ht="14.4">
      <c r="A1757" s="31">
        <f>COUNTIF('BOM Atual ZPCS12'!F:F,B1757)+(1-(SUMIF(Invoice!$A:$A,$B1757,Invoice!$B:$B)/100000000000))</f>
        <v>1</v>
      </c>
      <c r="B1757" t="s">
        <v>3368</v>
      </c>
      <c r="C1757" t="s">
        <v>3369</v>
      </c>
      <c r="D1757" t="s">
        <v>192</v>
      </c>
      <c r="E1757" t="s">
        <v>51</v>
      </c>
      <c r="F1757"/>
      <c r="G1757" s="78">
        <v>1955</v>
      </c>
      <c r="H1757" t="s">
        <v>55</v>
      </c>
    </row>
    <row r="1758" spans="1:8" ht="14.4">
      <c r="A1758" s="31">
        <f>COUNTIF('BOM Atual ZPCS12'!F:F,B1758)+(1-(SUMIF(Invoice!$A:$A,$B1758,Invoice!$B:$B)/100000000000))</f>
        <v>1</v>
      </c>
      <c r="B1758" t="s">
        <v>3370</v>
      </c>
      <c r="C1758" t="s">
        <v>3371</v>
      </c>
      <c r="D1758" t="s">
        <v>192</v>
      </c>
      <c r="E1758" t="s">
        <v>51</v>
      </c>
      <c r="F1758"/>
      <c r="G1758" s="78">
        <v>1955</v>
      </c>
      <c r="H1758" t="s">
        <v>55</v>
      </c>
    </row>
    <row r="1759" spans="1:8" ht="14.4">
      <c r="A1759" s="31">
        <f>COUNTIF('BOM Atual ZPCS12'!F:F,B1759)+(1-(SUMIF(Invoice!$A:$A,$B1759,Invoice!$B:$B)/100000000000))</f>
        <v>1</v>
      </c>
      <c r="B1759" t="s">
        <v>3372</v>
      </c>
      <c r="C1759" t="s">
        <v>3373</v>
      </c>
      <c r="D1759" t="s">
        <v>192</v>
      </c>
      <c r="E1759" t="s">
        <v>51</v>
      </c>
      <c r="F1759"/>
      <c r="G1759" s="78">
        <v>1956</v>
      </c>
      <c r="H1759" t="s">
        <v>55</v>
      </c>
    </row>
    <row r="1760" spans="1:8" ht="14.4">
      <c r="A1760" s="31">
        <f>COUNTIF('BOM Atual ZPCS12'!F:F,B1760)+(1-(SUMIF(Invoice!$A:$A,$B1760,Invoice!$B:$B)/100000000000))</f>
        <v>1</v>
      </c>
      <c r="B1760" t="s">
        <v>3374</v>
      </c>
      <c r="C1760" t="s">
        <v>3375</v>
      </c>
      <c r="D1760" t="s">
        <v>192</v>
      </c>
      <c r="E1760" t="s">
        <v>51</v>
      </c>
      <c r="F1760"/>
      <c r="G1760" s="78">
        <v>1956</v>
      </c>
      <c r="H1760" t="s">
        <v>55</v>
      </c>
    </row>
    <row r="1761" spans="1:8" ht="14.4">
      <c r="A1761" s="31">
        <f>COUNTIF('BOM Atual ZPCS12'!F:F,B1761)+(1-(SUMIF(Invoice!$A:$A,$B1761,Invoice!$B:$B)/100000000000))</f>
        <v>1</v>
      </c>
      <c r="B1761" t="s">
        <v>3376</v>
      </c>
      <c r="C1761" t="s">
        <v>3377</v>
      </c>
      <c r="D1761" t="s">
        <v>192</v>
      </c>
      <c r="E1761" t="s">
        <v>51</v>
      </c>
      <c r="F1761"/>
      <c r="G1761" s="78">
        <v>1957</v>
      </c>
      <c r="H1761" t="s">
        <v>55</v>
      </c>
    </row>
    <row r="1762" spans="1:8" ht="14.4">
      <c r="A1762" s="31">
        <f>COUNTIF('BOM Atual ZPCS12'!F:F,B1762)+(1-(SUMIF(Invoice!$A:$A,$B1762,Invoice!$B:$B)/100000000000))</f>
        <v>1</v>
      </c>
      <c r="B1762" t="s">
        <v>3380</v>
      </c>
      <c r="C1762" t="s">
        <v>3379</v>
      </c>
      <c r="D1762" t="s">
        <v>192</v>
      </c>
      <c r="E1762" t="s">
        <v>51</v>
      </c>
      <c r="F1762"/>
      <c r="G1762" s="78">
        <v>1957</v>
      </c>
      <c r="H1762" t="s">
        <v>55</v>
      </c>
    </row>
    <row r="1763" spans="1:8" ht="14.4">
      <c r="A1763" s="31">
        <f>COUNTIF('BOM Atual ZPCS12'!F:F,B1763)+(1-(SUMIF(Invoice!$A:$A,$B1763,Invoice!$B:$B)/100000000000))</f>
        <v>1</v>
      </c>
      <c r="B1763" t="s">
        <v>3378</v>
      </c>
      <c r="C1763" t="s">
        <v>3379</v>
      </c>
      <c r="D1763" t="s">
        <v>192</v>
      </c>
      <c r="E1763" t="s">
        <v>51</v>
      </c>
      <c r="F1763"/>
      <c r="G1763" s="78">
        <v>1957</v>
      </c>
      <c r="H1763" t="s">
        <v>55</v>
      </c>
    </row>
    <row r="1764" spans="1:8" ht="14.4">
      <c r="A1764" s="31">
        <f>COUNTIF('BOM Atual ZPCS12'!F:F,B1764)+(1-(SUMIF(Invoice!$A:$A,$B1764,Invoice!$B:$B)/100000000000))</f>
        <v>1</v>
      </c>
      <c r="B1764" t="s">
        <v>3679</v>
      </c>
      <c r="C1764" t="s">
        <v>3680</v>
      </c>
      <c r="D1764" t="s">
        <v>192</v>
      </c>
      <c r="E1764" t="s">
        <v>51</v>
      </c>
      <c r="F1764"/>
      <c r="G1764" s="78">
        <v>1957</v>
      </c>
      <c r="H1764" t="s">
        <v>55</v>
      </c>
    </row>
    <row r="1765" spans="1:8" ht="14.4">
      <c r="A1765" s="31">
        <f>COUNTIF('BOM Atual ZPCS12'!F:F,B1765)+(1-(SUMIF(Invoice!$A:$A,$B1765,Invoice!$B:$B)/100000000000))</f>
        <v>1</v>
      </c>
      <c r="B1765" t="s">
        <v>3681</v>
      </c>
      <c r="C1765" t="s">
        <v>3682</v>
      </c>
      <c r="D1765" t="s">
        <v>192</v>
      </c>
      <c r="E1765" t="s">
        <v>51</v>
      </c>
      <c r="F1765"/>
      <c r="G1765" s="78">
        <v>1957</v>
      </c>
      <c r="H1765" t="s">
        <v>55</v>
      </c>
    </row>
    <row r="1766" spans="1:8" ht="14.4">
      <c r="A1766" s="31">
        <f>COUNTIF('BOM Atual ZPCS12'!F:F,B1766)+(1-(SUMIF(Invoice!$A:$A,$B1766,Invoice!$B:$B)/100000000000))</f>
        <v>1</v>
      </c>
      <c r="B1766" t="s">
        <v>3381</v>
      </c>
      <c r="C1766" t="s">
        <v>3382</v>
      </c>
      <c r="D1766" t="s">
        <v>192</v>
      </c>
      <c r="E1766" t="s">
        <v>51</v>
      </c>
      <c r="F1766"/>
      <c r="G1766" s="78">
        <v>1958</v>
      </c>
      <c r="H1766" t="s">
        <v>55</v>
      </c>
    </row>
    <row r="1767" spans="1:8" ht="14.4">
      <c r="A1767" s="31">
        <f>COUNTIF('BOM Atual ZPCS12'!F:F,B1767)+(1-(SUMIF(Invoice!$A:$A,$B1767,Invoice!$B:$B)/100000000000))</f>
        <v>1</v>
      </c>
      <c r="B1767" t="s">
        <v>3383</v>
      </c>
      <c r="C1767" t="s">
        <v>3384</v>
      </c>
      <c r="D1767" t="s">
        <v>192</v>
      </c>
      <c r="E1767" t="s">
        <v>51</v>
      </c>
      <c r="F1767"/>
      <c r="G1767" s="78">
        <v>1958</v>
      </c>
      <c r="H1767" t="s">
        <v>55</v>
      </c>
    </row>
    <row r="1768" spans="1:8" ht="14.4">
      <c r="A1768" s="31">
        <f>COUNTIF('BOM Atual ZPCS12'!F:F,B1768)+(1-(SUMIF(Invoice!$A:$A,$B1768,Invoice!$B:$B)/100000000000))</f>
        <v>1</v>
      </c>
      <c r="B1768" t="s">
        <v>3385</v>
      </c>
      <c r="C1768" t="s">
        <v>3384</v>
      </c>
      <c r="D1768" t="s">
        <v>192</v>
      </c>
      <c r="E1768" t="s">
        <v>51</v>
      </c>
      <c r="F1768"/>
      <c r="G1768" s="78">
        <v>1958</v>
      </c>
      <c r="H1768" t="s">
        <v>55</v>
      </c>
    </row>
    <row r="1769" spans="1:8" ht="14.4">
      <c r="A1769" s="31">
        <f>COUNTIF('BOM Atual ZPCS12'!F:F,B1769)+(1-(SUMIF(Invoice!$A:$A,$B1769,Invoice!$B:$B)/100000000000))</f>
        <v>1</v>
      </c>
      <c r="B1769" t="s">
        <v>3683</v>
      </c>
      <c r="C1769" t="s">
        <v>3684</v>
      </c>
      <c r="D1769" t="s">
        <v>192</v>
      </c>
      <c r="E1769" t="s">
        <v>51</v>
      </c>
      <c r="F1769"/>
      <c r="G1769" s="78">
        <v>1958</v>
      </c>
      <c r="H1769" t="s">
        <v>55</v>
      </c>
    </row>
    <row r="1770" spans="1:8" ht="14.4">
      <c r="A1770" s="31">
        <f>COUNTIF('BOM Atual ZPCS12'!F:F,B1770)+(1-(SUMIF(Invoice!$A:$A,$B1770,Invoice!$B:$B)/100000000000))</f>
        <v>1</v>
      </c>
      <c r="B1770" t="s">
        <v>3685</v>
      </c>
      <c r="C1770" t="s">
        <v>3686</v>
      </c>
      <c r="D1770" t="s">
        <v>192</v>
      </c>
      <c r="E1770" t="s">
        <v>51</v>
      </c>
      <c r="F1770"/>
      <c r="G1770" s="78">
        <v>1958</v>
      </c>
      <c r="H1770" t="s">
        <v>55</v>
      </c>
    </row>
    <row r="1771" spans="1:8" ht="14.4">
      <c r="A1771" s="31">
        <f>COUNTIF('BOM Atual ZPCS12'!F:F,B1771)+(1-(SUMIF(Invoice!$A:$A,$B1771,Invoice!$B:$B)/100000000000))</f>
        <v>1</v>
      </c>
      <c r="B1771" t="s">
        <v>3386</v>
      </c>
      <c r="C1771" t="s">
        <v>1183</v>
      </c>
      <c r="D1771" t="s">
        <v>192</v>
      </c>
      <c r="E1771" t="s">
        <v>51</v>
      </c>
      <c r="F1771"/>
      <c r="G1771" s="78">
        <v>1960</v>
      </c>
      <c r="H1771" t="s">
        <v>55</v>
      </c>
    </row>
    <row r="1772" spans="1:8" ht="14.4">
      <c r="A1772" s="31">
        <f>COUNTIF('BOM Atual ZPCS12'!F:F,B1772)+(1-(SUMIF(Invoice!$A:$A,$B1772,Invoice!$B:$B)/100000000000))</f>
        <v>1</v>
      </c>
      <c r="B1772" t="s">
        <v>3687</v>
      </c>
      <c r="C1772" t="s">
        <v>1183</v>
      </c>
      <c r="D1772" t="s">
        <v>192</v>
      </c>
      <c r="E1772" t="s">
        <v>51</v>
      </c>
      <c r="F1772"/>
      <c r="G1772" s="78">
        <v>1960</v>
      </c>
      <c r="H1772" t="s">
        <v>55</v>
      </c>
    </row>
    <row r="1773" spans="1:8" ht="14.4">
      <c r="A1773" s="31">
        <f>COUNTIF('BOM Atual ZPCS12'!F:F,B1773)+(1-(SUMIF(Invoice!$A:$A,$B1773,Invoice!$B:$B)/100000000000))</f>
        <v>1</v>
      </c>
      <c r="B1773" t="s">
        <v>3387</v>
      </c>
      <c r="C1773" t="s">
        <v>3388</v>
      </c>
      <c r="D1773" t="s">
        <v>192</v>
      </c>
      <c r="E1773" t="s">
        <v>51</v>
      </c>
      <c r="F1773"/>
      <c r="G1773" s="78">
        <v>1960</v>
      </c>
      <c r="H1773" t="s">
        <v>55</v>
      </c>
    </row>
    <row r="1774" spans="1:8" ht="14.4">
      <c r="A1774" s="31">
        <f>COUNTIF('BOM Atual ZPCS12'!F:F,B1774)+(1-(SUMIF(Invoice!$A:$A,$B1774,Invoice!$B:$B)/100000000000))</f>
        <v>1</v>
      </c>
      <c r="B1774" t="s">
        <v>3688</v>
      </c>
      <c r="C1774" t="s">
        <v>3689</v>
      </c>
      <c r="D1774" t="s">
        <v>192</v>
      </c>
      <c r="E1774" t="s">
        <v>51</v>
      </c>
      <c r="F1774"/>
      <c r="G1774" s="78">
        <v>1960</v>
      </c>
      <c r="H1774" t="s">
        <v>55</v>
      </c>
    </row>
    <row r="1775" spans="1:8" ht="14.4">
      <c r="A1775" s="31">
        <f>COUNTIF('BOM Atual ZPCS12'!F:F,B1775)+(1-(SUMIF(Invoice!$A:$A,$B1775,Invoice!$B:$B)/100000000000))</f>
        <v>1</v>
      </c>
      <c r="B1775" t="s">
        <v>3389</v>
      </c>
      <c r="C1775" t="s">
        <v>1185</v>
      </c>
      <c r="D1775" t="s">
        <v>192</v>
      </c>
      <c r="E1775" t="s">
        <v>51</v>
      </c>
      <c r="F1775"/>
      <c r="G1775" s="78">
        <v>1961</v>
      </c>
      <c r="H1775" t="s">
        <v>55</v>
      </c>
    </row>
    <row r="1776" spans="1:8" ht="14.4">
      <c r="A1776" s="31">
        <f>COUNTIF('BOM Atual ZPCS12'!F:F,B1776)+(1-(SUMIF(Invoice!$A:$A,$B1776,Invoice!$B:$B)/100000000000))</f>
        <v>1</v>
      </c>
      <c r="B1776" t="s">
        <v>3690</v>
      </c>
      <c r="C1776" t="s">
        <v>1185</v>
      </c>
      <c r="D1776" t="s">
        <v>192</v>
      </c>
      <c r="E1776" t="s">
        <v>51</v>
      </c>
      <c r="F1776"/>
      <c r="G1776" s="78">
        <v>1961</v>
      </c>
      <c r="H1776" t="s">
        <v>55</v>
      </c>
    </row>
    <row r="1777" spans="1:8" ht="14.4">
      <c r="A1777" s="31">
        <f>COUNTIF('BOM Atual ZPCS12'!F:F,B1777)+(1-(SUMIF(Invoice!$A:$A,$B1777,Invoice!$B:$B)/100000000000))</f>
        <v>1</v>
      </c>
      <c r="B1777" t="s">
        <v>3390</v>
      </c>
      <c r="C1777" t="s">
        <v>3391</v>
      </c>
      <c r="D1777" t="s">
        <v>192</v>
      </c>
      <c r="E1777" t="s">
        <v>51</v>
      </c>
      <c r="F1777"/>
      <c r="G1777" s="78">
        <v>1961</v>
      </c>
      <c r="H1777" t="s">
        <v>55</v>
      </c>
    </row>
    <row r="1778" spans="1:8" ht="14.4">
      <c r="A1778" s="31">
        <f>COUNTIF('BOM Atual ZPCS12'!F:F,B1778)+(1-(SUMIF(Invoice!$A:$A,$B1778,Invoice!$B:$B)/100000000000))</f>
        <v>1</v>
      </c>
      <c r="B1778" t="s">
        <v>3691</v>
      </c>
      <c r="C1778" t="s">
        <v>3391</v>
      </c>
      <c r="D1778" t="s">
        <v>192</v>
      </c>
      <c r="E1778" t="s">
        <v>51</v>
      </c>
      <c r="F1778"/>
      <c r="G1778" s="78">
        <v>1961</v>
      </c>
      <c r="H1778" t="s">
        <v>55</v>
      </c>
    </row>
    <row r="1779" spans="1:8" ht="14.4">
      <c r="A1779" s="31">
        <f>COUNTIF('BOM Atual ZPCS12'!F:F,B1779)+(1-(SUMIF(Invoice!$A:$A,$B1779,Invoice!$B:$B)/100000000000))</f>
        <v>1</v>
      </c>
      <c r="B1779" t="s">
        <v>3392</v>
      </c>
      <c r="C1779" t="s">
        <v>3393</v>
      </c>
      <c r="D1779" t="s">
        <v>192</v>
      </c>
      <c r="E1779" t="s">
        <v>51</v>
      </c>
      <c r="F1779"/>
      <c r="G1779" s="78">
        <v>1963</v>
      </c>
      <c r="H1779" t="s">
        <v>55</v>
      </c>
    </row>
    <row r="1780" spans="1:8" ht="14.4">
      <c r="A1780" s="31">
        <f>COUNTIF('BOM Atual ZPCS12'!F:F,B1780)+(1-(SUMIF(Invoice!$A:$A,$B1780,Invoice!$B:$B)/100000000000))</f>
        <v>1</v>
      </c>
      <c r="B1780" t="s">
        <v>3394</v>
      </c>
      <c r="C1780" t="s">
        <v>3395</v>
      </c>
      <c r="D1780" t="s">
        <v>192</v>
      </c>
      <c r="E1780" t="s">
        <v>51</v>
      </c>
      <c r="F1780"/>
      <c r="G1780" s="78">
        <v>1963</v>
      </c>
      <c r="H1780" t="s">
        <v>55</v>
      </c>
    </row>
    <row r="1781" spans="1:8" ht="14.4">
      <c r="A1781" s="31">
        <f>COUNTIF('BOM Atual ZPCS12'!F:F,B1781)+(1-(SUMIF(Invoice!$A:$A,$B1781,Invoice!$B:$B)/100000000000))</f>
        <v>1</v>
      </c>
      <c r="B1781" t="s">
        <v>3396</v>
      </c>
      <c r="C1781" t="s">
        <v>3395</v>
      </c>
      <c r="D1781" t="s">
        <v>192</v>
      </c>
      <c r="E1781" t="s">
        <v>51</v>
      </c>
      <c r="F1781"/>
      <c r="G1781" s="78">
        <v>1963</v>
      </c>
      <c r="H1781" t="s">
        <v>55</v>
      </c>
    </row>
    <row r="1782" spans="1:8" ht="14.4">
      <c r="A1782" s="31">
        <f>COUNTIF('BOM Atual ZPCS12'!F:F,B1782)+(1-(SUMIF(Invoice!$A:$A,$B1782,Invoice!$B:$B)/100000000000))</f>
        <v>1</v>
      </c>
      <c r="B1782" t="s">
        <v>3692</v>
      </c>
      <c r="C1782" t="s">
        <v>3693</v>
      </c>
      <c r="D1782" t="s">
        <v>192</v>
      </c>
      <c r="E1782" t="s">
        <v>51</v>
      </c>
      <c r="F1782"/>
      <c r="G1782" s="78">
        <v>1963</v>
      </c>
      <c r="H1782" t="s">
        <v>55</v>
      </c>
    </row>
    <row r="1783" spans="1:8" ht="14.4">
      <c r="A1783" s="31">
        <f>COUNTIF('BOM Atual ZPCS12'!F:F,B1783)+(1-(SUMIF(Invoice!$A:$A,$B1783,Invoice!$B:$B)/100000000000))</f>
        <v>1</v>
      </c>
      <c r="B1783" t="s">
        <v>3694</v>
      </c>
      <c r="C1783" t="s">
        <v>3695</v>
      </c>
      <c r="D1783" t="s">
        <v>192</v>
      </c>
      <c r="E1783" t="s">
        <v>51</v>
      </c>
      <c r="F1783"/>
      <c r="G1783" s="78">
        <v>1963</v>
      </c>
      <c r="H1783" t="s">
        <v>55</v>
      </c>
    </row>
    <row r="1784" spans="1:8" ht="14.4">
      <c r="A1784" s="31">
        <f>COUNTIF('BOM Atual ZPCS12'!F:F,B1784)+(1-(SUMIF(Invoice!$A:$A,$B1784,Invoice!$B:$B)/100000000000))</f>
        <v>1</v>
      </c>
      <c r="B1784" t="s">
        <v>3696</v>
      </c>
      <c r="C1784" t="s">
        <v>3697</v>
      </c>
      <c r="D1784" t="s">
        <v>192</v>
      </c>
      <c r="E1784" t="s">
        <v>51</v>
      </c>
      <c r="F1784"/>
      <c r="G1784" s="78">
        <v>1963</v>
      </c>
      <c r="H1784" t="s">
        <v>55</v>
      </c>
    </row>
    <row r="1785" spans="1:8" ht="14.4">
      <c r="A1785" s="31">
        <f>COUNTIF('BOM Atual ZPCS12'!F:F,B1785)+(1-(SUMIF(Invoice!$A:$A,$B1785,Invoice!$B:$B)/100000000000))</f>
        <v>1</v>
      </c>
      <c r="B1785" t="s">
        <v>3397</v>
      </c>
      <c r="C1785" t="s">
        <v>3398</v>
      </c>
      <c r="D1785" t="s">
        <v>192</v>
      </c>
      <c r="E1785" t="s">
        <v>51</v>
      </c>
      <c r="F1785"/>
      <c r="G1785" s="78">
        <v>1964</v>
      </c>
      <c r="H1785" t="s">
        <v>55</v>
      </c>
    </row>
    <row r="1786" spans="1:8" ht="14.4">
      <c r="A1786" s="31">
        <f>COUNTIF('BOM Atual ZPCS12'!F:F,B1786)+(1-(SUMIF(Invoice!$A:$A,$B1786,Invoice!$B:$B)/100000000000))</f>
        <v>1</v>
      </c>
      <c r="B1786" t="s">
        <v>3399</v>
      </c>
      <c r="C1786" t="s">
        <v>3400</v>
      </c>
      <c r="D1786" t="s">
        <v>192</v>
      </c>
      <c r="E1786" t="s">
        <v>51</v>
      </c>
      <c r="F1786"/>
      <c r="G1786" s="78">
        <v>1964</v>
      </c>
      <c r="H1786" t="s">
        <v>55</v>
      </c>
    </row>
    <row r="1787" spans="1:8">
      <c r="A1787" s="31">
        <f>COUNTIF('BOM Atual ZPCS12'!F:F,B1787)+(1-(SUMIF(Invoice!$A:$A,$B1787,Invoice!$B:$B)/100000000000))</f>
        <v>1</v>
      </c>
      <c r="B1787" s="52" t="s">
        <v>3401</v>
      </c>
      <c r="C1787" s="44" t="s">
        <v>3402</v>
      </c>
      <c r="D1787" s="44" t="s">
        <v>192</v>
      </c>
      <c r="E1787" s="44" t="s">
        <v>51</v>
      </c>
      <c r="G1787" s="44">
        <v>1964</v>
      </c>
      <c r="H1787" s="44" t="s">
        <v>55</v>
      </c>
    </row>
    <row r="1788" spans="1:8">
      <c r="A1788" s="31">
        <f>COUNTIF('BOM Atual ZPCS12'!F:F,B1788)+(1-(SUMIF(Invoice!$A:$A,$B1788,Invoice!$B:$B)/100000000000))</f>
        <v>1</v>
      </c>
      <c r="B1788" s="52" t="s">
        <v>3403</v>
      </c>
      <c r="C1788" s="44" t="s">
        <v>3404</v>
      </c>
      <c r="D1788" s="44" t="s">
        <v>192</v>
      </c>
      <c r="E1788" s="44" t="s">
        <v>51</v>
      </c>
      <c r="G1788" s="44">
        <v>1965</v>
      </c>
      <c r="H1788" s="44" t="s">
        <v>55</v>
      </c>
    </row>
    <row r="1789" spans="1:8">
      <c r="A1789" s="31">
        <f>COUNTIF('BOM Atual ZPCS12'!F:F,B1789)+(1-(SUMIF(Invoice!$A:$A,$B1789,Invoice!$B:$B)/100000000000))</f>
        <v>1</v>
      </c>
      <c r="B1789" s="52" t="s">
        <v>3405</v>
      </c>
      <c r="C1789" s="44" t="s">
        <v>3406</v>
      </c>
      <c r="D1789" s="44" t="s">
        <v>192</v>
      </c>
      <c r="E1789" s="44" t="s">
        <v>51</v>
      </c>
      <c r="G1789" s="44">
        <v>1965</v>
      </c>
      <c r="H1789" s="44" t="s">
        <v>55</v>
      </c>
    </row>
    <row r="1790" spans="1:8">
      <c r="A1790" s="31">
        <f>COUNTIF('BOM Atual ZPCS12'!F:F,B1790)+(1-(SUMIF(Invoice!$A:$A,$B1790,Invoice!$B:$B)/100000000000))</f>
        <v>1</v>
      </c>
      <c r="B1790" s="52" t="s">
        <v>3407</v>
      </c>
      <c r="C1790" s="44" t="s">
        <v>3408</v>
      </c>
      <c r="D1790" s="44" t="s">
        <v>192</v>
      </c>
      <c r="E1790" s="44" t="s">
        <v>51</v>
      </c>
      <c r="G1790" s="44">
        <v>1965</v>
      </c>
      <c r="H1790" s="44" t="s">
        <v>55</v>
      </c>
    </row>
    <row r="1791" spans="1:8">
      <c r="A1791" s="31">
        <f>COUNTIF('BOM Atual ZPCS12'!F:F,B1791)+(1-(SUMIF(Invoice!$A:$A,$B1791,Invoice!$B:$B)/100000000000))</f>
        <v>1</v>
      </c>
      <c r="B1791" s="52" t="s">
        <v>3409</v>
      </c>
      <c r="C1791" s="44" t="s">
        <v>3410</v>
      </c>
      <c r="D1791" s="44" t="s">
        <v>192</v>
      </c>
      <c r="E1791" s="44" t="s">
        <v>51</v>
      </c>
      <c r="G1791" s="44">
        <v>1965</v>
      </c>
      <c r="H1791" s="44" t="s">
        <v>55</v>
      </c>
    </row>
    <row r="1792" spans="1:8">
      <c r="A1792" s="31">
        <f>COUNTIF('BOM Atual ZPCS12'!F:F,B1792)+(1-(SUMIF(Invoice!$A:$A,$B1792,Invoice!$B:$B)/100000000000))</f>
        <v>1</v>
      </c>
      <c r="B1792" s="52" t="s">
        <v>3411</v>
      </c>
      <c r="C1792" s="44" t="s">
        <v>3412</v>
      </c>
      <c r="D1792" s="44" t="s">
        <v>192</v>
      </c>
      <c r="E1792" s="44" t="s">
        <v>51</v>
      </c>
      <c r="G1792" s="44">
        <v>1966</v>
      </c>
      <c r="H1792" s="44" t="s">
        <v>55</v>
      </c>
    </row>
    <row r="1793" spans="1:8">
      <c r="A1793" s="31">
        <f>COUNTIF('BOM Atual ZPCS12'!F:F,B1793)+(1-(SUMIF(Invoice!$A:$A,$B1793,Invoice!$B:$B)/100000000000))</f>
        <v>1</v>
      </c>
      <c r="B1793" s="52" t="s">
        <v>3413</v>
      </c>
      <c r="C1793" s="44" t="s">
        <v>3414</v>
      </c>
      <c r="D1793" s="44" t="s">
        <v>192</v>
      </c>
      <c r="E1793" s="44" t="s">
        <v>51</v>
      </c>
      <c r="G1793" s="44">
        <v>1966</v>
      </c>
      <c r="H1793" s="44" t="s">
        <v>55</v>
      </c>
    </row>
    <row r="1794" spans="1:8">
      <c r="A1794" s="31">
        <f>COUNTIF('BOM Atual ZPCS12'!F:F,B1794)+(1-(SUMIF(Invoice!$A:$A,$B1794,Invoice!$B:$B)/100000000000))</f>
        <v>3</v>
      </c>
      <c r="B1794" s="52" t="s">
        <v>3419</v>
      </c>
      <c r="C1794" s="44" t="s">
        <v>3420</v>
      </c>
      <c r="D1794" s="44" t="s">
        <v>192</v>
      </c>
      <c r="E1794" s="44" t="s">
        <v>51</v>
      </c>
      <c r="G1794" s="44">
        <v>1972</v>
      </c>
      <c r="H1794" s="44" t="s">
        <v>64</v>
      </c>
    </row>
    <row r="1795" spans="1:8">
      <c r="A1795" s="31">
        <f>COUNTIF('BOM Atual ZPCS12'!F:F,B1795)+(1-(SUMIF(Invoice!$A:$A,$B1795,Invoice!$B:$B)/100000000000))</f>
        <v>3</v>
      </c>
      <c r="B1795" s="52" t="s">
        <v>3698</v>
      </c>
      <c r="C1795" s="44" t="s">
        <v>3699</v>
      </c>
      <c r="D1795" s="44" t="s">
        <v>192</v>
      </c>
      <c r="E1795" s="44" t="s">
        <v>51</v>
      </c>
      <c r="G1795" s="44">
        <v>1972</v>
      </c>
      <c r="H1795" s="44" t="s">
        <v>64</v>
      </c>
    </row>
    <row r="1796" spans="1:8">
      <c r="A1796" s="31">
        <f>COUNTIF('BOM Atual ZPCS12'!F:F,B1796)+(1-(SUMIF(Invoice!$A:$A,$B1796,Invoice!$B:$B)/100000000000))</f>
        <v>3</v>
      </c>
      <c r="B1796" s="52" t="s">
        <v>3700</v>
      </c>
      <c r="C1796" s="44" t="s">
        <v>3701</v>
      </c>
      <c r="D1796" s="44" t="s">
        <v>192</v>
      </c>
      <c r="E1796" s="44" t="s">
        <v>51</v>
      </c>
      <c r="G1796" s="44">
        <v>1972</v>
      </c>
      <c r="H1796" s="44" t="s">
        <v>64</v>
      </c>
    </row>
    <row r="1797" spans="1:8">
      <c r="A1797" s="31">
        <f>COUNTIF('BOM Atual ZPCS12'!F:F,B1797)+(1-(SUMIF(Invoice!$A:$A,$B1797,Invoice!$B:$B)/100000000000))</f>
        <v>2.9999999800000001</v>
      </c>
      <c r="B1797" s="52" t="s">
        <v>3702</v>
      </c>
      <c r="C1797" s="44" t="s">
        <v>3703</v>
      </c>
      <c r="D1797" s="44" t="s">
        <v>192</v>
      </c>
      <c r="E1797" s="44" t="s">
        <v>51</v>
      </c>
      <c r="G1797" s="44">
        <v>1972</v>
      </c>
      <c r="H1797" s="44" t="s">
        <v>64</v>
      </c>
    </row>
    <row r="1798" spans="1:8">
      <c r="A1798" s="31">
        <f>COUNTIF('BOM Atual ZPCS12'!F:F,B1798)+(1-(SUMIF(Invoice!$A:$A,$B1798,Invoice!$B:$B)/100000000000))</f>
        <v>1</v>
      </c>
      <c r="B1798" s="52" t="s">
        <v>3421</v>
      </c>
      <c r="C1798" s="44" t="s">
        <v>3422</v>
      </c>
      <c r="D1798" s="44" t="s">
        <v>192</v>
      </c>
      <c r="E1798" s="44" t="s">
        <v>51</v>
      </c>
      <c r="G1798" s="44">
        <v>1972</v>
      </c>
      <c r="H1798" s="44" t="s">
        <v>64</v>
      </c>
    </row>
    <row r="1799" spans="1:8">
      <c r="A1799" s="31">
        <f>COUNTIF('BOM Atual ZPCS12'!F:F,B1799)+(1-(SUMIF(Invoice!$A:$A,$B1799,Invoice!$B:$B)/100000000000))</f>
        <v>1</v>
      </c>
      <c r="B1799" s="52" t="s">
        <v>3704</v>
      </c>
      <c r="C1799" s="44" t="s">
        <v>3705</v>
      </c>
      <c r="D1799" s="44" t="s">
        <v>192</v>
      </c>
      <c r="E1799" s="44" t="s">
        <v>51</v>
      </c>
      <c r="G1799" s="44">
        <v>1972</v>
      </c>
      <c r="H1799" s="44" t="s">
        <v>64</v>
      </c>
    </row>
    <row r="1800" spans="1:8">
      <c r="A1800" s="31">
        <f>COUNTIF('BOM Atual ZPCS12'!F:F,B1800)+(1-(SUMIF(Invoice!$A:$A,$B1800,Invoice!$B:$B)/100000000000))</f>
        <v>3</v>
      </c>
      <c r="B1800" s="52" t="s">
        <v>3423</v>
      </c>
      <c r="C1800" s="44" t="s">
        <v>3424</v>
      </c>
      <c r="D1800" s="44" t="s">
        <v>192</v>
      </c>
      <c r="E1800" s="44" t="s">
        <v>51</v>
      </c>
      <c r="G1800" s="44">
        <v>1973</v>
      </c>
      <c r="H1800" s="44" t="s">
        <v>64</v>
      </c>
    </row>
    <row r="1801" spans="1:8">
      <c r="A1801" s="31">
        <f>COUNTIF('BOM Atual ZPCS12'!F:F,B1801)+(1-(SUMIF(Invoice!$A:$A,$B1801,Invoice!$B:$B)/100000000000))</f>
        <v>1</v>
      </c>
      <c r="B1801" s="52" t="s">
        <v>3706</v>
      </c>
      <c r="C1801" s="44" t="s">
        <v>3707</v>
      </c>
      <c r="D1801" s="44" t="s">
        <v>192</v>
      </c>
      <c r="E1801" s="44" t="s">
        <v>51</v>
      </c>
      <c r="G1801" s="44">
        <v>1973</v>
      </c>
      <c r="H1801" s="44" t="s">
        <v>64</v>
      </c>
    </row>
    <row r="1802" spans="1:8">
      <c r="A1802" s="31">
        <f>COUNTIF('BOM Atual ZPCS12'!F:F,B1802)+(1-(SUMIF(Invoice!$A:$A,$B1802,Invoice!$B:$B)/100000000000))</f>
        <v>2.9999999399999999</v>
      </c>
      <c r="B1802" s="52" t="s">
        <v>3708</v>
      </c>
      <c r="C1802" s="44" t="s">
        <v>3709</v>
      </c>
      <c r="D1802" s="44" t="s">
        <v>192</v>
      </c>
      <c r="E1802" s="44" t="s">
        <v>51</v>
      </c>
      <c r="G1802" s="44">
        <v>1973</v>
      </c>
      <c r="H1802" s="44" t="s">
        <v>64</v>
      </c>
    </row>
    <row r="1803" spans="1:8">
      <c r="A1803" s="31">
        <f>COUNTIF('BOM Atual ZPCS12'!F:F,B1803)+(1-(SUMIF(Invoice!$A:$A,$B1803,Invoice!$B:$B)/100000000000))</f>
        <v>1</v>
      </c>
      <c r="B1803" s="52" t="s">
        <v>3425</v>
      </c>
      <c r="C1803" s="44" t="s">
        <v>3426</v>
      </c>
      <c r="D1803" s="44" t="s">
        <v>192</v>
      </c>
      <c r="E1803" s="44" t="s">
        <v>51</v>
      </c>
      <c r="G1803" s="44">
        <v>1973</v>
      </c>
      <c r="H1803" s="44" t="s">
        <v>64</v>
      </c>
    </row>
    <row r="1804" spans="1:8">
      <c r="A1804" s="31">
        <f>COUNTIF('BOM Atual ZPCS12'!F:F,B1804)+(1-(SUMIF(Invoice!$A:$A,$B1804,Invoice!$B:$B)/100000000000))</f>
        <v>1</v>
      </c>
      <c r="B1804" s="52" t="s">
        <v>3427</v>
      </c>
      <c r="C1804" s="44" t="s">
        <v>3428</v>
      </c>
      <c r="D1804" s="44" t="s">
        <v>192</v>
      </c>
      <c r="E1804" s="44" t="s">
        <v>51</v>
      </c>
      <c r="G1804" s="44">
        <v>1975</v>
      </c>
      <c r="H1804" s="44" t="s">
        <v>55</v>
      </c>
    </row>
    <row r="1805" spans="1:8">
      <c r="A1805" s="31">
        <f>COUNTIF('BOM Atual ZPCS12'!F:F,B1805)+(1-(SUMIF(Invoice!$A:$A,$B1805,Invoice!$B:$B)/100000000000))</f>
        <v>1</v>
      </c>
      <c r="B1805" s="52" t="s">
        <v>3429</v>
      </c>
      <c r="C1805" s="44" t="s">
        <v>3430</v>
      </c>
      <c r="D1805" s="44" t="s">
        <v>192</v>
      </c>
      <c r="E1805" s="44" t="s">
        <v>51</v>
      </c>
      <c r="G1805" s="44">
        <v>1975</v>
      </c>
      <c r="H1805" s="44" t="s">
        <v>55</v>
      </c>
    </row>
    <row r="1806" spans="1:8">
      <c r="A1806" s="31">
        <f>COUNTIF('BOM Atual ZPCS12'!F:F,B1806)+(1-(SUMIF(Invoice!$A:$A,$B1806,Invoice!$B:$B)/100000000000))</f>
        <v>1</v>
      </c>
      <c r="B1806" s="52" t="s">
        <v>3431</v>
      </c>
      <c r="C1806" s="44" t="s">
        <v>3432</v>
      </c>
      <c r="D1806" s="44" t="s">
        <v>192</v>
      </c>
      <c r="E1806" s="44" t="s">
        <v>51</v>
      </c>
      <c r="G1806" s="44">
        <v>1977</v>
      </c>
      <c r="H1806" s="44" t="s">
        <v>55</v>
      </c>
    </row>
    <row r="1807" spans="1:8">
      <c r="A1807" s="31">
        <f>COUNTIF('BOM Atual ZPCS12'!F:F,B1807)+(1-(SUMIF(Invoice!$A:$A,$B1807,Invoice!$B:$B)/100000000000))</f>
        <v>1</v>
      </c>
      <c r="B1807" s="52" t="s">
        <v>3433</v>
      </c>
      <c r="C1807" s="44" t="s">
        <v>3432</v>
      </c>
      <c r="D1807" s="44" t="s">
        <v>192</v>
      </c>
      <c r="E1807" s="44" t="s">
        <v>51</v>
      </c>
      <c r="G1807" s="44">
        <v>1977</v>
      </c>
      <c r="H1807" s="44" t="s">
        <v>55</v>
      </c>
    </row>
    <row r="1808" spans="1:8">
      <c r="A1808" s="31">
        <f>COUNTIF('BOM Atual ZPCS12'!F:F,B1808)+(1-(SUMIF(Invoice!$A:$A,$B1808,Invoice!$B:$B)/100000000000))</f>
        <v>1</v>
      </c>
      <c r="B1808" s="52" t="s">
        <v>3434</v>
      </c>
      <c r="C1808" s="44" t="s">
        <v>3435</v>
      </c>
      <c r="D1808" s="44" t="s">
        <v>192</v>
      </c>
      <c r="E1808" s="44" t="s">
        <v>51</v>
      </c>
      <c r="G1808" s="44">
        <v>1978</v>
      </c>
      <c r="H1808" s="44" t="s">
        <v>55</v>
      </c>
    </row>
    <row r="1809" spans="1:8">
      <c r="A1809" s="31">
        <f>COUNTIF('BOM Atual ZPCS12'!F:F,B1809)+(1-(SUMIF(Invoice!$A:$A,$B1809,Invoice!$B:$B)/100000000000))</f>
        <v>1</v>
      </c>
      <c r="B1809" s="52" t="s">
        <v>3436</v>
      </c>
      <c r="C1809" s="44" t="s">
        <v>3437</v>
      </c>
      <c r="D1809" s="44" t="s">
        <v>192</v>
      </c>
      <c r="E1809" s="44" t="s">
        <v>51</v>
      </c>
      <c r="G1809" s="44">
        <v>1978</v>
      </c>
      <c r="H1809" s="44" t="s">
        <v>55</v>
      </c>
    </row>
    <row r="1810" spans="1:8">
      <c r="A1810" s="31">
        <f>COUNTIF('BOM Atual ZPCS12'!F:F,B1810)+(1-(SUMIF(Invoice!$A:$A,$B1810,Invoice!$B:$B)/100000000000))</f>
        <v>1</v>
      </c>
      <c r="B1810" s="52" t="s">
        <v>3438</v>
      </c>
      <c r="C1810" s="44" t="s">
        <v>3439</v>
      </c>
      <c r="D1810" s="44" t="s">
        <v>192</v>
      </c>
      <c r="E1810" s="44" t="s">
        <v>51</v>
      </c>
      <c r="G1810" s="44">
        <v>1979</v>
      </c>
      <c r="H1810" s="44" t="s">
        <v>55</v>
      </c>
    </row>
    <row r="1811" spans="1:8">
      <c r="A1811" s="31">
        <f>COUNTIF('BOM Atual ZPCS12'!F:F,B1811)+(1-(SUMIF(Invoice!$A:$A,$B1811,Invoice!$B:$B)/100000000000))</f>
        <v>1</v>
      </c>
      <c r="B1811" s="52" t="s">
        <v>3440</v>
      </c>
      <c r="C1811" s="44" t="s">
        <v>3439</v>
      </c>
      <c r="D1811" s="44" t="s">
        <v>192</v>
      </c>
      <c r="E1811" s="44" t="s">
        <v>51</v>
      </c>
      <c r="G1811" s="44">
        <v>1979</v>
      </c>
      <c r="H1811" s="44" t="s">
        <v>55</v>
      </c>
    </row>
    <row r="1812" spans="1:8">
      <c r="A1812" s="31">
        <f>COUNTIF('BOM Atual ZPCS12'!F:F,B1812)+(1-(SUMIF(Invoice!$A:$A,$B1812,Invoice!$B:$B)/100000000000))</f>
        <v>1</v>
      </c>
      <c r="B1812" s="52" t="s">
        <v>3441</v>
      </c>
      <c r="C1812" s="44" t="s">
        <v>3442</v>
      </c>
      <c r="D1812" s="44" t="s">
        <v>192</v>
      </c>
      <c r="E1812" s="44" t="s">
        <v>51</v>
      </c>
      <c r="G1812" s="44">
        <v>1980</v>
      </c>
      <c r="H1812" s="44" t="s">
        <v>55</v>
      </c>
    </row>
    <row r="1813" spans="1:8">
      <c r="A1813" s="31">
        <f>COUNTIF('BOM Atual ZPCS12'!F:F,B1813)+(1-(SUMIF(Invoice!$A:$A,$B1813,Invoice!$B:$B)/100000000000))</f>
        <v>1</v>
      </c>
      <c r="B1813" s="52" t="s">
        <v>3443</v>
      </c>
      <c r="C1813" s="44" t="s">
        <v>3442</v>
      </c>
      <c r="D1813" s="44" t="s">
        <v>192</v>
      </c>
      <c r="E1813" s="44" t="s">
        <v>51</v>
      </c>
      <c r="G1813" s="44">
        <v>1980</v>
      </c>
      <c r="H1813" s="44" t="s">
        <v>55</v>
      </c>
    </row>
    <row r="1814" spans="1:8">
      <c r="A1814" s="31">
        <f>COUNTIF('BOM Atual ZPCS12'!F:F,B1814)+(1-(SUMIF(Invoice!$A:$A,$B1814,Invoice!$B:$B)/100000000000))</f>
        <v>1</v>
      </c>
      <c r="B1814" s="52" t="s">
        <v>3444</v>
      </c>
      <c r="C1814" s="44" t="s">
        <v>3445</v>
      </c>
      <c r="D1814" s="44" t="s">
        <v>192</v>
      </c>
      <c r="E1814" s="44" t="s">
        <v>51</v>
      </c>
      <c r="G1814" s="44">
        <v>1981</v>
      </c>
      <c r="H1814" s="44" t="s">
        <v>55</v>
      </c>
    </row>
    <row r="1815" spans="1:8">
      <c r="A1815" s="31">
        <f>COUNTIF('BOM Atual ZPCS12'!F:F,B1815)+(1-(SUMIF(Invoice!$A:$A,$B1815,Invoice!$B:$B)/100000000000))</f>
        <v>1</v>
      </c>
      <c r="B1815" s="52" t="s">
        <v>3446</v>
      </c>
      <c r="C1815" s="44" t="s">
        <v>3445</v>
      </c>
      <c r="D1815" s="44" t="s">
        <v>192</v>
      </c>
      <c r="E1815" s="44" t="s">
        <v>51</v>
      </c>
      <c r="G1815" s="44">
        <v>1981</v>
      </c>
      <c r="H1815" s="44" t="s">
        <v>55</v>
      </c>
    </row>
    <row r="1816" spans="1:8">
      <c r="A1816" s="31">
        <f>COUNTIF('BOM Atual ZPCS12'!F:F,B1816)+(1-(SUMIF(Invoice!$A:$A,$B1816,Invoice!$B:$B)/100000000000))</f>
        <v>1</v>
      </c>
      <c r="B1816" s="52" t="s">
        <v>3447</v>
      </c>
      <c r="C1816" s="44" t="s">
        <v>3448</v>
      </c>
      <c r="D1816" s="44" t="s">
        <v>192</v>
      </c>
      <c r="E1816" s="44" t="s">
        <v>51</v>
      </c>
      <c r="G1816" s="44">
        <v>1982</v>
      </c>
      <c r="H1816" s="44" t="s">
        <v>55</v>
      </c>
    </row>
    <row r="1817" spans="1:8">
      <c r="A1817" s="31">
        <f>COUNTIF('BOM Atual ZPCS12'!F:F,B1817)+(1-(SUMIF(Invoice!$A:$A,$B1817,Invoice!$B:$B)/100000000000))</f>
        <v>1</v>
      </c>
      <c r="B1817" s="52" t="s">
        <v>3449</v>
      </c>
      <c r="C1817" s="44" t="s">
        <v>3450</v>
      </c>
      <c r="D1817" s="44" t="s">
        <v>192</v>
      </c>
      <c r="E1817" s="44" t="s">
        <v>51</v>
      </c>
      <c r="G1817" s="44">
        <v>1982</v>
      </c>
      <c r="H1817" s="44" t="s">
        <v>55</v>
      </c>
    </row>
    <row r="1818" spans="1:8">
      <c r="A1818" s="31">
        <f>COUNTIF('BOM Atual ZPCS12'!F:F,B1818)+(1-(SUMIF(Invoice!$A:$A,$B1818,Invoice!$B:$B)/100000000000))</f>
        <v>1</v>
      </c>
      <c r="B1818" s="52" t="s">
        <v>3451</v>
      </c>
      <c r="C1818" s="44" t="s">
        <v>3452</v>
      </c>
      <c r="D1818" s="44" t="s">
        <v>192</v>
      </c>
      <c r="E1818" s="44" t="s">
        <v>51</v>
      </c>
      <c r="G1818" s="44">
        <v>1983</v>
      </c>
      <c r="H1818" s="44" t="s">
        <v>55</v>
      </c>
    </row>
    <row r="1819" spans="1:8">
      <c r="A1819" s="31">
        <f>COUNTIF('BOM Atual ZPCS12'!F:F,B1819)+(1-(SUMIF(Invoice!$A:$A,$B1819,Invoice!$B:$B)/100000000000))</f>
        <v>1</v>
      </c>
      <c r="B1819" s="52" t="s">
        <v>3453</v>
      </c>
      <c r="C1819" s="44" t="s">
        <v>3454</v>
      </c>
      <c r="D1819" s="44" t="s">
        <v>192</v>
      </c>
      <c r="E1819" s="44" t="s">
        <v>51</v>
      </c>
      <c r="G1819" s="44">
        <v>1983</v>
      </c>
      <c r="H1819" s="44" t="s">
        <v>55</v>
      </c>
    </row>
    <row r="1820" spans="1:8">
      <c r="A1820" s="31">
        <f>COUNTIF('BOM Atual ZPCS12'!F:F,B1820)+(1-(SUMIF(Invoice!$A:$A,$B1820,Invoice!$B:$B)/100000000000))</f>
        <v>1</v>
      </c>
      <c r="B1820" s="52" t="s">
        <v>3455</v>
      </c>
      <c r="C1820" s="44" t="s">
        <v>3456</v>
      </c>
      <c r="D1820" s="44" t="s">
        <v>192</v>
      </c>
      <c r="E1820" s="44" t="s">
        <v>51</v>
      </c>
      <c r="G1820" s="44">
        <v>1984</v>
      </c>
      <c r="H1820" s="44" t="s">
        <v>55</v>
      </c>
    </row>
    <row r="1821" spans="1:8">
      <c r="A1821" s="31">
        <f>COUNTIF('BOM Atual ZPCS12'!F:F,B1821)+(1-(SUMIF(Invoice!$A:$A,$B1821,Invoice!$B:$B)/100000000000))</f>
        <v>1</v>
      </c>
      <c r="B1821" s="52" t="s">
        <v>3457</v>
      </c>
      <c r="C1821" s="44" t="s">
        <v>3456</v>
      </c>
      <c r="D1821" s="44" t="s">
        <v>192</v>
      </c>
      <c r="E1821" s="44" t="s">
        <v>51</v>
      </c>
      <c r="G1821" s="44">
        <v>1984</v>
      </c>
      <c r="H1821" s="44" t="s">
        <v>55</v>
      </c>
    </row>
    <row r="1822" spans="1:8">
      <c r="A1822" s="31">
        <f>COUNTIF('BOM Atual ZPCS12'!F:F,B1822)+(1-(SUMIF(Invoice!$A:$A,$B1822,Invoice!$B:$B)/100000000000))</f>
        <v>1</v>
      </c>
      <c r="B1822" s="52" t="s">
        <v>3458</v>
      </c>
      <c r="C1822" s="44" t="s">
        <v>3459</v>
      </c>
      <c r="D1822" s="44" t="s">
        <v>192</v>
      </c>
      <c r="E1822" s="44" t="s">
        <v>51</v>
      </c>
      <c r="G1822" s="44">
        <v>1985</v>
      </c>
      <c r="H1822" s="44" t="s">
        <v>55</v>
      </c>
    </row>
    <row r="1823" spans="1:8">
      <c r="A1823" s="31">
        <f>COUNTIF('BOM Atual ZPCS12'!F:F,B1823)+(1-(SUMIF(Invoice!$A:$A,$B1823,Invoice!$B:$B)/100000000000))</f>
        <v>1</v>
      </c>
      <c r="B1823" s="52" t="s">
        <v>3460</v>
      </c>
      <c r="C1823" s="44" t="s">
        <v>3461</v>
      </c>
      <c r="D1823" s="44" t="s">
        <v>192</v>
      </c>
      <c r="E1823" s="44" t="s">
        <v>51</v>
      </c>
      <c r="G1823" s="44">
        <v>1985</v>
      </c>
      <c r="H1823" s="44" t="s">
        <v>55</v>
      </c>
    </row>
    <row r="1824" spans="1:8">
      <c r="A1824" s="31">
        <f>COUNTIF('BOM Atual ZPCS12'!F:F,B1824)+(1-(SUMIF(Invoice!$A:$A,$B1824,Invoice!$B:$B)/100000000000))</f>
        <v>1</v>
      </c>
      <c r="B1824" s="52" t="s">
        <v>3462</v>
      </c>
      <c r="C1824" s="44" t="s">
        <v>3463</v>
      </c>
      <c r="D1824" s="44" t="s">
        <v>192</v>
      </c>
      <c r="E1824" s="44" t="s">
        <v>51</v>
      </c>
      <c r="G1824" s="44">
        <v>1987</v>
      </c>
      <c r="H1824" s="44" t="s">
        <v>55</v>
      </c>
    </row>
    <row r="1825" spans="1:8">
      <c r="A1825" s="31">
        <f>COUNTIF('BOM Atual ZPCS12'!F:F,B1825)+(1-(SUMIF(Invoice!$A:$A,$B1825,Invoice!$B:$B)/100000000000))</f>
        <v>1</v>
      </c>
      <c r="B1825" s="52" t="s">
        <v>3464</v>
      </c>
      <c r="C1825" s="44" t="s">
        <v>3465</v>
      </c>
      <c r="D1825" s="44" t="s">
        <v>192</v>
      </c>
      <c r="E1825" s="44" t="s">
        <v>51</v>
      </c>
      <c r="G1825" s="44">
        <v>1987</v>
      </c>
      <c r="H1825" s="44" t="s">
        <v>55</v>
      </c>
    </row>
    <row r="1826" spans="1:8">
      <c r="A1826" s="31">
        <f>COUNTIF('BOM Atual ZPCS12'!F:F,B1826)+(1-(SUMIF(Invoice!$A:$A,$B1826,Invoice!$B:$B)/100000000000))</f>
        <v>1</v>
      </c>
      <c r="B1826" s="52" t="s">
        <v>3466</v>
      </c>
      <c r="C1826" s="44" t="s">
        <v>3467</v>
      </c>
      <c r="D1826" s="44" t="s">
        <v>192</v>
      </c>
      <c r="E1826" s="44" t="s">
        <v>51</v>
      </c>
      <c r="G1826" s="44">
        <v>1988</v>
      </c>
      <c r="H1826" s="44" t="s">
        <v>55</v>
      </c>
    </row>
    <row r="1827" spans="1:8">
      <c r="A1827" s="31">
        <f>COUNTIF('BOM Atual ZPCS12'!F:F,B1827)+(1-(SUMIF(Invoice!$A:$A,$B1827,Invoice!$B:$B)/100000000000))</f>
        <v>1</v>
      </c>
      <c r="B1827" s="52" t="s">
        <v>3468</v>
      </c>
      <c r="C1827" s="44" t="s">
        <v>3469</v>
      </c>
      <c r="D1827" s="44" t="s">
        <v>192</v>
      </c>
      <c r="E1827" s="44" t="s">
        <v>51</v>
      </c>
      <c r="G1827" s="44">
        <v>1988</v>
      </c>
      <c r="H1827" s="44" t="s">
        <v>55</v>
      </c>
    </row>
    <row r="1828" spans="1:8">
      <c r="A1828" s="31">
        <f>COUNTIF('BOM Atual ZPCS12'!F:F,B1828)+(1-(SUMIF(Invoice!$A:$A,$B1828,Invoice!$B:$B)/100000000000))</f>
        <v>1</v>
      </c>
      <c r="B1828" s="52" t="s">
        <v>3710</v>
      </c>
      <c r="C1828" s="44" t="s">
        <v>3711</v>
      </c>
      <c r="D1828" s="44" t="s">
        <v>192</v>
      </c>
      <c r="E1828" s="44" t="s">
        <v>54</v>
      </c>
      <c r="G1828" s="44">
        <v>1989</v>
      </c>
      <c r="H1828" s="44" t="s">
        <v>55</v>
      </c>
    </row>
    <row r="1829" spans="1:8">
      <c r="A1829" s="31">
        <f>COUNTIF('BOM Atual ZPCS12'!F:F,B1829)+(1-(SUMIF(Invoice!$A:$A,$B1829,Invoice!$B:$B)/100000000000))</f>
        <v>1</v>
      </c>
      <c r="B1829" s="52" t="s">
        <v>3712</v>
      </c>
      <c r="C1829" s="44" t="s">
        <v>3711</v>
      </c>
      <c r="D1829" s="44" t="s">
        <v>192</v>
      </c>
      <c r="E1829" s="44" t="s">
        <v>54</v>
      </c>
      <c r="G1829" s="44">
        <v>1989</v>
      </c>
      <c r="H1829" s="44" t="s">
        <v>55</v>
      </c>
    </row>
    <row r="1830" spans="1:8">
      <c r="A1830" s="31">
        <f>COUNTIF('BOM Atual ZPCS12'!F:F,B1830)+(1-(SUMIF(Invoice!$A:$A,$B1830,Invoice!$B:$B)/100000000000))</f>
        <v>1</v>
      </c>
      <c r="B1830" s="52" t="s">
        <v>3470</v>
      </c>
      <c r="C1830" s="44" t="s">
        <v>3471</v>
      </c>
      <c r="D1830" s="44" t="s">
        <v>192</v>
      </c>
      <c r="E1830" s="44" t="s">
        <v>51</v>
      </c>
      <c r="G1830" s="44">
        <v>1991</v>
      </c>
      <c r="H1830" s="44" t="s">
        <v>55</v>
      </c>
    </row>
    <row r="1831" spans="1:8">
      <c r="A1831" s="31">
        <f>COUNTIF('BOM Atual ZPCS12'!F:F,B1831)+(1-(SUMIF(Invoice!$A:$A,$B1831,Invoice!$B:$B)/100000000000))</f>
        <v>1</v>
      </c>
      <c r="B1831" s="52" t="s">
        <v>3472</v>
      </c>
      <c r="C1831" s="44" t="s">
        <v>3473</v>
      </c>
      <c r="D1831" s="44" t="s">
        <v>192</v>
      </c>
      <c r="E1831" s="44" t="s">
        <v>51</v>
      </c>
      <c r="G1831" s="44">
        <v>1991</v>
      </c>
      <c r="H1831" s="44" t="s">
        <v>55</v>
      </c>
    </row>
    <row r="1832" spans="1:8">
      <c r="A1832" s="31">
        <f>COUNTIF('BOM Atual ZPCS12'!F:F,B1832)+(1-(SUMIF(Invoice!$A:$A,$B1832,Invoice!$B:$B)/100000000000))</f>
        <v>1</v>
      </c>
      <c r="B1832" s="52" t="s">
        <v>3474</v>
      </c>
      <c r="C1832" s="44" t="s">
        <v>3475</v>
      </c>
      <c r="D1832" s="44" t="s">
        <v>192</v>
      </c>
      <c r="E1832" s="44" t="s">
        <v>51</v>
      </c>
      <c r="G1832" s="44">
        <v>1992</v>
      </c>
      <c r="H1832" s="44" t="s">
        <v>55</v>
      </c>
    </row>
    <row r="1833" spans="1:8">
      <c r="A1833" s="31">
        <f>COUNTIF('BOM Atual ZPCS12'!F:F,B1833)+(1-(SUMIF(Invoice!$A:$A,$B1833,Invoice!$B:$B)/100000000000))</f>
        <v>1</v>
      </c>
      <c r="B1833" s="52" t="s">
        <v>3476</v>
      </c>
      <c r="C1833" s="44" t="s">
        <v>3477</v>
      </c>
      <c r="D1833" s="44" t="s">
        <v>192</v>
      </c>
      <c r="E1833" s="44" t="s">
        <v>51</v>
      </c>
      <c r="G1833" s="44">
        <v>1992</v>
      </c>
      <c r="H1833" s="44" t="s">
        <v>55</v>
      </c>
    </row>
    <row r="1834" spans="1:8">
      <c r="A1834" s="31">
        <f>COUNTIF('BOM Atual ZPCS12'!F:F,B1834)+(1-(SUMIF(Invoice!$A:$A,$B1834,Invoice!$B:$B)/100000000000))</f>
        <v>1</v>
      </c>
      <c r="B1834" s="52" t="s">
        <v>3478</v>
      </c>
      <c r="C1834" s="44" t="s">
        <v>3479</v>
      </c>
      <c r="D1834" s="44" t="s">
        <v>192</v>
      </c>
      <c r="E1834" s="44" t="s">
        <v>51</v>
      </c>
      <c r="G1834" s="44">
        <v>1993</v>
      </c>
      <c r="H1834" s="44" t="s">
        <v>55</v>
      </c>
    </row>
    <row r="1835" spans="1:8">
      <c r="A1835" s="31">
        <f>COUNTIF('BOM Atual ZPCS12'!F:F,B1835)+(1-(SUMIF(Invoice!$A:$A,$B1835,Invoice!$B:$B)/100000000000))</f>
        <v>1</v>
      </c>
      <c r="B1835" s="52" t="s">
        <v>3480</v>
      </c>
      <c r="C1835" s="44" t="s">
        <v>3479</v>
      </c>
      <c r="D1835" s="44" t="s">
        <v>192</v>
      </c>
      <c r="E1835" s="44" t="s">
        <v>51</v>
      </c>
      <c r="G1835" s="44">
        <v>1993</v>
      </c>
      <c r="H1835" s="44" t="s">
        <v>55</v>
      </c>
    </row>
    <row r="1836" spans="1:8">
      <c r="A1836" s="31">
        <f>COUNTIF('BOM Atual ZPCS12'!F:F,B1836)+(1-(SUMIF(Invoice!$A:$A,$B1836,Invoice!$B:$B)/100000000000))</f>
        <v>1</v>
      </c>
      <c r="B1836" s="52" t="s">
        <v>3481</v>
      </c>
      <c r="C1836" s="44" t="s">
        <v>3479</v>
      </c>
      <c r="D1836" s="44" t="s">
        <v>192</v>
      </c>
      <c r="E1836" s="44" t="s">
        <v>51</v>
      </c>
      <c r="G1836" s="44">
        <v>1993</v>
      </c>
      <c r="H1836" s="44" t="s">
        <v>55</v>
      </c>
    </row>
    <row r="1837" spans="1:8">
      <c r="A1837" s="31">
        <f>COUNTIF('BOM Atual ZPCS12'!F:F,B1837)+(1-(SUMIF(Invoice!$A:$A,$B1837,Invoice!$B:$B)/100000000000))</f>
        <v>1</v>
      </c>
      <c r="B1837" s="52" t="s">
        <v>3482</v>
      </c>
      <c r="C1837" s="44" t="s">
        <v>3483</v>
      </c>
      <c r="D1837" s="44" t="s">
        <v>192</v>
      </c>
      <c r="E1837" s="44" t="s">
        <v>51</v>
      </c>
      <c r="G1837" s="44">
        <v>1994</v>
      </c>
      <c r="H1837" s="44" t="s">
        <v>55</v>
      </c>
    </row>
    <row r="1838" spans="1:8">
      <c r="A1838" s="31">
        <f>COUNTIF('BOM Atual ZPCS12'!F:F,B1838)+(1-(SUMIF(Invoice!$A:$A,$B1838,Invoice!$B:$B)/100000000000))</f>
        <v>1</v>
      </c>
      <c r="B1838" s="52" t="s">
        <v>3484</v>
      </c>
      <c r="C1838" s="44" t="s">
        <v>3485</v>
      </c>
      <c r="D1838" s="44" t="s">
        <v>192</v>
      </c>
      <c r="E1838" s="44" t="s">
        <v>51</v>
      </c>
      <c r="G1838" s="44">
        <v>1994</v>
      </c>
      <c r="H1838" s="44" t="s">
        <v>55</v>
      </c>
    </row>
    <row r="1839" spans="1:8">
      <c r="A1839" s="31">
        <f>COUNTIF('BOM Atual ZPCS12'!F:F,B1839)+(1-(SUMIF(Invoice!$A:$A,$B1839,Invoice!$B:$B)/100000000000))</f>
        <v>1</v>
      </c>
      <c r="B1839" s="52" t="s">
        <v>3486</v>
      </c>
      <c r="C1839" s="44" t="s">
        <v>3487</v>
      </c>
      <c r="D1839" s="44" t="s">
        <v>192</v>
      </c>
      <c r="E1839" s="44" t="s">
        <v>51</v>
      </c>
      <c r="G1839" s="44">
        <v>1995</v>
      </c>
      <c r="H1839" s="44" t="s">
        <v>55</v>
      </c>
    </row>
    <row r="1840" spans="1:8">
      <c r="A1840" s="31">
        <f>COUNTIF('BOM Atual ZPCS12'!F:F,B1840)+(1-(SUMIF(Invoice!$A:$A,$B1840,Invoice!$B:$B)/100000000000))</f>
        <v>1</v>
      </c>
      <c r="B1840" s="52" t="s">
        <v>3488</v>
      </c>
      <c r="C1840" s="44" t="s">
        <v>3489</v>
      </c>
      <c r="D1840" s="44" t="s">
        <v>192</v>
      </c>
      <c r="E1840" s="44" t="s">
        <v>51</v>
      </c>
      <c r="G1840" s="44">
        <v>1995</v>
      </c>
      <c r="H1840" s="44" t="s">
        <v>55</v>
      </c>
    </row>
    <row r="1841" spans="1:8">
      <c r="A1841" s="31">
        <f>COUNTIF('BOM Atual ZPCS12'!F:F,B1841)+(1-(SUMIF(Invoice!$A:$A,$B1841,Invoice!$B:$B)/100000000000))</f>
        <v>1</v>
      </c>
      <c r="B1841" s="52" t="s">
        <v>767</v>
      </c>
      <c r="C1841" s="44" t="s">
        <v>768</v>
      </c>
      <c r="D1841" s="44" t="s">
        <v>192</v>
      </c>
      <c r="E1841" s="44" t="s">
        <v>51</v>
      </c>
      <c r="G1841" s="44">
        <v>1996</v>
      </c>
      <c r="H1841" s="44" t="s">
        <v>55</v>
      </c>
    </row>
    <row r="1842" spans="1:8">
      <c r="A1842" s="31">
        <f>COUNTIF('BOM Atual ZPCS12'!F:F,B1842)+(1-(SUMIF(Invoice!$A:$A,$B1842,Invoice!$B:$B)/100000000000))</f>
        <v>1</v>
      </c>
      <c r="B1842" s="52" t="s">
        <v>3713</v>
      </c>
      <c r="C1842" s="44" t="s">
        <v>3714</v>
      </c>
      <c r="D1842" s="44" t="s">
        <v>192</v>
      </c>
      <c r="E1842" s="44" t="s">
        <v>51</v>
      </c>
      <c r="G1842" s="44">
        <v>1996</v>
      </c>
      <c r="H1842" s="44" t="s">
        <v>55</v>
      </c>
    </row>
    <row r="1843" spans="1:8">
      <c r="A1843" s="31">
        <f>COUNTIF('BOM Atual ZPCS12'!F:F,B1843)+(1-(SUMIF(Invoice!$A:$A,$B1843,Invoice!$B:$B)/100000000000))</f>
        <v>1</v>
      </c>
      <c r="B1843" s="52" t="s">
        <v>3494</v>
      </c>
      <c r="C1843" s="44" t="s">
        <v>3495</v>
      </c>
      <c r="D1843" s="44" t="s">
        <v>192</v>
      </c>
      <c r="E1843" s="44" t="s">
        <v>51</v>
      </c>
      <c r="G1843" s="44">
        <v>1997</v>
      </c>
      <c r="H1843" s="44" t="s">
        <v>55</v>
      </c>
    </row>
    <row r="1844" spans="1:8">
      <c r="A1844" s="31">
        <f>COUNTIF('BOM Atual ZPCS12'!F:F,B1844)+(1-(SUMIF(Invoice!$A:$A,$B1844,Invoice!$B:$B)/100000000000))</f>
        <v>1</v>
      </c>
      <c r="B1844" s="52" t="s">
        <v>3496</v>
      </c>
      <c r="C1844" s="44" t="s">
        <v>3497</v>
      </c>
      <c r="D1844" s="44" t="s">
        <v>192</v>
      </c>
      <c r="E1844" s="44" t="s">
        <v>51</v>
      </c>
      <c r="G1844" s="44">
        <v>1997</v>
      </c>
      <c r="H1844" s="44" t="s">
        <v>55</v>
      </c>
    </row>
    <row r="1845" spans="1:8">
      <c r="A1845" s="31">
        <f>COUNTIF('BOM Atual ZPCS12'!F:F,B1845)+(1-(SUMIF(Invoice!$A:$A,$B1845,Invoice!$B:$B)/100000000000))</f>
        <v>1</v>
      </c>
      <c r="B1845" s="52" t="s">
        <v>3259</v>
      </c>
      <c r="C1845" s="44" t="s">
        <v>3260</v>
      </c>
      <c r="D1845" s="44" t="s">
        <v>192</v>
      </c>
      <c r="E1845" s="44" t="s">
        <v>54</v>
      </c>
      <c r="G1845" s="44">
        <v>2000</v>
      </c>
      <c r="H1845" s="44" t="s">
        <v>55</v>
      </c>
    </row>
    <row r="1846" spans="1:8">
      <c r="A1846" s="31">
        <f>COUNTIF('BOM Atual ZPCS12'!F:F,B1846)+(1-(SUMIF(Invoice!$A:$A,$B1846,Invoice!$B:$B)/100000000000))</f>
        <v>1</v>
      </c>
      <c r="B1846" s="52" t="s">
        <v>3261</v>
      </c>
      <c r="C1846" s="44" t="s">
        <v>3260</v>
      </c>
      <c r="D1846" s="44" t="s">
        <v>192</v>
      </c>
      <c r="E1846" s="44" t="s">
        <v>54</v>
      </c>
      <c r="G1846" s="44">
        <v>2000</v>
      </c>
      <c r="H1846" s="44" t="s">
        <v>55</v>
      </c>
    </row>
    <row r="1847" spans="1:8">
      <c r="A1847" s="31">
        <f>COUNTIF('BOM Atual ZPCS12'!F:F,B1847)+(1-(SUMIF(Invoice!$A:$A,$B1847,Invoice!$B:$B)/100000000000))</f>
        <v>1</v>
      </c>
      <c r="B1847" s="52" t="s">
        <v>3255</v>
      </c>
      <c r="C1847" s="44" t="s">
        <v>3256</v>
      </c>
      <c r="D1847" s="44" t="s">
        <v>192</v>
      </c>
      <c r="E1847" s="44" t="s">
        <v>54</v>
      </c>
      <c r="G1847" s="44">
        <v>2001</v>
      </c>
      <c r="H1847" s="44" t="s">
        <v>55</v>
      </c>
    </row>
    <row r="1848" spans="1:8">
      <c r="A1848" s="31">
        <f>COUNTIF('BOM Atual ZPCS12'!F:F,B1848)+(1-(SUMIF(Invoice!$A:$A,$B1848,Invoice!$B:$B)/100000000000))</f>
        <v>1</v>
      </c>
      <c r="B1848" s="52" t="s">
        <v>3257</v>
      </c>
      <c r="C1848" s="44" t="s">
        <v>3258</v>
      </c>
      <c r="D1848" s="44" t="s">
        <v>192</v>
      </c>
      <c r="E1848" s="44" t="s">
        <v>54</v>
      </c>
      <c r="G1848" s="44">
        <v>2001</v>
      </c>
      <c r="H1848" s="44" t="s">
        <v>55</v>
      </c>
    </row>
    <row r="1849" spans="1:8">
      <c r="A1849" s="31">
        <f>COUNTIF('BOM Atual ZPCS12'!F:F,B1849)+(1-(SUMIF(Invoice!$A:$A,$B1849,Invoice!$B:$B)/100000000000))</f>
        <v>1</v>
      </c>
      <c r="B1849" s="52" t="s">
        <v>3490</v>
      </c>
      <c r="C1849" s="44" t="s">
        <v>3491</v>
      </c>
      <c r="D1849" s="44" t="s">
        <v>192</v>
      </c>
      <c r="E1849" s="44" t="s">
        <v>51</v>
      </c>
      <c r="G1849" s="44">
        <v>2002</v>
      </c>
      <c r="H1849" s="44" t="s">
        <v>55</v>
      </c>
    </row>
    <row r="1850" spans="1:8">
      <c r="A1850" s="31">
        <f>COUNTIF('BOM Atual ZPCS12'!F:F,B1850)+(1-(SUMIF(Invoice!$A:$A,$B1850,Invoice!$B:$B)/100000000000))</f>
        <v>1</v>
      </c>
      <c r="B1850" s="52" t="s">
        <v>3492</v>
      </c>
      <c r="C1850" s="44" t="s">
        <v>3493</v>
      </c>
      <c r="D1850" s="44" t="s">
        <v>192</v>
      </c>
      <c r="E1850" s="44" t="s">
        <v>51</v>
      </c>
      <c r="G1850" s="44">
        <v>2002</v>
      </c>
      <c r="H1850" s="44" t="s">
        <v>55</v>
      </c>
    </row>
    <row r="1851" spans="1:8">
      <c r="A1851" s="31">
        <f>COUNTIF('BOM Atual ZPCS12'!F:F,B1851)+(1-(SUMIF(Invoice!$A:$A,$B1851,Invoice!$B:$B)/100000000000))</f>
        <v>1</v>
      </c>
      <c r="B1851" s="52" t="s">
        <v>1057</v>
      </c>
      <c r="C1851" s="44" t="s">
        <v>1058</v>
      </c>
      <c r="D1851" s="44" t="s">
        <v>192</v>
      </c>
      <c r="E1851" s="44" t="s">
        <v>51</v>
      </c>
      <c r="G1851" s="44">
        <v>2004</v>
      </c>
      <c r="H1851" s="44" t="s">
        <v>55</v>
      </c>
    </row>
    <row r="1852" spans="1:8">
      <c r="A1852" s="31">
        <f>COUNTIF('BOM Atual ZPCS12'!F:F,B1852)+(1-(SUMIF(Invoice!$A:$A,$B1852,Invoice!$B:$B)/100000000000))</f>
        <v>1</v>
      </c>
      <c r="B1852" s="52" t="s">
        <v>3715</v>
      </c>
      <c r="C1852" s="44" t="s">
        <v>3716</v>
      </c>
      <c r="D1852" s="44" t="s">
        <v>192</v>
      </c>
      <c r="E1852" s="44" t="s">
        <v>51</v>
      </c>
      <c r="G1852" s="44">
        <v>2004</v>
      </c>
      <c r="H1852" s="44" t="s">
        <v>55</v>
      </c>
    </row>
    <row r="1853" spans="1:8">
      <c r="A1853" s="31">
        <f>COUNTIF('BOM Atual ZPCS12'!F:F,B1853)+(1-(SUMIF(Invoice!$A:$A,$B1853,Invoice!$B:$B)/100000000000))</f>
        <v>1</v>
      </c>
      <c r="B1853" s="52" t="s">
        <v>3329</v>
      </c>
      <c r="C1853" s="44" t="s">
        <v>3330</v>
      </c>
      <c r="D1853" s="44" t="s">
        <v>192</v>
      </c>
      <c r="E1853" s="44" t="s">
        <v>51</v>
      </c>
      <c r="G1853" s="44">
        <v>2005</v>
      </c>
      <c r="H1853" s="44" t="s">
        <v>55</v>
      </c>
    </row>
    <row r="1854" spans="1:8">
      <c r="A1854" s="31">
        <f>COUNTIF('BOM Atual ZPCS12'!F:F,B1854)+(1-(SUMIF(Invoice!$A:$A,$B1854,Invoice!$B:$B)/100000000000))</f>
        <v>1</v>
      </c>
      <c r="B1854" s="52" t="s">
        <v>3331</v>
      </c>
      <c r="C1854" s="44" t="s">
        <v>3332</v>
      </c>
      <c r="D1854" s="44" t="s">
        <v>192</v>
      </c>
      <c r="E1854" s="44" t="s">
        <v>51</v>
      </c>
      <c r="G1854" s="44">
        <v>2005</v>
      </c>
      <c r="H1854" s="44" t="s">
        <v>55</v>
      </c>
    </row>
    <row r="1855" spans="1:8">
      <c r="A1855" s="31">
        <f>COUNTIF('BOM Atual ZPCS12'!F:F,B1855)+(1-(SUMIF(Invoice!$A:$A,$B1855,Invoice!$B:$B)/100000000000))</f>
        <v>1</v>
      </c>
      <c r="B1855" s="52" t="s">
        <v>783</v>
      </c>
      <c r="C1855" s="44" t="s">
        <v>784</v>
      </c>
      <c r="D1855" s="44" t="s">
        <v>192</v>
      </c>
      <c r="E1855" s="44" t="s">
        <v>51</v>
      </c>
      <c r="G1855" s="44">
        <v>2006</v>
      </c>
      <c r="H1855" s="44" t="s">
        <v>55</v>
      </c>
    </row>
    <row r="1856" spans="1:8">
      <c r="A1856" s="31">
        <f>COUNTIF('BOM Atual ZPCS12'!F:F,B1856)+(1-(SUMIF(Invoice!$A:$A,$B1856,Invoice!$B:$B)/100000000000))</f>
        <v>1</v>
      </c>
      <c r="B1856" s="52" t="s">
        <v>3717</v>
      </c>
      <c r="C1856" s="44" t="s">
        <v>3718</v>
      </c>
      <c r="D1856" s="44" t="s">
        <v>192</v>
      </c>
      <c r="E1856" s="44" t="s">
        <v>51</v>
      </c>
      <c r="G1856" s="44">
        <v>2006</v>
      </c>
      <c r="H1856" s="44" t="s">
        <v>55</v>
      </c>
    </row>
    <row r="1857" spans="1:8">
      <c r="A1857" s="31">
        <f>COUNTIF('BOM Atual ZPCS12'!F:F,B1857)+(1-(SUMIF(Invoice!$A:$A,$B1857,Invoice!$B:$B)/100000000000))</f>
        <v>1</v>
      </c>
      <c r="B1857" s="52" t="s">
        <v>3294</v>
      </c>
      <c r="C1857" s="44" t="s">
        <v>3295</v>
      </c>
      <c r="D1857" s="44" t="s">
        <v>192</v>
      </c>
      <c r="E1857" s="44" t="s">
        <v>51</v>
      </c>
      <c r="G1857" s="44">
        <v>2008</v>
      </c>
      <c r="H1857" s="44" t="s">
        <v>55</v>
      </c>
    </row>
    <row r="1858" spans="1:8">
      <c r="A1858" s="31">
        <f>COUNTIF('BOM Atual ZPCS12'!F:F,B1858)+(1-(SUMIF(Invoice!$A:$A,$B1858,Invoice!$B:$B)/100000000000))</f>
        <v>1</v>
      </c>
      <c r="B1858" s="52" t="s">
        <v>3296</v>
      </c>
      <c r="C1858" s="44" t="s">
        <v>3297</v>
      </c>
      <c r="D1858" s="44" t="s">
        <v>192</v>
      </c>
      <c r="E1858" s="44" t="s">
        <v>51</v>
      </c>
      <c r="G1858" s="44">
        <v>2008</v>
      </c>
      <c r="H1858" s="44" t="s">
        <v>55</v>
      </c>
    </row>
    <row r="1859" spans="1:8">
      <c r="A1859" s="31">
        <f>COUNTIF('BOM Atual ZPCS12'!F:F,B1859)+(1-(SUMIF(Invoice!$A:$A,$B1859,Invoice!$B:$B)/100000000000))</f>
        <v>1</v>
      </c>
      <c r="B1859" s="52" t="s">
        <v>3298</v>
      </c>
      <c r="C1859" s="44" t="s">
        <v>3299</v>
      </c>
      <c r="D1859" s="44" t="s">
        <v>192</v>
      </c>
      <c r="E1859" s="44" t="s">
        <v>51</v>
      </c>
      <c r="G1859" s="44">
        <v>2009</v>
      </c>
      <c r="H1859" s="44" t="s">
        <v>55</v>
      </c>
    </row>
    <row r="1860" spans="1:8">
      <c r="A1860" s="31">
        <f>COUNTIF('BOM Atual ZPCS12'!F:F,B1860)+(1-(SUMIF(Invoice!$A:$A,$B1860,Invoice!$B:$B)/100000000000))</f>
        <v>1</v>
      </c>
      <c r="B1860" s="52" t="s">
        <v>3300</v>
      </c>
      <c r="C1860" s="44" t="s">
        <v>3301</v>
      </c>
      <c r="D1860" s="44" t="s">
        <v>192</v>
      </c>
      <c r="E1860" s="44" t="s">
        <v>51</v>
      </c>
      <c r="G1860" s="44">
        <v>2009</v>
      </c>
      <c r="H1860" s="44" t="s">
        <v>55</v>
      </c>
    </row>
    <row r="1861" spans="1:8">
      <c r="A1861" s="31">
        <f>COUNTIF('BOM Atual ZPCS12'!F:F,B1861)+(1-(SUMIF(Invoice!$A:$A,$B1861,Invoice!$B:$B)/100000000000))</f>
        <v>1</v>
      </c>
      <c r="B1861" s="52" t="s">
        <v>3302</v>
      </c>
      <c r="C1861" s="44" t="s">
        <v>3303</v>
      </c>
      <c r="D1861" s="44" t="s">
        <v>192</v>
      </c>
      <c r="E1861" s="44" t="s">
        <v>51</v>
      </c>
      <c r="G1861" s="44">
        <v>2010</v>
      </c>
      <c r="H1861" s="44" t="s">
        <v>55</v>
      </c>
    </row>
    <row r="1862" spans="1:8">
      <c r="A1862" s="31">
        <f>COUNTIF('BOM Atual ZPCS12'!F:F,B1862)+(1-(SUMIF(Invoice!$A:$A,$B1862,Invoice!$B:$B)/100000000000))</f>
        <v>1</v>
      </c>
      <c r="B1862" s="52" t="s">
        <v>3304</v>
      </c>
      <c r="C1862" s="44" t="s">
        <v>3305</v>
      </c>
      <c r="D1862" s="44" t="s">
        <v>192</v>
      </c>
      <c r="E1862" s="44" t="s">
        <v>51</v>
      </c>
      <c r="G1862" s="44">
        <v>2010</v>
      </c>
      <c r="H1862" s="44" t="s">
        <v>55</v>
      </c>
    </row>
    <row r="1863" spans="1:8">
      <c r="A1863" s="31">
        <f>COUNTIF('BOM Atual ZPCS12'!F:F,B1863)+(1-(SUMIF(Invoice!$A:$A,$B1863,Invoice!$B:$B)/100000000000))</f>
        <v>1</v>
      </c>
      <c r="B1863" s="52" t="s">
        <v>3306</v>
      </c>
      <c r="C1863" s="44" t="s">
        <v>3307</v>
      </c>
      <c r="D1863" s="44" t="s">
        <v>192</v>
      </c>
      <c r="E1863" s="44" t="s">
        <v>51</v>
      </c>
      <c r="G1863" s="44">
        <v>2011</v>
      </c>
      <c r="H1863" s="44" t="s">
        <v>55</v>
      </c>
    </row>
    <row r="1864" spans="1:8">
      <c r="A1864" s="31">
        <f>COUNTIF('BOM Atual ZPCS12'!F:F,B1864)+(1-(SUMIF(Invoice!$A:$A,$B1864,Invoice!$B:$B)/100000000000))</f>
        <v>1</v>
      </c>
      <c r="B1864" s="52" t="s">
        <v>3308</v>
      </c>
      <c r="C1864" s="44" t="s">
        <v>3309</v>
      </c>
      <c r="D1864" s="44" t="s">
        <v>192</v>
      </c>
      <c r="E1864" s="44" t="s">
        <v>51</v>
      </c>
      <c r="G1864" s="44">
        <v>2011</v>
      </c>
      <c r="H1864" s="44" t="s">
        <v>55</v>
      </c>
    </row>
    <row r="1865" spans="1:8">
      <c r="A1865" s="31">
        <f>COUNTIF('BOM Atual ZPCS12'!F:F,B1865)+(1-(SUMIF(Invoice!$A:$A,$B1865,Invoice!$B:$B)/100000000000))</f>
        <v>1</v>
      </c>
      <c r="B1865" s="52" t="s">
        <v>3310</v>
      </c>
      <c r="C1865" s="44" t="s">
        <v>3311</v>
      </c>
      <c r="D1865" s="44" t="s">
        <v>192</v>
      </c>
      <c r="E1865" s="44" t="s">
        <v>51</v>
      </c>
      <c r="G1865" s="44">
        <v>2012</v>
      </c>
      <c r="H1865" s="44" t="s">
        <v>55</v>
      </c>
    </row>
    <row r="1866" spans="1:8">
      <c r="A1866" s="31">
        <f>COUNTIF('BOM Atual ZPCS12'!F:F,B1866)+(1-(SUMIF(Invoice!$A:$A,$B1866,Invoice!$B:$B)/100000000000))</f>
        <v>1</v>
      </c>
      <c r="B1866" s="52" t="s">
        <v>3312</v>
      </c>
      <c r="C1866" s="44" t="s">
        <v>3313</v>
      </c>
      <c r="D1866" s="44" t="s">
        <v>192</v>
      </c>
      <c r="E1866" s="44" t="s">
        <v>51</v>
      </c>
      <c r="G1866" s="44">
        <v>2012</v>
      </c>
      <c r="H1866" s="44" t="s">
        <v>55</v>
      </c>
    </row>
    <row r="1867" spans="1:8">
      <c r="A1867" s="31">
        <f>COUNTIF('BOM Atual ZPCS12'!F:F,B1867)+(1-(SUMIF(Invoice!$A:$A,$B1867,Invoice!$B:$B)/100000000000))</f>
        <v>1</v>
      </c>
      <c r="B1867" s="52" t="s">
        <v>3317</v>
      </c>
      <c r="C1867" s="44" t="s">
        <v>3318</v>
      </c>
      <c r="D1867" s="44" t="s">
        <v>192</v>
      </c>
      <c r="E1867" s="44" t="s">
        <v>51</v>
      </c>
      <c r="G1867" s="44">
        <v>2013</v>
      </c>
      <c r="H1867" s="44" t="s">
        <v>55</v>
      </c>
    </row>
    <row r="1868" spans="1:8">
      <c r="A1868" s="31">
        <f>COUNTIF('BOM Atual ZPCS12'!F:F,B1868)+(1-(SUMIF(Invoice!$A:$A,$B1868,Invoice!$B:$B)/100000000000))</f>
        <v>1</v>
      </c>
      <c r="B1868" s="52" t="s">
        <v>3319</v>
      </c>
      <c r="C1868" s="44" t="s">
        <v>3320</v>
      </c>
      <c r="D1868" s="44" t="s">
        <v>192</v>
      </c>
      <c r="E1868" s="44" t="s">
        <v>51</v>
      </c>
      <c r="G1868" s="44">
        <v>2013</v>
      </c>
      <c r="H1868" s="44" t="s">
        <v>55</v>
      </c>
    </row>
    <row r="1869" spans="1:8">
      <c r="A1869" s="31">
        <f>COUNTIF('BOM Atual ZPCS12'!F:F,B1869)+(1-(SUMIF(Invoice!$A:$A,$B1869,Invoice!$B:$B)/100000000000))</f>
        <v>1</v>
      </c>
      <c r="B1869" s="52" t="s">
        <v>3321</v>
      </c>
      <c r="C1869" s="44" t="s">
        <v>3322</v>
      </c>
      <c r="D1869" s="44" t="s">
        <v>192</v>
      </c>
      <c r="E1869" s="44" t="s">
        <v>51</v>
      </c>
      <c r="G1869" s="44">
        <v>2014</v>
      </c>
      <c r="H1869" s="44" t="s">
        <v>55</v>
      </c>
    </row>
    <row r="1870" spans="1:8">
      <c r="A1870" s="31">
        <f>COUNTIF('BOM Atual ZPCS12'!F:F,B1870)+(1-(SUMIF(Invoice!$A:$A,$B1870,Invoice!$B:$B)/100000000000))</f>
        <v>1</v>
      </c>
      <c r="B1870" s="52" t="s">
        <v>3323</v>
      </c>
      <c r="C1870" s="44" t="s">
        <v>3324</v>
      </c>
      <c r="D1870" s="44" t="s">
        <v>192</v>
      </c>
      <c r="E1870" s="44" t="s">
        <v>51</v>
      </c>
      <c r="G1870" s="44">
        <v>2014</v>
      </c>
      <c r="H1870" s="44" t="s">
        <v>55</v>
      </c>
    </row>
    <row r="1871" spans="1:8">
      <c r="A1871" s="31">
        <f>COUNTIF('BOM Atual ZPCS12'!F:F,B1871)+(1-(SUMIF(Invoice!$A:$A,$B1871,Invoice!$B:$B)/100000000000))</f>
        <v>1</v>
      </c>
      <c r="B1871" s="52" t="s">
        <v>3325</v>
      </c>
      <c r="C1871" s="44" t="s">
        <v>3326</v>
      </c>
      <c r="D1871" s="44" t="s">
        <v>192</v>
      </c>
      <c r="E1871" s="44" t="s">
        <v>51</v>
      </c>
      <c r="G1871" s="44">
        <v>2015</v>
      </c>
      <c r="H1871" s="44" t="s">
        <v>55</v>
      </c>
    </row>
    <row r="1872" spans="1:8">
      <c r="A1872" s="31">
        <f>COUNTIF('BOM Atual ZPCS12'!F:F,B1872)+(1-(SUMIF(Invoice!$A:$A,$B1872,Invoice!$B:$B)/100000000000))</f>
        <v>1</v>
      </c>
      <c r="B1872" s="52" t="s">
        <v>3327</v>
      </c>
      <c r="C1872" s="44" t="s">
        <v>3328</v>
      </c>
      <c r="D1872" s="44" t="s">
        <v>192</v>
      </c>
      <c r="E1872" s="44" t="s">
        <v>51</v>
      </c>
      <c r="G1872" s="44">
        <v>2015</v>
      </c>
      <c r="H1872" s="44" t="s">
        <v>55</v>
      </c>
    </row>
    <row r="1873" spans="1:8">
      <c r="A1873" s="31">
        <f>COUNTIF('BOM Atual ZPCS12'!F:F,B1873)+(1-(SUMIF(Invoice!$A:$A,$B1873,Invoice!$B:$B)/100000000000))</f>
        <v>1</v>
      </c>
      <c r="B1873" s="52" t="s">
        <v>3282</v>
      </c>
      <c r="C1873" s="44" t="s">
        <v>3283</v>
      </c>
      <c r="D1873" s="44" t="s">
        <v>192</v>
      </c>
      <c r="E1873" s="44" t="s">
        <v>51</v>
      </c>
      <c r="G1873" s="44">
        <v>2016</v>
      </c>
      <c r="H1873" s="44" t="s">
        <v>55</v>
      </c>
    </row>
    <row r="1874" spans="1:8">
      <c r="A1874" s="31">
        <f>COUNTIF('BOM Atual ZPCS12'!F:F,B1874)+(1-(SUMIF(Invoice!$A:$A,$B1874,Invoice!$B:$B)/100000000000))</f>
        <v>1</v>
      </c>
      <c r="B1874" s="52" t="s">
        <v>3284</v>
      </c>
      <c r="C1874" s="44" t="s">
        <v>3285</v>
      </c>
      <c r="D1874" s="44" t="s">
        <v>192</v>
      </c>
      <c r="E1874" s="44" t="s">
        <v>51</v>
      </c>
      <c r="G1874" s="44">
        <v>2016</v>
      </c>
      <c r="H1874" s="44" t="s">
        <v>55</v>
      </c>
    </row>
    <row r="1875" spans="1:8">
      <c r="A1875" s="31">
        <f>COUNTIF('BOM Atual ZPCS12'!F:F,B1875)+(1-(SUMIF(Invoice!$A:$A,$B1875,Invoice!$B:$B)/100000000000))</f>
        <v>1</v>
      </c>
      <c r="B1875" s="52" t="s">
        <v>3286</v>
      </c>
      <c r="C1875" s="44" t="s">
        <v>3287</v>
      </c>
      <c r="D1875" s="44" t="s">
        <v>192</v>
      </c>
      <c r="E1875" s="44" t="s">
        <v>51</v>
      </c>
      <c r="G1875" s="44">
        <v>2017</v>
      </c>
      <c r="H1875" s="44" t="s">
        <v>55</v>
      </c>
    </row>
    <row r="1876" spans="1:8">
      <c r="A1876" s="31">
        <f>COUNTIF('BOM Atual ZPCS12'!F:F,B1876)+(1-(SUMIF(Invoice!$A:$A,$B1876,Invoice!$B:$B)/100000000000))</f>
        <v>1</v>
      </c>
      <c r="B1876" s="52" t="s">
        <v>3288</v>
      </c>
      <c r="C1876" s="44" t="s">
        <v>3289</v>
      </c>
      <c r="D1876" s="44" t="s">
        <v>192</v>
      </c>
      <c r="E1876" s="44" t="s">
        <v>51</v>
      </c>
      <c r="G1876" s="44">
        <v>2017</v>
      </c>
      <c r="H1876" s="44" t="s">
        <v>55</v>
      </c>
    </row>
    <row r="1877" spans="1:8">
      <c r="A1877" s="31">
        <f>COUNTIF('BOM Atual ZPCS12'!F:F,B1877)+(1-(SUMIF(Invoice!$A:$A,$B1877,Invoice!$B:$B)/100000000000))</f>
        <v>1</v>
      </c>
      <c r="B1877" s="52" t="s">
        <v>3354</v>
      </c>
      <c r="C1877" s="44" t="s">
        <v>3355</v>
      </c>
      <c r="D1877" s="44" t="s">
        <v>192</v>
      </c>
      <c r="E1877" s="44" t="s">
        <v>51</v>
      </c>
      <c r="G1877" s="44">
        <v>2018</v>
      </c>
      <c r="H1877" s="44" t="s">
        <v>55</v>
      </c>
    </row>
    <row r="1878" spans="1:8">
      <c r="A1878" s="31">
        <f>COUNTIF('BOM Atual ZPCS12'!F:F,B1878)+(1-(SUMIF(Invoice!$A:$A,$B1878,Invoice!$B:$B)/100000000000))</f>
        <v>1</v>
      </c>
      <c r="B1878" s="52" t="s">
        <v>3356</v>
      </c>
      <c r="C1878" s="44" t="s">
        <v>3355</v>
      </c>
      <c r="D1878" s="44" t="s">
        <v>192</v>
      </c>
      <c r="E1878" s="44" t="s">
        <v>51</v>
      </c>
      <c r="G1878" s="44">
        <v>2018</v>
      </c>
      <c r="H1878" s="44" t="s">
        <v>55</v>
      </c>
    </row>
    <row r="1879" spans="1:8">
      <c r="A1879" s="31">
        <f>COUNTIF('BOM Atual ZPCS12'!F:F,B1879)+(1-(SUMIF(Invoice!$A:$A,$B1879,Invoice!$B:$B)/100000000000))</f>
        <v>1</v>
      </c>
      <c r="B1879" s="52" t="s">
        <v>3314</v>
      </c>
      <c r="C1879" s="44" t="s">
        <v>3315</v>
      </c>
      <c r="D1879" s="44" t="s">
        <v>192</v>
      </c>
      <c r="E1879" s="44" t="s">
        <v>51</v>
      </c>
      <c r="G1879" s="44">
        <v>2020</v>
      </c>
      <c r="H1879" s="44" t="s">
        <v>55</v>
      </c>
    </row>
    <row r="1880" spans="1:8">
      <c r="A1880" s="31">
        <f>COUNTIF('BOM Atual ZPCS12'!F:F,B1880)+(1-(SUMIF(Invoice!$A:$A,$B1880,Invoice!$B:$B)/100000000000))</f>
        <v>1</v>
      </c>
      <c r="B1880" s="52" t="s">
        <v>3316</v>
      </c>
      <c r="C1880" s="44" t="s">
        <v>3315</v>
      </c>
      <c r="D1880" s="44" t="s">
        <v>192</v>
      </c>
      <c r="E1880" s="44" t="s">
        <v>51</v>
      </c>
      <c r="G1880" s="44">
        <v>2020</v>
      </c>
      <c r="H1880" s="44" t="s">
        <v>55</v>
      </c>
    </row>
    <row r="1881" spans="1:8">
      <c r="A1881" s="31">
        <f>COUNTIF('BOM Atual ZPCS12'!F:F,B1881)+(1-(SUMIF(Invoice!$A:$A,$B1881,Invoice!$B:$B)/100000000000))</f>
        <v>1</v>
      </c>
      <c r="B1881" s="52" t="s">
        <v>3719</v>
      </c>
      <c r="C1881" s="44" t="s">
        <v>3720</v>
      </c>
      <c r="D1881" s="44" t="s">
        <v>192</v>
      </c>
      <c r="E1881" s="44" t="s">
        <v>51</v>
      </c>
      <c r="G1881" s="44">
        <v>2022</v>
      </c>
      <c r="H1881" s="44" t="s">
        <v>55</v>
      </c>
    </row>
    <row r="1882" spans="1:8">
      <c r="A1882" s="31">
        <f>COUNTIF('BOM Atual ZPCS12'!F:F,B1882)+(1-(SUMIF(Invoice!$A:$A,$B1882,Invoice!$B:$B)/100000000000))</f>
        <v>1</v>
      </c>
      <c r="B1882" s="52" t="s">
        <v>3721</v>
      </c>
      <c r="C1882" s="44" t="s">
        <v>3722</v>
      </c>
      <c r="D1882" s="44" t="s">
        <v>192</v>
      </c>
      <c r="E1882" s="44" t="s">
        <v>51</v>
      </c>
      <c r="G1882" s="44">
        <v>2022</v>
      </c>
      <c r="H1882" s="44" t="s">
        <v>55</v>
      </c>
    </row>
    <row r="1883" spans="1:8">
      <c r="A1883" s="31">
        <f>COUNTIF('BOM Atual ZPCS12'!F:F,B1883)+(1-(SUMIF(Invoice!$A:$A,$B1883,Invoice!$B:$B)/100000000000))</f>
        <v>1</v>
      </c>
      <c r="B1883" s="52" t="s">
        <v>3723</v>
      </c>
      <c r="C1883" s="44" t="s">
        <v>3724</v>
      </c>
      <c r="D1883" s="44" t="s">
        <v>192</v>
      </c>
      <c r="E1883" s="44" t="s">
        <v>51</v>
      </c>
      <c r="G1883" s="44">
        <v>2023</v>
      </c>
      <c r="H1883" s="44" t="s">
        <v>55</v>
      </c>
    </row>
    <row r="1884" spans="1:8">
      <c r="A1884" s="31">
        <f>COUNTIF('BOM Atual ZPCS12'!F:F,B1884)+(1-(SUMIF(Invoice!$A:$A,$B1884,Invoice!$B:$B)/100000000000))</f>
        <v>1</v>
      </c>
      <c r="B1884" s="52" t="s">
        <v>3725</v>
      </c>
      <c r="C1884" s="44" t="s">
        <v>3726</v>
      </c>
      <c r="D1884" s="44" t="s">
        <v>192</v>
      </c>
      <c r="E1884" s="44" t="s">
        <v>51</v>
      </c>
      <c r="G1884" s="44">
        <v>2023</v>
      </c>
      <c r="H1884" s="44" t="s">
        <v>55</v>
      </c>
    </row>
    <row r="1885" spans="1:8">
      <c r="A1885" s="31">
        <f>COUNTIF('BOM Atual ZPCS12'!F:F,B1885)+(1-(SUMIF(Invoice!$A:$A,$B1885,Invoice!$B:$B)/100000000000))</f>
        <v>1</v>
      </c>
      <c r="B1885" s="52" t="s">
        <v>3727</v>
      </c>
      <c r="C1885" s="44" t="s">
        <v>3728</v>
      </c>
      <c r="D1885" s="44" t="s">
        <v>192</v>
      </c>
      <c r="E1885" s="44" t="s">
        <v>54</v>
      </c>
      <c r="G1885" s="44">
        <v>2024</v>
      </c>
      <c r="H1885" s="44" t="s">
        <v>55</v>
      </c>
    </row>
    <row r="1886" spans="1:8">
      <c r="A1886" s="31">
        <f>COUNTIF('BOM Atual ZPCS12'!F:F,B1886)+(1-(SUMIF(Invoice!$A:$A,$B1886,Invoice!$B:$B)/100000000000))</f>
        <v>1</v>
      </c>
      <c r="B1886" s="52" t="s">
        <v>3729</v>
      </c>
      <c r="C1886" s="44" t="s">
        <v>3728</v>
      </c>
      <c r="D1886" s="44" t="s">
        <v>192</v>
      </c>
      <c r="E1886" s="44" t="s">
        <v>54</v>
      </c>
      <c r="G1886" s="44">
        <v>2024</v>
      </c>
      <c r="H1886" s="44" t="s">
        <v>55</v>
      </c>
    </row>
    <row r="1887" spans="1:8">
      <c r="A1887" s="31">
        <f>COUNTIF('BOM Atual ZPCS12'!F:F,B1887)+(1-(SUMIF(Invoice!$A:$A,$B1887,Invoice!$B:$B)/100000000000))</f>
        <v>1</v>
      </c>
      <c r="B1887" s="52" t="s">
        <v>3730</v>
      </c>
      <c r="C1887" s="44" t="s">
        <v>3731</v>
      </c>
      <c r="D1887" s="44" t="s">
        <v>192</v>
      </c>
      <c r="E1887" s="44" t="s">
        <v>51</v>
      </c>
      <c r="G1887" s="44">
        <v>2025</v>
      </c>
      <c r="H1887" s="44" t="s">
        <v>55</v>
      </c>
    </row>
    <row r="1888" spans="1:8">
      <c r="A1888" s="31">
        <f>COUNTIF('BOM Atual ZPCS12'!F:F,B1888)+(1-(SUMIF(Invoice!$A:$A,$B1888,Invoice!$B:$B)/100000000000))</f>
        <v>1</v>
      </c>
      <c r="B1888" s="52" t="s">
        <v>3732</v>
      </c>
      <c r="C1888" s="44" t="s">
        <v>3731</v>
      </c>
      <c r="D1888" s="44" t="s">
        <v>192</v>
      </c>
      <c r="E1888" s="44" t="s">
        <v>51</v>
      </c>
      <c r="G1888" s="44">
        <v>2025</v>
      </c>
      <c r="H1888" s="44" t="s">
        <v>55</v>
      </c>
    </row>
    <row r="1889" spans="1:8">
      <c r="A1889" s="31">
        <f>COUNTIF('BOM Atual ZPCS12'!F:F,B1889)+(1-(SUMIF(Invoice!$A:$A,$B1889,Invoice!$B:$B)/100000000000))</f>
        <v>3</v>
      </c>
      <c r="B1889" s="52" t="s">
        <v>3733</v>
      </c>
      <c r="C1889" s="44" t="s">
        <v>3734</v>
      </c>
      <c r="D1889" s="44" t="s">
        <v>192</v>
      </c>
      <c r="E1889" s="44" t="s">
        <v>51</v>
      </c>
      <c r="G1889" s="44">
        <v>2028</v>
      </c>
      <c r="H1889" s="44" t="s">
        <v>55</v>
      </c>
    </row>
    <row r="1890" spans="1:8">
      <c r="A1890" s="31">
        <f>COUNTIF('BOM Atual ZPCS12'!F:F,B1890)+(1-(SUMIF(Invoice!$A:$A,$B1890,Invoice!$B:$B)/100000000000))</f>
        <v>3</v>
      </c>
      <c r="B1890" s="52" t="s">
        <v>3735</v>
      </c>
      <c r="C1890" s="44" t="s">
        <v>3734</v>
      </c>
      <c r="D1890" s="44" t="s">
        <v>192</v>
      </c>
      <c r="E1890" s="44" t="s">
        <v>51</v>
      </c>
      <c r="G1890" s="44">
        <v>2028</v>
      </c>
      <c r="H1890" s="44" t="s">
        <v>55</v>
      </c>
    </row>
    <row r="1891" spans="1:8">
      <c r="A1891" s="31">
        <f>COUNTIF('BOM Atual ZPCS12'!F:F,B1891)+(1-(SUMIF(Invoice!$A:$A,$B1891,Invoice!$B:$B)/100000000000))</f>
        <v>3</v>
      </c>
      <c r="B1891" s="52" t="s">
        <v>3736</v>
      </c>
      <c r="C1891" s="44" t="s">
        <v>3734</v>
      </c>
      <c r="D1891" s="44" t="s">
        <v>192</v>
      </c>
      <c r="E1891" s="44" t="s">
        <v>51</v>
      </c>
      <c r="G1891" s="44">
        <v>2028</v>
      </c>
      <c r="H1891" s="44" t="s">
        <v>55</v>
      </c>
    </row>
    <row r="1892" spans="1:8">
      <c r="A1892" s="31">
        <f>COUNTIF('BOM Atual ZPCS12'!F:F,B1892)+(1-(SUMIF(Invoice!$A:$A,$B1892,Invoice!$B:$B)/100000000000))</f>
        <v>3</v>
      </c>
      <c r="B1892" s="52" t="s">
        <v>3737</v>
      </c>
      <c r="C1892" s="44" t="s">
        <v>3738</v>
      </c>
      <c r="D1892" s="44" t="s">
        <v>192</v>
      </c>
      <c r="E1892" s="44" t="s">
        <v>51</v>
      </c>
      <c r="G1892" s="44">
        <v>2029</v>
      </c>
      <c r="H1892" s="44" t="s">
        <v>55</v>
      </c>
    </row>
    <row r="1893" spans="1:8">
      <c r="A1893" s="31">
        <f>COUNTIF('BOM Atual ZPCS12'!F:F,B1893)+(1-(SUMIF(Invoice!$A:$A,$B1893,Invoice!$B:$B)/100000000000))</f>
        <v>2.9999999856400001</v>
      </c>
      <c r="B1893" s="52" t="s">
        <v>3739</v>
      </c>
      <c r="C1893" s="44" t="s">
        <v>3740</v>
      </c>
      <c r="D1893" s="44" t="s">
        <v>192</v>
      </c>
      <c r="E1893" s="44" t="s">
        <v>51</v>
      </c>
      <c r="G1893" s="44">
        <v>2029</v>
      </c>
      <c r="H1893" s="44" t="s">
        <v>55</v>
      </c>
    </row>
    <row r="1894" spans="1:8">
      <c r="A1894" s="31">
        <f>COUNTIF('BOM Atual ZPCS12'!F:F,B1894)+(1-(SUMIF(Invoice!$A:$A,$B1894,Invoice!$B:$B)/100000000000))</f>
        <v>3</v>
      </c>
      <c r="B1894" s="52" t="s">
        <v>3741</v>
      </c>
      <c r="C1894" s="44" t="s">
        <v>3742</v>
      </c>
      <c r="D1894" s="44" t="s">
        <v>192</v>
      </c>
      <c r="E1894" s="44" t="s">
        <v>51</v>
      </c>
      <c r="G1894" s="44">
        <v>2031</v>
      </c>
      <c r="H1894" s="44" t="s">
        <v>55</v>
      </c>
    </row>
    <row r="1895" spans="1:8">
      <c r="A1895" s="31">
        <f>COUNTIF('BOM Atual ZPCS12'!F:F,B1895)+(1-(SUMIF(Invoice!$A:$A,$B1895,Invoice!$B:$B)/100000000000))</f>
        <v>2.9999999859999997</v>
      </c>
      <c r="B1895" s="52" t="s">
        <v>3743</v>
      </c>
      <c r="C1895" s="44" t="s">
        <v>3742</v>
      </c>
      <c r="D1895" s="44" t="s">
        <v>192</v>
      </c>
      <c r="E1895" s="44" t="s">
        <v>51</v>
      </c>
      <c r="G1895" s="44">
        <v>2031</v>
      </c>
      <c r="H1895" s="44" t="s">
        <v>55</v>
      </c>
    </row>
    <row r="1896" spans="1:8">
      <c r="A1896" s="31">
        <f>COUNTIF('BOM Atual ZPCS12'!F:F,B1896)+(1-(SUMIF(Invoice!$A:$A,$B1896,Invoice!$B:$B)/100000000000))</f>
        <v>3</v>
      </c>
      <c r="B1896" s="52" t="s">
        <v>3744</v>
      </c>
      <c r="C1896" s="44" t="s">
        <v>3745</v>
      </c>
      <c r="D1896" s="44" t="s">
        <v>192</v>
      </c>
      <c r="E1896" s="44" t="s">
        <v>51</v>
      </c>
      <c r="G1896" s="44">
        <v>2036</v>
      </c>
      <c r="H1896" s="44" t="s">
        <v>55</v>
      </c>
    </row>
    <row r="1897" spans="1:8">
      <c r="A1897" s="31">
        <f>COUNTIF('BOM Atual ZPCS12'!F:F,B1897)+(1-(SUMIF(Invoice!$A:$A,$B1897,Invoice!$B:$B)/100000000000))</f>
        <v>3</v>
      </c>
      <c r="B1897" s="52" t="s">
        <v>3746</v>
      </c>
      <c r="C1897" s="44" t="s">
        <v>3747</v>
      </c>
      <c r="D1897" s="44" t="s">
        <v>192</v>
      </c>
      <c r="E1897" s="44" t="s">
        <v>51</v>
      </c>
      <c r="G1897" s="44">
        <v>2036</v>
      </c>
      <c r="H1897" s="44" t="s">
        <v>55</v>
      </c>
    </row>
    <row r="1898" spans="1:8">
      <c r="A1898" s="31">
        <f>COUNTIF('BOM Atual ZPCS12'!F:F,B1898)+(1-(SUMIF(Invoice!$A:$A,$B1898,Invoice!$B:$B)/100000000000))</f>
        <v>3</v>
      </c>
      <c r="B1898" s="52" t="s">
        <v>3748</v>
      </c>
      <c r="C1898" s="44" t="s">
        <v>3745</v>
      </c>
      <c r="D1898" s="44" t="s">
        <v>192</v>
      </c>
      <c r="E1898" s="44" t="s">
        <v>51</v>
      </c>
      <c r="G1898" s="44">
        <v>2036</v>
      </c>
      <c r="H1898" s="44" t="s">
        <v>55</v>
      </c>
    </row>
    <row r="1899" spans="1:8">
      <c r="A1899" s="31">
        <f>COUNTIF('BOM Atual ZPCS12'!F:F,B1899)+(1-(SUMIF(Invoice!$A:$A,$B1899,Invoice!$B:$B)/100000000000))</f>
        <v>2.9999999859999997</v>
      </c>
      <c r="B1899" s="52" t="s">
        <v>3749</v>
      </c>
      <c r="C1899" s="44" t="s">
        <v>3747</v>
      </c>
      <c r="D1899" s="44" t="s">
        <v>192</v>
      </c>
      <c r="E1899" s="44" t="s">
        <v>51</v>
      </c>
      <c r="G1899" s="44">
        <v>2036</v>
      </c>
      <c r="H1899" s="44" t="s">
        <v>55</v>
      </c>
    </row>
    <row r="1900" spans="1:8">
      <c r="A1900" s="31">
        <f>COUNTIF('BOM Atual ZPCS12'!F:F,B1900)+(1-(SUMIF(Invoice!$A:$A,$B1900,Invoice!$B:$B)/100000000000))</f>
        <v>3</v>
      </c>
      <c r="B1900" s="52" t="s">
        <v>3750</v>
      </c>
      <c r="C1900" s="44" t="s">
        <v>3751</v>
      </c>
      <c r="D1900" s="44" t="s">
        <v>192</v>
      </c>
      <c r="E1900" s="44" t="s">
        <v>51</v>
      </c>
      <c r="G1900" s="44">
        <v>2037</v>
      </c>
      <c r="H1900" s="44" t="s">
        <v>55</v>
      </c>
    </row>
    <row r="1901" spans="1:8">
      <c r="A1901" s="31">
        <f>COUNTIF('BOM Atual ZPCS12'!F:F,B1901)+(1-(SUMIF(Invoice!$A:$A,$B1901,Invoice!$B:$B)/100000000000))</f>
        <v>3</v>
      </c>
      <c r="B1901" s="52" t="s">
        <v>3752</v>
      </c>
      <c r="C1901" s="44" t="s">
        <v>3751</v>
      </c>
      <c r="D1901" s="44" t="s">
        <v>192</v>
      </c>
      <c r="E1901" s="44" t="s">
        <v>51</v>
      </c>
      <c r="G1901" s="44">
        <v>2037</v>
      </c>
      <c r="H1901" s="44" t="s">
        <v>55</v>
      </c>
    </row>
    <row r="1902" spans="1:8">
      <c r="A1902" s="31">
        <f>COUNTIF('BOM Atual ZPCS12'!F:F,B1902)+(1-(SUMIF(Invoice!$A:$A,$B1902,Invoice!$B:$B)/100000000000))</f>
        <v>3</v>
      </c>
      <c r="B1902" s="52" t="s">
        <v>3753</v>
      </c>
      <c r="C1902" s="44" t="s">
        <v>3754</v>
      </c>
      <c r="D1902" s="44" t="s">
        <v>192</v>
      </c>
      <c r="E1902" s="44" t="s">
        <v>51</v>
      </c>
      <c r="G1902" s="44">
        <v>2040</v>
      </c>
      <c r="H1902" s="44" t="s">
        <v>55</v>
      </c>
    </row>
    <row r="1903" spans="1:8">
      <c r="A1903" s="31">
        <f>COUNTIF('BOM Atual ZPCS12'!F:F,B1903)+(1-(SUMIF(Invoice!$A:$A,$B1903,Invoice!$B:$B)/100000000000))</f>
        <v>2.9999999800000001</v>
      </c>
      <c r="B1903" s="52" t="s">
        <v>3755</v>
      </c>
      <c r="C1903" s="44" t="s">
        <v>3754</v>
      </c>
      <c r="D1903" s="44" t="s">
        <v>192</v>
      </c>
      <c r="E1903" s="44" t="s">
        <v>51</v>
      </c>
      <c r="G1903" s="44">
        <v>2040</v>
      </c>
      <c r="H1903" s="44" t="s">
        <v>55</v>
      </c>
    </row>
    <row r="1904" spans="1:8">
      <c r="A1904" s="31">
        <f>COUNTIF('BOM Atual ZPCS12'!F:F,B1904)+(1-(SUMIF(Invoice!$A:$A,$B1904,Invoice!$B:$B)/100000000000))</f>
        <v>3</v>
      </c>
      <c r="B1904" s="52" t="s">
        <v>3756</v>
      </c>
      <c r="C1904" s="44" t="s">
        <v>3757</v>
      </c>
      <c r="D1904" s="44" t="s">
        <v>192</v>
      </c>
      <c r="E1904" s="44" t="s">
        <v>51</v>
      </c>
      <c r="G1904" s="44">
        <v>2043</v>
      </c>
      <c r="H1904" s="44" t="s">
        <v>55</v>
      </c>
    </row>
    <row r="1905" spans="1:8">
      <c r="A1905" s="31">
        <f>COUNTIF('BOM Atual ZPCS12'!F:F,B1905)+(1-(SUMIF(Invoice!$A:$A,$B1905,Invoice!$B:$B)/100000000000))</f>
        <v>2.9999999800000001</v>
      </c>
      <c r="B1905" s="52" t="s">
        <v>3758</v>
      </c>
      <c r="C1905" s="44" t="s">
        <v>3757</v>
      </c>
      <c r="D1905" s="44" t="s">
        <v>192</v>
      </c>
      <c r="E1905" s="44" t="s">
        <v>51</v>
      </c>
      <c r="G1905" s="44">
        <v>2043</v>
      </c>
      <c r="H1905" s="44" t="s">
        <v>55</v>
      </c>
    </row>
    <row r="1906" spans="1:8">
      <c r="A1906" s="31">
        <f>COUNTIF('BOM Atual ZPCS12'!F:F,B1906)+(1-(SUMIF(Invoice!$A:$A,$B1906,Invoice!$B:$B)/100000000000))</f>
        <v>3</v>
      </c>
      <c r="B1906" s="52" t="s">
        <v>3759</v>
      </c>
      <c r="C1906" s="44" t="s">
        <v>3760</v>
      </c>
      <c r="D1906" s="44" t="s">
        <v>192</v>
      </c>
      <c r="E1906" s="44" t="s">
        <v>51</v>
      </c>
      <c r="G1906" s="44">
        <v>2045</v>
      </c>
      <c r="H1906" s="44" t="s">
        <v>55</v>
      </c>
    </row>
    <row r="1907" spans="1:8">
      <c r="A1907" s="31">
        <f>COUNTIF('BOM Atual ZPCS12'!F:F,B1907)+(1-(SUMIF(Invoice!$A:$A,$B1907,Invoice!$B:$B)/100000000000))</f>
        <v>2.9999999800000001</v>
      </c>
      <c r="B1907" s="52" t="s">
        <v>3761</v>
      </c>
      <c r="C1907" s="44" t="s">
        <v>3760</v>
      </c>
      <c r="D1907" s="44" t="s">
        <v>192</v>
      </c>
      <c r="E1907" s="44" t="s">
        <v>51</v>
      </c>
      <c r="G1907" s="44">
        <v>2045</v>
      </c>
      <c r="H1907" s="44" t="s">
        <v>55</v>
      </c>
    </row>
    <row r="1908" spans="1:8">
      <c r="A1908" s="31">
        <f>COUNTIF('BOM Atual ZPCS12'!F:F,B1908)+(1-(SUMIF(Invoice!$A:$A,$B1908,Invoice!$B:$B)/100000000000))</f>
        <v>3</v>
      </c>
      <c r="B1908" s="52" t="s">
        <v>3762</v>
      </c>
      <c r="C1908" s="44" t="s">
        <v>3763</v>
      </c>
      <c r="D1908" s="44" t="s">
        <v>192</v>
      </c>
      <c r="E1908" s="44" t="s">
        <v>51</v>
      </c>
      <c r="G1908" s="44">
        <v>2046</v>
      </c>
      <c r="H1908" s="44" t="s">
        <v>55</v>
      </c>
    </row>
    <row r="1909" spans="1:8">
      <c r="A1909" s="31">
        <f>COUNTIF('BOM Atual ZPCS12'!F:F,B1909)+(1-(SUMIF(Invoice!$A:$A,$B1909,Invoice!$B:$B)/100000000000))</f>
        <v>2.9999999859999997</v>
      </c>
      <c r="B1909" s="52" t="s">
        <v>3764</v>
      </c>
      <c r="C1909" s="44" t="s">
        <v>3765</v>
      </c>
      <c r="D1909" s="44" t="s">
        <v>192</v>
      </c>
      <c r="E1909" s="44" t="s">
        <v>51</v>
      </c>
      <c r="G1909" s="44">
        <v>2046</v>
      </c>
      <c r="H1909" s="44" t="s">
        <v>55</v>
      </c>
    </row>
    <row r="1910" spans="1:8">
      <c r="A1910" s="31">
        <f>COUNTIF('BOM Atual ZPCS12'!F:F,B1910)+(1-(SUMIF(Invoice!$A:$A,$B1910,Invoice!$B:$B)/100000000000))</f>
        <v>3</v>
      </c>
      <c r="B1910" s="52" t="s">
        <v>3766</v>
      </c>
      <c r="C1910" s="44" t="s">
        <v>3767</v>
      </c>
      <c r="D1910" s="44" t="s">
        <v>192</v>
      </c>
      <c r="E1910" s="44" t="s">
        <v>51</v>
      </c>
      <c r="G1910" s="44">
        <v>2047</v>
      </c>
      <c r="H1910" s="44" t="s">
        <v>55</v>
      </c>
    </row>
    <row r="1911" spans="1:8">
      <c r="A1911" s="31">
        <f>COUNTIF('BOM Atual ZPCS12'!F:F,B1911)+(1-(SUMIF(Invoice!$A:$A,$B1911,Invoice!$B:$B)/100000000000))</f>
        <v>2.9999999859999997</v>
      </c>
      <c r="B1911" s="52" t="s">
        <v>3768</v>
      </c>
      <c r="C1911" s="44" t="s">
        <v>3769</v>
      </c>
      <c r="D1911" s="44" t="s">
        <v>192</v>
      </c>
      <c r="E1911" s="44" t="s">
        <v>51</v>
      </c>
      <c r="G1911" s="44">
        <v>2047</v>
      </c>
      <c r="H1911" s="44" t="s">
        <v>55</v>
      </c>
    </row>
    <row r="1912" spans="1:8">
      <c r="A1912" s="31">
        <f>COUNTIF('BOM Atual ZPCS12'!F:F,B1912)+(1-(SUMIF(Invoice!$A:$A,$B1912,Invoice!$B:$B)/100000000000))</f>
        <v>2.9999999800000001</v>
      </c>
      <c r="B1912" s="52" t="s">
        <v>3770</v>
      </c>
      <c r="C1912" s="44" t="s">
        <v>3771</v>
      </c>
      <c r="D1912" s="44" t="s">
        <v>192</v>
      </c>
      <c r="E1912" s="44" t="s">
        <v>51</v>
      </c>
      <c r="G1912" s="44">
        <v>2048</v>
      </c>
      <c r="H1912" s="44" t="s">
        <v>55</v>
      </c>
    </row>
    <row r="1913" spans="1:8">
      <c r="A1913" s="31">
        <f>COUNTIF('BOM Atual ZPCS12'!F:F,B1913)+(1-(SUMIF(Invoice!$A:$A,$B1913,Invoice!$B:$B)/100000000000))</f>
        <v>3</v>
      </c>
      <c r="B1913" s="52" t="s">
        <v>3772</v>
      </c>
      <c r="C1913" s="44" t="s">
        <v>3773</v>
      </c>
      <c r="D1913" s="44" t="s">
        <v>192</v>
      </c>
      <c r="E1913" s="44" t="s">
        <v>51</v>
      </c>
      <c r="G1913" s="44">
        <v>2048</v>
      </c>
      <c r="H1913" s="44" t="s">
        <v>55</v>
      </c>
    </row>
    <row r="1914" spans="1:8">
      <c r="A1914" s="31">
        <f>COUNTIF('BOM Atual ZPCS12'!F:F,B1914)+(1-(SUMIF(Invoice!$A:$A,$B1914,Invoice!$B:$B)/100000000000))</f>
        <v>2.9999999859999997</v>
      </c>
      <c r="B1914" s="52" t="s">
        <v>3774</v>
      </c>
      <c r="C1914" s="44" t="s">
        <v>3775</v>
      </c>
      <c r="D1914" s="44" t="s">
        <v>192</v>
      </c>
      <c r="E1914" s="44" t="s">
        <v>51</v>
      </c>
      <c r="G1914" s="44">
        <v>2049</v>
      </c>
      <c r="H1914" s="44" t="s">
        <v>55</v>
      </c>
    </row>
    <row r="1915" spans="1:8">
      <c r="A1915" s="31">
        <f>COUNTIF('BOM Atual ZPCS12'!F:F,B1915)+(1-(SUMIF(Invoice!$A:$A,$B1915,Invoice!$B:$B)/100000000000))</f>
        <v>3</v>
      </c>
      <c r="B1915" s="52" t="s">
        <v>3776</v>
      </c>
      <c r="C1915" s="44" t="s">
        <v>3777</v>
      </c>
      <c r="D1915" s="44" t="s">
        <v>192</v>
      </c>
      <c r="E1915" s="44" t="s">
        <v>51</v>
      </c>
      <c r="G1915" s="44">
        <v>2049</v>
      </c>
      <c r="H1915" s="44" t="s">
        <v>55</v>
      </c>
    </row>
    <row r="1916" spans="1:8">
      <c r="A1916" s="31">
        <f>COUNTIF('BOM Atual ZPCS12'!F:F,B1916)+(1-(SUMIF(Invoice!$A:$A,$B1916,Invoice!$B:$B)/100000000000))</f>
        <v>3</v>
      </c>
      <c r="B1916" s="52" t="s">
        <v>3778</v>
      </c>
      <c r="C1916" s="44" t="s">
        <v>3779</v>
      </c>
      <c r="D1916" s="44" t="s">
        <v>192</v>
      </c>
      <c r="E1916" s="44" t="s">
        <v>51</v>
      </c>
      <c r="G1916" s="44">
        <v>2050</v>
      </c>
      <c r="H1916" s="44" t="s">
        <v>55</v>
      </c>
    </row>
    <row r="1917" spans="1:8">
      <c r="A1917" s="31">
        <f>COUNTIF('BOM Atual ZPCS12'!F:F,B1917)+(1-(SUMIF(Invoice!$A:$A,$B1917,Invoice!$B:$B)/100000000000))</f>
        <v>2.9999999859999997</v>
      </c>
      <c r="B1917" s="52" t="s">
        <v>3780</v>
      </c>
      <c r="C1917" s="44" t="s">
        <v>3781</v>
      </c>
      <c r="D1917" s="44" t="s">
        <v>192</v>
      </c>
      <c r="E1917" s="44" t="s">
        <v>51</v>
      </c>
      <c r="G1917" s="44">
        <v>2050</v>
      </c>
      <c r="H1917" s="44" t="s">
        <v>55</v>
      </c>
    </row>
  </sheetData>
  <autoFilter ref="A3:H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C14"/>
  <sheetViews>
    <sheetView workbookViewId="0">
      <selection activeCell="C12" sqref="A4:C12"/>
    </sheetView>
  </sheetViews>
  <sheetFormatPr defaultRowHeight="14.4"/>
  <cols>
    <col min="1" max="1" width="15.5546875" bestFit="1" customWidth="1"/>
    <col min="2" max="2" width="38.6640625" bestFit="1" customWidth="1"/>
    <col min="3" max="3" width="6.6640625" bestFit="1" customWidth="1"/>
  </cols>
  <sheetData>
    <row r="3" spans="1:3">
      <c r="A3" s="61" t="s">
        <v>177</v>
      </c>
    </row>
    <row r="4" spans="1:3">
      <c r="A4" s="61" t="s">
        <v>41</v>
      </c>
      <c r="B4" s="61" t="s">
        <v>4</v>
      </c>
      <c r="C4" t="s">
        <v>176</v>
      </c>
    </row>
    <row r="5" spans="1:3">
      <c r="A5" t="s">
        <v>111</v>
      </c>
      <c r="B5" t="s">
        <v>168</v>
      </c>
      <c r="C5" s="62">
        <v>-12000</v>
      </c>
    </row>
    <row r="6" spans="1:3">
      <c r="A6" t="s">
        <v>115</v>
      </c>
      <c r="B6" t="s">
        <v>170</v>
      </c>
      <c r="C6" s="62">
        <v>-12000</v>
      </c>
    </row>
    <row r="7" spans="1:3">
      <c r="A7" t="s">
        <v>113</v>
      </c>
      <c r="B7" t="s">
        <v>169</v>
      </c>
      <c r="C7" s="62">
        <v>-12000</v>
      </c>
    </row>
    <row r="8" spans="1:3">
      <c r="A8" t="s">
        <v>163</v>
      </c>
      <c r="B8" t="s">
        <v>171</v>
      </c>
      <c r="C8" s="62">
        <v>-12000</v>
      </c>
    </row>
    <row r="9" spans="1:3">
      <c r="A9" t="s">
        <v>65</v>
      </c>
      <c r="B9" t="s">
        <v>119</v>
      </c>
      <c r="C9" s="62">
        <v>-3864</v>
      </c>
    </row>
    <row r="10" spans="1:3">
      <c r="A10" t="s">
        <v>165</v>
      </c>
      <c r="B10" t="s">
        <v>167</v>
      </c>
      <c r="C10" s="62">
        <v>-400</v>
      </c>
    </row>
    <row r="11" spans="1:3">
      <c r="A11" t="s">
        <v>166</v>
      </c>
      <c r="B11" t="s">
        <v>173</v>
      </c>
      <c r="C11" s="62">
        <v>-5000</v>
      </c>
    </row>
    <row r="12" spans="1:3">
      <c r="A12" t="s">
        <v>164</v>
      </c>
      <c r="B12" t="s">
        <v>172</v>
      </c>
      <c r="C12" s="62">
        <v>-12000</v>
      </c>
    </row>
    <row r="13" spans="1:3">
      <c r="A13" t="s">
        <v>174</v>
      </c>
      <c r="B13" t="s">
        <v>174</v>
      </c>
      <c r="C13" s="62"/>
    </row>
    <row r="14" spans="1:3">
      <c r="A14" t="s">
        <v>175</v>
      </c>
      <c r="C14" s="62">
        <v>-69264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23" sqref="B23"/>
    </sheetView>
  </sheetViews>
  <sheetFormatPr defaultRowHeight="14.4"/>
  <cols>
    <col min="1" max="1" width="15" bestFit="1" customWidth="1"/>
    <col min="2" max="2" width="36.109375" bestFit="1" customWidth="1"/>
    <col min="3" max="3" width="9.109375" style="60"/>
  </cols>
  <sheetData>
    <row r="1" spans="1:3" ht="15" thickBot="1">
      <c r="A1" s="20" t="s">
        <v>41</v>
      </c>
      <c r="B1" s="19" t="s">
        <v>4</v>
      </c>
      <c r="C1" s="58" t="s">
        <v>33</v>
      </c>
    </row>
    <row r="2" spans="1:3">
      <c r="A2" s="34" t="s">
        <v>165</v>
      </c>
      <c r="B2" s="35" t="s">
        <v>167</v>
      </c>
      <c r="C2" s="59">
        <v>-400</v>
      </c>
    </row>
    <row r="3" spans="1:3">
      <c r="A3" s="34" t="s">
        <v>111</v>
      </c>
      <c r="B3" s="35" t="s">
        <v>168</v>
      </c>
      <c r="C3" s="59">
        <v>-5000</v>
      </c>
    </row>
    <row r="4" spans="1:3">
      <c r="A4" s="34" t="s">
        <v>113</v>
      </c>
      <c r="B4" s="35" t="s">
        <v>169</v>
      </c>
      <c r="C4" s="59">
        <v>-5000</v>
      </c>
    </row>
    <row r="5" spans="1:3">
      <c r="A5" s="34" t="s">
        <v>115</v>
      </c>
      <c r="B5" s="35" t="s">
        <v>170</v>
      </c>
      <c r="C5" s="59">
        <v>-5000</v>
      </c>
    </row>
    <row r="6" spans="1:3">
      <c r="A6" s="34" t="s">
        <v>163</v>
      </c>
      <c r="B6" s="35" t="s">
        <v>171</v>
      </c>
      <c r="C6" s="59">
        <v>-5000</v>
      </c>
    </row>
    <row r="7" spans="1:3">
      <c r="A7" s="34" t="s">
        <v>164</v>
      </c>
      <c r="B7" s="35" t="s">
        <v>172</v>
      </c>
      <c r="C7" s="59">
        <v>-5000</v>
      </c>
    </row>
    <row r="8" spans="1:3">
      <c r="A8" s="34" t="s">
        <v>65</v>
      </c>
      <c r="B8" s="35" t="s">
        <v>119</v>
      </c>
      <c r="C8" s="59">
        <v>-1610</v>
      </c>
    </row>
    <row r="9" spans="1:3">
      <c r="A9" s="34" t="s">
        <v>111</v>
      </c>
      <c r="B9" s="35" t="s">
        <v>168</v>
      </c>
      <c r="C9" s="59">
        <v>-2000</v>
      </c>
    </row>
    <row r="10" spans="1:3">
      <c r="A10" s="34" t="s">
        <v>113</v>
      </c>
      <c r="B10" s="35" t="s">
        <v>169</v>
      </c>
      <c r="C10" s="59">
        <v>-2000</v>
      </c>
    </row>
    <row r="11" spans="1:3">
      <c r="A11" s="34" t="s">
        <v>115</v>
      </c>
      <c r="B11" s="35" t="s">
        <v>170</v>
      </c>
      <c r="C11" s="59">
        <v>-2000</v>
      </c>
    </row>
    <row r="12" spans="1:3">
      <c r="A12" s="34" t="s">
        <v>163</v>
      </c>
      <c r="B12" s="35" t="s">
        <v>171</v>
      </c>
      <c r="C12" s="59">
        <v>-2000</v>
      </c>
    </row>
    <row r="13" spans="1:3">
      <c r="A13" s="34" t="s">
        <v>164</v>
      </c>
      <c r="B13" s="35" t="s">
        <v>172</v>
      </c>
      <c r="C13" s="59">
        <v>-2000</v>
      </c>
    </row>
    <row r="14" spans="1:3">
      <c r="A14" s="34" t="s">
        <v>65</v>
      </c>
      <c r="B14" s="35" t="s">
        <v>119</v>
      </c>
      <c r="C14" s="59">
        <v>-644</v>
      </c>
    </row>
    <row r="15" spans="1:3">
      <c r="A15" s="34" t="s">
        <v>166</v>
      </c>
      <c r="B15" s="35" t="s">
        <v>173</v>
      </c>
      <c r="C15" s="59">
        <v>-5000</v>
      </c>
    </row>
    <row r="16" spans="1:3">
      <c r="A16" s="34" t="s">
        <v>111</v>
      </c>
      <c r="B16" s="35" t="s">
        <v>168</v>
      </c>
      <c r="C16" s="59">
        <v>-5000</v>
      </c>
    </row>
    <row r="17" spans="1:3">
      <c r="A17" s="34" t="s">
        <v>113</v>
      </c>
      <c r="B17" s="35" t="s">
        <v>169</v>
      </c>
      <c r="C17" s="59">
        <v>-5000</v>
      </c>
    </row>
    <row r="18" spans="1:3">
      <c r="A18" s="34" t="s">
        <v>115</v>
      </c>
      <c r="B18" s="35" t="s">
        <v>170</v>
      </c>
      <c r="C18" s="59">
        <v>-5000</v>
      </c>
    </row>
    <row r="19" spans="1:3">
      <c r="A19" s="34" t="s">
        <v>163</v>
      </c>
      <c r="B19" s="35" t="s">
        <v>171</v>
      </c>
      <c r="C19" s="59">
        <v>-5000</v>
      </c>
    </row>
    <row r="20" spans="1:3">
      <c r="A20" s="34" t="s">
        <v>164</v>
      </c>
      <c r="B20" s="35" t="s">
        <v>172</v>
      </c>
      <c r="C20" s="59">
        <v>-5000</v>
      </c>
    </row>
    <row r="21" spans="1:3">
      <c r="A21" s="34" t="s">
        <v>65</v>
      </c>
      <c r="B21" s="35" t="s">
        <v>119</v>
      </c>
      <c r="C21" s="59">
        <v>-1610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3"/>
  <sheetViews>
    <sheetView showGridLines="0" zoomScaleNormal="100" workbookViewId="0">
      <pane xSplit="1" ySplit="3" topLeftCell="B89" activePane="bottomRight" state="frozen"/>
      <selection pane="topRight" activeCell="B1" sqref="B1"/>
      <selection pane="bottomLeft" activeCell="A4" sqref="A4"/>
      <selection pane="bottomRight" activeCell="E103" sqref="E103"/>
    </sheetView>
  </sheetViews>
  <sheetFormatPr defaultColWidth="9.109375" defaultRowHeight="13.8"/>
  <cols>
    <col min="1" max="1" width="18.5546875" style="75" customWidth="1"/>
    <col min="2" max="2" width="13.33203125" style="45" customWidth="1"/>
    <col min="3" max="3" width="12" style="44" customWidth="1"/>
    <col min="4" max="4" width="40.6640625" style="44" bestFit="1" customWidth="1"/>
    <col min="5" max="5" width="18.5546875" style="44" customWidth="1"/>
    <col min="6" max="6" width="13.33203125" style="45" customWidth="1"/>
    <col min="7" max="7" width="10" style="44" customWidth="1"/>
    <col min="8" max="9" width="9.109375" style="44"/>
    <col min="10" max="10" width="12" style="44" bestFit="1" customWidth="1"/>
    <col min="11" max="16384" width="9.109375" style="44"/>
  </cols>
  <sheetData>
    <row r="1" spans="1:10">
      <c r="C1" s="44" t="b">
        <f ca="1">AND(OFFSET($C$3,1,0,10000,1))</f>
        <v>0</v>
      </c>
    </row>
    <row r="2" spans="1:10" ht="14.4" thickBot="1">
      <c r="A2" s="1" t="s">
        <v>29</v>
      </c>
      <c r="B2" s="3" t="s">
        <v>18</v>
      </c>
      <c r="C2" s="46" t="s">
        <v>30</v>
      </c>
      <c r="D2" s="46" t="s">
        <v>23</v>
      </c>
      <c r="E2" s="3" t="s">
        <v>63</v>
      </c>
      <c r="F2" s="3" t="s">
        <v>131</v>
      </c>
    </row>
    <row r="3" spans="1:10" ht="9.9" customHeight="1"/>
    <row r="4" spans="1:10" ht="15.6">
      <c r="A4" s="79" t="s">
        <v>3864</v>
      </c>
      <c r="B4" s="67">
        <v>700</v>
      </c>
      <c r="C4" s="48" t="b">
        <f>IFERROR(MATCH(A4,'BOM Atual ZPCS12'!F:F,0)&gt;0,FALSE)</f>
        <v>0</v>
      </c>
      <c r="D4" s="49" t="e">
        <f>TRIM(VLOOKUP(A4,'BOM Atual ZPCS12'!F:G,2,0))</f>
        <v>#N/A</v>
      </c>
      <c r="E4" s="47" t="s">
        <v>3866</v>
      </c>
      <c r="F4" s="56">
        <f>SUMIF('BOM Atual ZPCS12'!$F:$F,$A4,'BOM Atual ZPCS12'!$BJ:$BJ)</f>
        <v>0</v>
      </c>
      <c r="G4" s="44" t="s">
        <v>188</v>
      </c>
      <c r="H4" s="50"/>
      <c r="J4" s="65"/>
    </row>
    <row r="5" spans="1:10" ht="15.6">
      <c r="A5" s="79" t="s">
        <v>3865</v>
      </c>
      <c r="B5" s="67">
        <v>700</v>
      </c>
      <c r="C5" s="48" t="b">
        <f>IFERROR(MATCH(A5,'BOM Atual ZPCS12'!F:F,0)&gt;0,FALSE)</f>
        <v>0</v>
      </c>
      <c r="D5" s="49" t="e">
        <f>TRIM(VLOOKUP(A5,'BOM Atual ZPCS12'!F:G,2,0))</f>
        <v>#N/A</v>
      </c>
      <c r="E5" s="47" t="s">
        <v>3866</v>
      </c>
      <c r="F5" s="56">
        <f>SUMIF('BOM Atual ZPCS12'!$F:$F,$A5,'BOM Atual ZPCS12'!$BJ:$BJ)</f>
        <v>0</v>
      </c>
      <c r="G5" s="44" t="s">
        <v>188</v>
      </c>
      <c r="H5" s="50"/>
      <c r="J5" s="66"/>
    </row>
    <row r="6" spans="1:10" ht="15.6">
      <c r="A6" s="79" t="s">
        <v>3575</v>
      </c>
      <c r="B6" s="67">
        <v>700</v>
      </c>
      <c r="C6" s="48" t="b">
        <f>IFERROR(MATCH(A6,'BOM Atual ZPCS12'!F:F,0)&gt;0,FALSE)</f>
        <v>1</v>
      </c>
      <c r="D6" s="49" t="str">
        <f>TRIM(VLOOKUP(A6,'BOM Atual ZPCS12'!F:G,2,0))</f>
        <v>X571GT-1K KB MODULE</v>
      </c>
      <c r="E6" s="47" t="s">
        <v>3867</v>
      </c>
      <c r="F6" s="56">
        <f ca="1">SUMIF('BOM Atual ZPCS12'!$F:$F,$A6,'BOM Atual ZPCS12'!$BJ:$BJ)</f>
        <v>1400</v>
      </c>
      <c r="G6" s="44" t="s">
        <v>188</v>
      </c>
      <c r="H6" s="50"/>
      <c r="J6" s="65"/>
    </row>
    <row r="7" spans="1:10" ht="15.6">
      <c r="A7" s="79" t="s">
        <v>3577</v>
      </c>
      <c r="B7" s="67">
        <v>700</v>
      </c>
      <c r="C7" s="48" t="b">
        <f>IFERROR(MATCH(A7,'BOM Atual ZPCS12'!F:F,0)&gt;0,FALSE)</f>
        <v>1</v>
      </c>
      <c r="D7" s="49" t="str">
        <f>TRIM(VLOOKUP(A7,'BOM Atual ZPCS12'!F:G,2,0))</f>
        <v>X571GT-1K LCD MODULE</v>
      </c>
      <c r="E7" s="47" t="s">
        <v>3867</v>
      </c>
      <c r="F7" s="56">
        <f ca="1">SUMIF('BOM Atual ZPCS12'!$F:$F,$A7,'BOM Atual ZPCS12'!$BJ:$BJ)</f>
        <v>1400</v>
      </c>
      <c r="G7" s="44" t="s">
        <v>188</v>
      </c>
      <c r="H7" s="50"/>
    </row>
    <row r="8" spans="1:10" ht="15.6">
      <c r="A8" s="79" t="s">
        <v>3770</v>
      </c>
      <c r="B8" s="67">
        <v>1000</v>
      </c>
      <c r="C8" s="48" t="b">
        <f>IFERROR(MATCH(A8,'BOM Atual ZPCS12'!F:F,0)&gt;0,FALSE)</f>
        <v>1</v>
      </c>
      <c r="D8" s="49" t="str">
        <f>TRIM(VLOOKUP(A8,'BOM Atual ZPCS12'!F:G,2,0))</f>
        <v>CABLEFFCXKTIO/B(70.5MM,26P,30V,1A)JH"</v>
      </c>
      <c r="E8" s="47">
        <v>11200154444</v>
      </c>
      <c r="F8" s="56">
        <f ca="1">SUMIF('BOM Atual ZPCS12'!$F:$F,$A8,'BOM Atual ZPCS12'!$BJ:$BJ)</f>
        <v>1400</v>
      </c>
      <c r="G8" s="44" t="s">
        <v>188</v>
      </c>
      <c r="H8" s="50"/>
    </row>
    <row r="9" spans="1:10" ht="15.6">
      <c r="A9" s="79" t="s">
        <v>3635</v>
      </c>
      <c r="B9" s="67">
        <v>700</v>
      </c>
      <c r="C9" s="48" t="b">
        <f>IFERROR(MATCH(A9,'BOM Atual ZPCS12'!F:F,0)&gt;0,FALSE)</f>
        <v>1</v>
      </c>
      <c r="D9" s="49" t="str">
        <f>TRIM(VLOOKUP(A9,'BOM Atual ZPCS12'!F:G,2,0))</f>
        <v>POWERCODEBZ(3P,2.5A,250V,0.9M)BK</v>
      </c>
      <c r="E9" s="47">
        <v>11200154444</v>
      </c>
      <c r="F9" s="56">
        <f ca="1">SUMIF('BOM Atual ZPCS12'!$F:$F,$A9,'BOM Atual ZPCS12'!$BJ:$BJ)</f>
        <v>1400</v>
      </c>
      <c r="G9" s="44" t="s">
        <v>188</v>
      </c>
      <c r="H9" s="50"/>
    </row>
    <row r="10" spans="1:10" ht="15.6">
      <c r="A10" s="79" t="s">
        <v>3774</v>
      </c>
      <c r="B10" s="67">
        <v>700</v>
      </c>
      <c r="C10" s="48" t="b">
        <f>IFERROR(MATCH(A10,'BOM Atual ZPCS12'!F:F,0)&gt;0,FALSE)</f>
        <v>1</v>
      </c>
      <c r="D10" s="49" t="str">
        <f>TRIM(VLOOKUP(A10,'BOM Atual ZPCS12'!F:G,2,0))</f>
        <v>SPEAKER R L QT9825-C-1</v>
      </c>
      <c r="E10" s="47">
        <v>11200154444</v>
      </c>
      <c r="F10" s="56">
        <f ca="1">SUMIF('BOM Atual ZPCS12'!$F:$F,$A10,'BOM Atual ZPCS12'!$BJ:$BJ)</f>
        <v>1400</v>
      </c>
      <c r="G10" s="44" t="s">
        <v>188</v>
      </c>
      <c r="H10" s="50"/>
    </row>
    <row r="11" spans="1:10" ht="15.6">
      <c r="A11" s="79" t="s">
        <v>3587</v>
      </c>
      <c r="B11" s="67">
        <v>700</v>
      </c>
      <c r="C11" s="48" t="b">
        <f>IFERROR(MATCH(A11,'BOM Atual ZPCS12'!F:F,0)&gt;0,FALSE)</f>
        <v>1</v>
      </c>
      <c r="D11" s="49" t="str">
        <f>TRIM(VLOOKUP(A11,'BOM Atual ZPCS12'!F:G,2,0))</f>
        <v>FAN DC 5V CTFG(104.4*75.6*6.5)0FM0F0000H</v>
      </c>
      <c r="E11" s="47">
        <v>11200154444</v>
      </c>
      <c r="F11" s="56">
        <f ca="1">SUMIF('BOM Atual ZPCS12'!$F:$F,$A11,'BOM Atual ZPCS12'!$BJ:$BJ)</f>
        <v>1400</v>
      </c>
      <c r="G11" s="44" t="s">
        <v>188</v>
      </c>
      <c r="H11" s="50"/>
    </row>
    <row r="12" spans="1:10" ht="15.6">
      <c r="A12" s="79" t="s">
        <v>3589</v>
      </c>
      <c r="B12" s="67">
        <v>700</v>
      </c>
      <c r="C12" s="48" t="b">
        <f>IFERROR(MATCH(A12,'BOM Atual ZPCS12'!F:F,0)&gt;0,FALSE)</f>
        <v>1</v>
      </c>
      <c r="D12" s="49" t="str">
        <f>TRIM(VLOOKUP(A12,'BOM Atual ZPCS12'!F:G,2,0))</f>
        <v>FAN DC 5V CTFG(83.7*73.6*6.5)0FM0G0000H</v>
      </c>
      <c r="E12" s="47">
        <v>11200154444</v>
      </c>
      <c r="F12" s="56">
        <f ca="1">SUMIF('BOM Atual ZPCS12'!$F:$F,$A12,'BOM Atual ZPCS12'!$BJ:$BJ)</f>
        <v>1400</v>
      </c>
      <c r="G12" s="44" t="s">
        <v>188</v>
      </c>
      <c r="H12" s="50"/>
    </row>
    <row r="13" spans="1:10" ht="15.6">
      <c r="A13" s="79" t="s">
        <v>3764</v>
      </c>
      <c r="B13" s="67">
        <v>700</v>
      </c>
      <c r="C13" s="48" t="b">
        <f>IFERROR(MATCH(A13,'BOM Atual ZPCS12'!F:F,0)&gt;0,FALSE)</f>
        <v>1</v>
      </c>
      <c r="D13" s="49" t="str">
        <f>TRIM(VLOOKUP(A13,'BOM Atual ZPCS12'!F:G,2,0))</f>
        <v>BASEXKT(EAXKT005,3A)BLACKP1</v>
      </c>
      <c r="E13" s="47">
        <v>11200154444</v>
      </c>
      <c r="F13" s="56">
        <f ca="1">SUMIF('BOM Atual ZPCS12'!$F:$F,$A13,'BOM Atual ZPCS12'!$BJ:$BJ)</f>
        <v>1400</v>
      </c>
      <c r="G13" s="44" t="s">
        <v>188</v>
      </c>
      <c r="H13" s="50"/>
    </row>
    <row r="14" spans="1:10" ht="15.6">
      <c r="A14" s="79" t="s">
        <v>3768</v>
      </c>
      <c r="B14" s="67">
        <v>700</v>
      </c>
      <c r="C14" s="48" t="b">
        <f>IFERROR(MATCH(A14,'BOM Atual ZPCS12'!F:F,0)&gt;0,FALSE)</f>
        <v>1</v>
      </c>
      <c r="D14" s="49" t="str">
        <f>TRIM(VLOOKUP(A14,'BOM Atual ZPCS12'!F:G,2,0))</f>
        <v>CAPRJ45XKT(EBXKT006,3A)BLACKP1</v>
      </c>
      <c r="E14" s="47">
        <v>11200154444</v>
      </c>
      <c r="F14" s="56">
        <f ca="1">SUMIF('BOM Atual ZPCS12'!$F:$F,$A14,'BOM Atual ZPCS12'!$BJ:$BJ)</f>
        <v>1400</v>
      </c>
      <c r="G14" s="44" t="s">
        <v>188</v>
      </c>
      <c r="H14" s="50"/>
    </row>
    <row r="15" spans="1:10" ht="15.6">
      <c r="A15" s="79" t="s">
        <v>3591</v>
      </c>
      <c r="B15" s="67">
        <v>700</v>
      </c>
      <c r="C15" s="48" t="b">
        <f>IFERROR(MATCH(A15,'BOM Atual ZPCS12'!F:F,0)&gt;0,FALSE)</f>
        <v>1</v>
      </c>
      <c r="D15" s="49" t="str">
        <f>TRIM(VLOOKUP(A15,'BOM Atual ZPCS12'!F:G,2,0))</f>
        <v>BRACKETBASERJ45XKT(FBXKT001,3A)</v>
      </c>
      <c r="E15" s="47">
        <v>11200154444</v>
      </c>
      <c r="F15" s="56">
        <f ca="1">SUMIF('BOM Atual ZPCS12'!$F:$F,$A15,'BOM Atual ZPCS12'!$BJ:$BJ)</f>
        <v>1400</v>
      </c>
      <c r="G15" s="44" t="s">
        <v>188</v>
      </c>
      <c r="H15" s="50"/>
    </row>
    <row r="16" spans="1:10" ht="15.6">
      <c r="A16" s="79" t="s">
        <v>3593</v>
      </c>
      <c r="B16" s="67">
        <v>700</v>
      </c>
      <c r="C16" s="48" t="b">
        <f>IFERROR(MATCH(A16,'BOM Atual ZPCS12'!F:F,0)&gt;0,FALSE)</f>
        <v>1</v>
      </c>
      <c r="D16" s="49" t="str">
        <f>TRIM(VLOOKUP(A16,'BOM Atual ZPCS12'!F:G,2,0))</f>
        <v>HEATSINK45WDISXKT(FBXKT009,3A)ART</v>
      </c>
      <c r="E16" s="47">
        <v>11200154444</v>
      </c>
      <c r="F16" s="56">
        <f ca="1">SUMIF('BOM Atual ZPCS12'!$F:$F,$A16,'BOM Atual ZPCS12'!$BJ:$BJ)</f>
        <v>1400</v>
      </c>
      <c r="G16" s="44" t="s">
        <v>188</v>
      </c>
      <c r="H16" s="50"/>
    </row>
    <row r="17" spans="1:8" ht="15.6">
      <c r="A17" s="79" t="s">
        <v>3595</v>
      </c>
      <c r="B17" s="67">
        <v>1000</v>
      </c>
      <c r="C17" s="48" t="b">
        <f>IFERROR(MATCH(A17,'BOM Atual ZPCS12'!F:F,0)&gt;0,FALSE)</f>
        <v>1</v>
      </c>
      <c r="D17" s="49" t="str">
        <f>TRIM(VLOOKUP(A17,'BOM Atual ZPCS12'!F:G,2,0))</f>
        <v>INSMYLARMBHDMIBTMXKT(FCXKT007,3A)</v>
      </c>
      <c r="E17" s="47">
        <v>11200154444</v>
      </c>
      <c r="F17" s="56">
        <f ca="1">SUMIF('BOM Atual ZPCS12'!$F:$F,$A17,'BOM Atual ZPCS12'!$BJ:$BJ)</f>
        <v>1400</v>
      </c>
      <c r="G17" s="44" t="s">
        <v>188</v>
      </c>
      <c r="H17" s="50"/>
    </row>
    <row r="18" spans="1:8" ht="15.6">
      <c r="A18" s="79" t="s">
        <v>3597</v>
      </c>
      <c r="B18" s="67">
        <v>10000</v>
      </c>
      <c r="C18" s="48" t="b">
        <f>IFERROR(MATCH(A18,'BOM Atual ZPCS12'!F:F,0)&gt;0,FALSE)</f>
        <v>1</v>
      </c>
      <c r="D18" s="49" t="str">
        <f>TRIM(VLOOKUP(A18,'BOM Atual ZPCS12'!F:G,2,0))</f>
        <v>SPRINGHELICALRJ45XKT(FDXKT001,3A)SUS"</v>
      </c>
      <c r="E18" s="47">
        <v>11200154444</v>
      </c>
      <c r="F18" s="56">
        <f ca="1">SUMIF('BOM Atual ZPCS12'!$F:$F,$A18,'BOM Atual ZPCS12'!$BJ:$BJ)</f>
        <v>1400</v>
      </c>
      <c r="G18" s="44" t="s">
        <v>188</v>
      </c>
      <c r="H18" s="50"/>
    </row>
    <row r="19" spans="1:8" ht="15.6">
      <c r="A19" s="79" t="s">
        <v>3599</v>
      </c>
      <c r="B19" s="67">
        <v>1000</v>
      </c>
      <c r="C19" s="48" t="b">
        <f>IFERROR(MATCH(A19,'BOM Atual ZPCS12'!F:F,0)&gt;0,FALSE)</f>
        <v>1</v>
      </c>
      <c r="D19" s="49" t="str">
        <f>TRIM(VLOOKUP(A19,'BOM Atual ZPCS12'!F:G,2,0))</f>
        <v>RUBBERSIBASEREARRXKT(GAXKT001,3A)</v>
      </c>
      <c r="E19" s="47">
        <v>11200154444</v>
      </c>
      <c r="F19" s="56">
        <f ca="1">SUMIF('BOM Atual ZPCS12'!$F:$F,$A19,'BOM Atual ZPCS12'!$BJ:$BJ)</f>
        <v>1400</v>
      </c>
      <c r="G19" s="44" t="s">
        <v>188</v>
      </c>
      <c r="H19" s="50"/>
    </row>
    <row r="20" spans="1:8" ht="15.6">
      <c r="A20" s="79" t="s">
        <v>3601</v>
      </c>
      <c r="B20" s="67">
        <v>1000</v>
      </c>
      <c r="C20" s="48" t="b">
        <f>IFERROR(MATCH(A20,'BOM Atual ZPCS12'!F:F,0)&gt;0,FALSE)</f>
        <v>1</v>
      </c>
      <c r="D20" s="49" t="str">
        <f>TRIM(VLOOKUP(A20,'BOM Atual ZPCS12'!F:G,2,0))</f>
        <v>RUBBERSIBASEREARLXKT(GAXKT002,3A)</v>
      </c>
      <c r="E20" s="47">
        <v>11200154444</v>
      </c>
      <c r="F20" s="56">
        <f ca="1">SUMIF('BOM Atual ZPCS12'!$F:$F,$A20,'BOM Atual ZPCS12'!$BJ:$BJ)</f>
        <v>1400</v>
      </c>
      <c r="G20" s="44" t="s">
        <v>188</v>
      </c>
      <c r="H20" s="50"/>
    </row>
    <row r="21" spans="1:8" ht="15.6">
      <c r="A21" s="79" t="s">
        <v>3603</v>
      </c>
      <c r="B21" s="67">
        <v>2000</v>
      </c>
      <c r="C21" s="48" t="b">
        <f>IFERROR(MATCH(A21,'BOM Atual ZPCS12'!F:F,0)&gt;0,FALSE)</f>
        <v>1</v>
      </c>
      <c r="D21" s="49" t="str">
        <f>TRIM(VLOOKUP(A21,'BOM Atual ZPCS12'!F:G,2,0))</f>
        <v>RUBBERSIBASEFRONTXKT(GAXKT003,3A)</v>
      </c>
      <c r="E21" s="47">
        <v>11200154444</v>
      </c>
      <c r="F21" s="56">
        <f ca="1">SUMIF('BOM Atual ZPCS12'!$F:$F,$A21,'BOM Atual ZPCS12'!$BJ:$BJ)</f>
        <v>2800</v>
      </c>
      <c r="G21" s="44" t="s">
        <v>188</v>
      </c>
      <c r="H21" s="50"/>
    </row>
    <row r="22" spans="1:8" ht="15.6">
      <c r="A22" s="79" t="s">
        <v>3605</v>
      </c>
      <c r="B22" s="67">
        <v>3000</v>
      </c>
      <c r="C22" s="48" t="b">
        <f>IFERROR(MATCH(A22,'BOM Atual ZPCS12'!F:F,0)&gt;0,FALSE)</f>
        <v>1</v>
      </c>
      <c r="D22" s="49" t="str">
        <f>TRIM(VLOOKUP(A22,'BOM Atual ZPCS12'!F:G,2,0))</f>
        <v>GASKETHDMIXKT(GBXKT001,3A)</v>
      </c>
      <c r="E22" s="47">
        <v>11200154444</v>
      </c>
      <c r="F22" s="56">
        <f ca="1">SUMIF('BOM Atual ZPCS12'!$F:$F,$A22,'BOM Atual ZPCS12'!$BJ:$BJ)</f>
        <v>1400</v>
      </c>
      <c r="G22" s="44" t="s">
        <v>188</v>
      </c>
      <c r="H22" s="50"/>
    </row>
    <row r="23" spans="1:8" ht="15.6">
      <c r="A23" s="79" t="s">
        <v>3607</v>
      </c>
      <c r="B23" s="67">
        <v>1000</v>
      </c>
      <c r="C23" s="48" t="b">
        <f>IFERROR(MATCH(A23,'BOM Atual ZPCS12'!F:F,0)&gt;0,FALSE)</f>
        <v>1</v>
      </c>
      <c r="D23" s="49" t="str">
        <f>TRIM(VLOOKUP(A23,'BOM Atual ZPCS12'!F:G,2,0))</f>
        <v>GASKETSPEAKERTOPXKT(GBXKT005,3A)</v>
      </c>
      <c r="E23" s="47">
        <v>11200154444</v>
      </c>
      <c r="F23" s="56">
        <f ca="1">SUMIF('BOM Atual ZPCS12'!$F:$F,$A23,'BOM Atual ZPCS12'!$BJ:$BJ)</f>
        <v>1400</v>
      </c>
      <c r="G23" s="44" t="s">
        <v>188</v>
      </c>
      <c r="H23" s="50"/>
    </row>
    <row r="24" spans="1:8" ht="15.6">
      <c r="A24" s="79" t="s">
        <v>3654</v>
      </c>
      <c r="B24" s="67">
        <v>1000</v>
      </c>
      <c r="C24" s="48" t="b">
        <f>IFERROR(MATCH(A24,'BOM Atual ZPCS12'!F:F,0)&gt;0,FALSE)</f>
        <v>1</v>
      </c>
      <c r="D24" s="49" t="str">
        <f>TRIM(VLOOKUP(A24,'BOM Atual ZPCS12'!F:G,2,0))</f>
        <v>N-WOVBAGXKK(HAXKK001,3A)15160-0378000"</v>
      </c>
      <c r="E24" s="47">
        <v>11200154444</v>
      </c>
      <c r="F24" s="56">
        <f ca="1">SUMIF('BOM Atual ZPCS12'!$F:$F,$A24,'BOM Atual ZPCS12'!$BJ:$BJ)</f>
        <v>1400</v>
      </c>
      <c r="G24" s="44" t="s">
        <v>188</v>
      </c>
      <c r="H24" s="50"/>
    </row>
    <row r="25" spans="1:8" ht="15.6">
      <c r="A25" s="79" t="s">
        <v>3640</v>
      </c>
      <c r="B25" s="67">
        <v>3600</v>
      </c>
      <c r="C25" s="48" t="b">
        <f>IFERROR(MATCH(A25,'BOM Atual ZPCS12'!F:F,0)&gt;0,FALSE)</f>
        <v>1</v>
      </c>
      <c r="D25" s="49" t="str">
        <f>TRIM(VLOOKUP(A25,'BOM Atual ZPCS12'!F:G,2,0))</f>
        <v>LBPLSNBLK(HC0C8012,3B)15100-0155A000</v>
      </c>
      <c r="E25" s="47">
        <v>11200154444</v>
      </c>
      <c r="F25" s="56">
        <f ca="1">SUMIF('BOM Atual ZPCS12'!$F:$F,$A25,'BOM Atual ZPCS12'!$BJ:$BJ)</f>
        <v>1400</v>
      </c>
      <c r="G25" s="44" t="s">
        <v>188</v>
      </c>
      <c r="H25" s="50"/>
    </row>
    <row r="26" spans="1:8" ht="15.6">
      <c r="A26" s="79" t="s">
        <v>3755</v>
      </c>
      <c r="B26" s="67">
        <v>1000</v>
      </c>
      <c r="C26" s="48" t="b">
        <f>IFERROR(MATCH(A26,'BOM Atual ZPCS12'!F:F,0)&gt;0,FALSE)</f>
        <v>1</v>
      </c>
      <c r="D26" s="49" t="str">
        <f>TRIM(VLOOKUP(A26,'BOM Atual ZPCS12'!F:G,2,0))</f>
        <v>LBPLINI5BKH(HCBKH052,3A)15100-1895400"</v>
      </c>
      <c r="E26" s="47">
        <v>11200154444</v>
      </c>
      <c r="F26" s="56">
        <f ca="1">SUMIF('BOM Atual ZPCS12'!$F:$F,$A26,'BOM Atual ZPCS12'!$BJ:$BJ)</f>
        <v>1400</v>
      </c>
      <c r="G26" s="44" t="s">
        <v>188</v>
      </c>
      <c r="H26" s="50"/>
    </row>
    <row r="27" spans="1:8" ht="15.6">
      <c r="A27" s="79" t="s">
        <v>3708</v>
      </c>
      <c r="B27" s="67">
        <v>4000</v>
      </c>
      <c r="C27" s="48" t="b">
        <f>IFERROR(MATCH(A27,'BOM Atual ZPCS12'!F:F,0)&gt;0,FALSE)</f>
        <v>1</v>
      </c>
      <c r="D27" s="49" t="s">
        <v>187</v>
      </c>
      <c r="E27" s="47">
        <v>11200154444</v>
      </c>
      <c r="F27" s="56">
        <f ca="1">SUMIF('BOM Atual ZPCS12'!$F:$F,$A27,'BOM Atual ZPCS12'!$BJ:$BJ)</f>
        <v>4200</v>
      </c>
      <c r="G27" s="44" t="s">
        <v>188</v>
      </c>
      <c r="H27" s="50"/>
    </row>
    <row r="28" spans="1:8" ht="15.6">
      <c r="A28" s="79" t="s">
        <v>3667</v>
      </c>
      <c r="B28" s="67">
        <v>1000</v>
      </c>
      <c r="C28" s="48" t="b">
        <f>IFERROR(MATCH(A28,'BOM Atual ZPCS12'!F:F,0)&gt;0,FALSE)</f>
        <v>1</v>
      </c>
      <c r="D28" s="49" t="str">
        <f>TRIM(VLOOKUP(A28,'BOM Atual ZPCS12'!F:G,2,0))</f>
        <v>LBPLNVDBKR(HCBKR017,3A)20-11-GFGTX-03"</v>
      </c>
      <c r="E28" s="47">
        <v>11200154444</v>
      </c>
      <c r="F28" s="56">
        <f ca="1">SUMIF('BOM Atual ZPCS12'!$F:$F,$A28,'BOM Atual ZPCS12'!$BJ:$BJ)</f>
        <v>1400</v>
      </c>
      <c r="G28" s="44" t="s">
        <v>188</v>
      </c>
      <c r="H28" s="50"/>
    </row>
    <row r="29" spans="1:8" ht="15.6">
      <c r="A29" s="79" t="s">
        <v>3642</v>
      </c>
      <c r="B29" s="67">
        <v>2000</v>
      </c>
      <c r="C29" s="48" t="b">
        <f>IFERROR(MATCH(A29,'BOM Atual ZPCS12'!F:F,0)&gt;0,FALSE)</f>
        <v>1</v>
      </c>
      <c r="D29" s="49" t="str">
        <f>TRIM(VLOOKUP(A29,'BOM Atual ZPCS12'!F:G,2,0))</f>
        <v>LBPLBRAWAR(HCEJA042,3A)15100-0829010"</v>
      </c>
      <c r="E29" s="47">
        <v>11200154444</v>
      </c>
      <c r="F29" s="56">
        <f ca="1">SUMIF('BOM Atual ZPCS12'!$F:$F,$A29,'BOM Atual ZPCS12'!$BJ:$BJ)</f>
        <v>1400</v>
      </c>
      <c r="G29" s="44" t="s">
        <v>188</v>
      </c>
      <c r="H29" s="50"/>
    </row>
    <row r="30" spans="1:8" ht="15.6">
      <c r="A30" s="79" t="s">
        <v>3656</v>
      </c>
      <c r="B30" s="67">
        <v>1000</v>
      </c>
      <c r="C30" s="48" t="b">
        <f>IFERROR(MATCH(A30,'BOM Atual ZPCS12'!F:F,0)&gt;0,FALSE)</f>
        <v>1</v>
      </c>
      <c r="D30" s="49" t="str">
        <f>TRIM(VLOOKUP(A30,'BOM Atual ZPCS12'!F:G,2,0))</f>
        <v>LBPASPEC(HCXJB206,3B)15100-00400100</v>
      </c>
      <c r="E30" s="47">
        <v>11200154444</v>
      </c>
      <c r="F30" s="56">
        <f ca="1">SUMIF('BOM Atual ZPCS12'!$F:$F,$A30,'BOM Atual ZPCS12'!$BJ:$BJ)</f>
        <v>1400</v>
      </c>
      <c r="G30" s="44" t="s">
        <v>188</v>
      </c>
      <c r="H30" s="50"/>
    </row>
    <row r="31" spans="1:8" ht="15.6">
      <c r="A31" s="79" t="s">
        <v>3660</v>
      </c>
      <c r="B31" s="67">
        <v>1000</v>
      </c>
      <c r="C31" s="48" t="b">
        <f>IFERROR(MATCH(A31,'BOM Atual ZPCS12'!F:F,0)&gt;0,FALSE)</f>
        <v>1</v>
      </c>
      <c r="D31" s="49" t="str">
        <f>TRIM(VLOOKUP(A31,'BOM Atual ZPCS12'!F:G,2,0))</f>
        <v>LBPLSEALXK6(HCXK6064,3E)15100-0279320"</v>
      </c>
      <c r="E31" s="47">
        <v>11200154444</v>
      </c>
      <c r="F31" s="56">
        <f ca="1">SUMIF('BOM Atual ZPCS12'!$F:$F,$A31,'BOM Atual ZPCS12'!$BJ:$BJ)</f>
        <v>1400</v>
      </c>
      <c r="G31" s="44" t="s">
        <v>188</v>
      </c>
      <c r="H31" s="50"/>
    </row>
    <row r="32" spans="1:8" ht="15.6">
      <c r="A32" s="79" t="s">
        <v>3652</v>
      </c>
      <c r="B32" s="67">
        <v>1000</v>
      </c>
      <c r="C32" s="48" t="b">
        <f>IFERROR(MATCH(A32,'BOM Atual ZPCS12'!F:F,0)&gt;0,FALSE)</f>
        <v>1</v>
      </c>
      <c r="D32" s="49" t="str">
        <f>TRIM(VLOOKUP(A32,'BOM Atual ZPCS12'!F:G,2,0))</f>
        <v>LBPACKDXKG(HCXKG250,3A)15100-11712100"</v>
      </c>
      <c r="E32" s="47">
        <v>11200154444</v>
      </c>
      <c r="F32" s="56">
        <f ca="1">SUMIF('BOM Atual ZPCS12'!$F:$F,$A32,'BOM Atual ZPCS12'!$BJ:$BJ)</f>
        <v>1400</v>
      </c>
      <c r="G32" s="44" t="s">
        <v>188</v>
      </c>
      <c r="H32" s="50"/>
    </row>
    <row r="33" spans="1:8" ht="15.6">
      <c r="A33" s="79" t="s">
        <v>3702</v>
      </c>
      <c r="B33" s="67">
        <v>2000</v>
      </c>
      <c r="C33" s="48" t="b">
        <f>IFERROR(MATCH(A33,'BOM Atual ZPCS12'!F:F,0)&gt;0,FALSE)</f>
        <v>1</v>
      </c>
      <c r="D33" s="49" t="str">
        <f>TRIM(VLOOKUP(A33,'BOM Atual ZPCS12'!F:G,2,0))</f>
        <v>LBPLRF_BXKG(HCXKG276,3B)15100-1718010"</v>
      </c>
      <c r="E33" s="47">
        <v>11200154444</v>
      </c>
      <c r="F33" s="56">
        <f ca="1">SUMIF('BOM Atual ZPCS12'!$F:$F,$A33,'BOM Atual ZPCS12'!$BJ:$BJ)</f>
        <v>1400</v>
      </c>
      <c r="G33" s="44" t="s">
        <v>188</v>
      </c>
      <c r="H33" s="50"/>
    </row>
    <row r="34" spans="1:8" ht="15.6">
      <c r="A34" s="79" t="s">
        <v>3609</v>
      </c>
      <c r="B34" s="67">
        <v>5000</v>
      </c>
      <c r="C34" s="48" t="b">
        <f>IFERROR(MATCH(A34,'BOM Atual ZPCS12'!F:F,0)&gt;0,FALSE)</f>
        <v>1</v>
      </c>
      <c r="D34" s="49" t="str">
        <f>TRIM(VLOOKUP(A34,'BOM Atual ZPCS12'!F:G,2,0))</f>
        <v>LBPLTRAVELCARDWHXKJ(HCXKJ047,REV3A)"</v>
      </c>
      <c r="E34" s="47">
        <v>11200154444</v>
      </c>
      <c r="F34" s="56">
        <f ca="1">SUMIF('BOM Atual ZPCS12'!$F:$F,$A34,'BOM Atual ZPCS12'!$BJ:$BJ)</f>
        <v>1400</v>
      </c>
      <c r="G34" s="44" t="s">
        <v>188</v>
      </c>
      <c r="H34" s="50"/>
    </row>
    <row r="35" spans="1:8" ht="15.6">
      <c r="A35" s="79" t="s">
        <v>3758</v>
      </c>
      <c r="B35" s="67">
        <v>2000</v>
      </c>
      <c r="C35" s="48" t="b">
        <f>IFERROR(MATCH(A35,'BOM Atual ZPCS12'!F:F,0)&gt;0,FALSE)</f>
        <v>1</v>
      </c>
      <c r="D35" s="49" t="str">
        <f>TRIM(VLOOKUP(A35,'BOM Atual ZPCS12'!F:G,2,0))</f>
        <v>LBPLIDBZXKT(HCXKT056,3A)15100-2009D00"</v>
      </c>
      <c r="E35" s="47">
        <v>11200154444</v>
      </c>
      <c r="F35" s="56">
        <f ca="1">SUMIF('BOM Atual ZPCS12'!$F:$F,$A35,'BOM Atual ZPCS12'!$BJ:$BJ)</f>
        <v>1400</v>
      </c>
      <c r="G35" s="44" t="s">
        <v>188</v>
      </c>
      <c r="H35" s="50"/>
    </row>
    <row r="36" spans="1:8" ht="15.6">
      <c r="A36" s="79" t="s">
        <v>3761</v>
      </c>
      <c r="B36" s="67">
        <v>2000</v>
      </c>
      <c r="C36" s="48" t="b">
        <f>IFERROR(MATCH(A36,'BOM Atual ZPCS12'!F:F,0)&gt;0,FALSE)</f>
        <v>1</v>
      </c>
      <c r="D36" s="49" t="str">
        <f>TRIM(VLOOKUP(A36,'BOM Atual ZPCS12'!F:G,2,0))</f>
        <v>LBPLRABRXKT(HCXKT101,3A)15105-0745S00"</v>
      </c>
      <c r="E36" s="47">
        <v>11200154444</v>
      </c>
      <c r="F36" s="56">
        <f ca="1">SUMIF('BOM Atual ZPCS12'!$F:$F,$A36,'BOM Atual ZPCS12'!$BJ:$BJ)</f>
        <v>1400</v>
      </c>
      <c r="G36" s="44" t="s">
        <v>188</v>
      </c>
      <c r="H36" s="50"/>
    </row>
    <row r="37" spans="1:8" ht="15.6">
      <c r="A37" s="79" t="s">
        <v>3648</v>
      </c>
      <c r="B37" s="67">
        <v>1100</v>
      </c>
      <c r="C37" s="48" t="b">
        <f>IFERROR(MATCH(A37,'BOM Atual ZPCS12'!F:F,0)&gt;0,FALSE)</f>
        <v>1</v>
      </c>
      <c r="D37" s="49" t="str">
        <f>TRIM(VLOOKUP(A37,'BOM Atual ZPCS12'!F:G,2,0))</f>
        <v>MNWACARDXJB(HDXJB159,3A)15220-046S050"</v>
      </c>
      <c r="E37" s="47">
        <v>11200154444</v>
      </c>
      <c r="F37" s="56">
        <f ca="1">SUMIF('BOM Atual ZPCS12'!$F:$F,$A37,'BOM Atual ZPCS12'!$BJ:$BJ)</f>
        <v>1400</v>
      </c>
      <c r="G37" s="44" t="s">
        <v>188</v>
      </c>
      <c r="H37" s="50"/>
    </row>
    <row r="38" spans="1:8" s="13" customFormat="1" ht="15.6">
      <c r="A38" s="79" t="s">
        <v>3749</v>
      </c>
      <c r="B38" s="67">
        <v>700</v>
      </c>
      <c r="C38" s="48" t="b">
        <f>IFERROR(MATCH(A38,'BOM Atual ZPCS12'!F:F,0)&gt;0,FALSE)</f>
        <v>1</v>
      </c>
      <c r="D38" s="49" t="str">
        <f>TRIM(VLOOKUP(A38,'BOM Atual ZPCS12'!F:G,2,0))</f>
        <v>MNBPXKT(HDXKT035,3A)15060-0RYS0100</v>
      </c>
      <c r="E38" s="47">
        <v>11200154444</v>
      </c>
      <c r="F38" s="56">
        <f ca="1">SUMIF('BOM Atual ZPCS12'!$F:$F,$A38,'BOM Atual ZPCS12'!$BJ:$BJ)</f>
        <v>1400</v>
      </c>
      <c r="G38" s="44" t="s">
        <v>188</v>
      </c>
      <c r="H38" s="14"/>
    </row>
    <row r="39" spans="1:8" ht="15.6">
      <c r="A39" s="79" t="s">
        <v>3743</v>
      </c>
      <c r="B39" s="67">
        <v>700</v>
      </c>
      <c r="C39" s="48" t="b">
        <f>IFERROR(MATCH(A39,'BOM Atual ZPCS12'!F:F,0)&gt;0,FALSE)</f>
        <v>1</v>
      </c>
      <c r="D39" s="49" t="str">
        <f>TRIM(VLOOKUP(A39,'BOM Atual ZPCS12'!F:G,2,0))</f>
        <v>BOXCORRXKT(HEXKT001,3A)</v>
      </c>
      <c r="E39" s="47">
        <v>11200154444</v>
      </c>
      <c r="F39" s="56">
        <f ca="1">SUMIF('BOM Atual ZPCS12'!$F:$F,$A39,'BOM Atual ZPCS12'!$BJ:$BJ)</f>
        <v>1400</v>
      </c>
      <c r="G39" s="44" t="s">
        <v>188</v>
      </c>
      <c r="H39" s="50"/>
    </row>
    <row r="40" spans="1:8" ht="15.6">
      <c r="A40" s="79" t="s">
        <v>3638</v>
      </c>
      <c r="B40" s="67">
        <v>2000</v>
      </c>
      <c r="C40" s="48" t="b">
        <f>IFERROR(MATCH(A40,'BOM Atual ZPCS12'!F:F,0)&gt;0,FALSE)</f>
        <v>1</v>
      </c>
      <c r="D40" s="49" t="str">
        <f>TRIM(VLOOKUP(A40,'BOM Atual ZPCS12'!F:G,2,0))</f>
        <v>NON-WOVENSHTXKAH(JXXKA025,3A)</v>
      </c>
      <c r="E40" s="47">
        <v>11200154444</v>
      </c>
      <c r="F40" s="56">
        <f ca="1">SUMIF('BOM Atual ZPCS12'!$F:$F,$A40,'BOM Atual ZPCS12'!$BJ:$BJ)</f>
        <v>1400</v>
      </c>
      <c r="G40" s="44" t="s">
        <v>188</v>
      </c>
      <c r="H40" s="50"/>
    </row>
    <row r="41" spans="1:8" ht="15.6">
      <c r="A41" s="79" t="s">
        <v>3611</v>
      </c>
      <c r="B41" s="67">
        <v>1000</v>
      </c>
      <c r="C41" s="48" t="b">
        <f>IFERROR(MATCH(A41,'BOM Atual ZPCS12'!F:F,0)&gt;0,FALSE)</f>
        <v>1</v>
      </c>
      <c r="D41" s="49" t="str">
        <f>TRIM(VLOOKUP(A41,'BOM Atual ZPCS12'!F:G,2,0))</f>
        <v>CUFOILBASEDDRXKT(JXXKT015,3A)</v>
      </c>
      <c r="E41" s="47">
        <v>11200154444</v>
      </c>
      <c r="F41" s="56">
        <f ca="1">SUMIF('BOM Atual ZPCS12'!$F:$F,$A41,'BOM Atual ZPCS12'!$BJ:$BJ)</f>
        <v>1400</v>
      </c>
      <c r="G41" s="44" t="s">
        <v>188</v>
      </c>
      <c r="H41" s="50"/>
    </row>
    <row r="42" spans="1:8" ht="15.6">
      <c r="A42" s="79" t="s">
        <v>3613</v>
      </c>
      <c r="B42" s="67">
        <v>1000</v>
      </c>
      <c r="C42" s="48" t="b">
        <f>IFERROR(MATCH(A42,'BOM Atual ZPCS12'!F:F,0)&gt;0,FALSE)</f>
        <v>1</v>
      </c>
      <c r="D42" s="49" t="str">
        <f>TRIM(VLOOKUP(A42,'BOM Atual ZPCS12'!F:G,2,0))</f>
        <v>CUFOILBASEBATTERYXKT(JXXKT016,3A)</v>
      </c>
      <c r="E42" s="47">
        <v>11200154444</v>
      </c>
      <c r="F42" s="56">
        <f ca="1">SUMIF('BOM Atual ZPCS12'!$F:$F,$A42,'BOM Atual ZPCS12'!$BJ:$BJ)</f>
        <v>1400</v>
      </c>
      <c r="G42" s="44" t="s">
        <v>188</v>
      </c>
      <c r="H42" s="50"/>
    </row>
    <row r="43" spans="1:8" ht="15.6">
      <c r="A43" s="79" t="s">
        <v>3615</v>
      </c>
      <c r="B43" s="67">
        <v>1088</v>
      </c>
      <c r="C43" s="48" t="b">
        <f>IFERROR(MATCH(A43,'BOM Atual ZPCS12'!F:F,0)&gt;0,FALSE)</f>
        <v>1</v>
      </c>
      <c r="D43" s="49" t="str">
        <f>TRIM(VLOOKUP(A43,'BOM Atual ZPCS12'!F:G,2,0))</f>
        <v>THERMALPADSSDXKT(JXXKT019,3A)</v>
      </c>
      <c r="E43" s="47">
        <v>11200154444</v>
      </c>
      <c r="F43" s="56">
        <f ca="1">SUMIF('BOM Atual ZPCS12'!$F:$F,$A43,'BOM Atual ZPCS12'!$BJ:$BJ)</f>
        <v>1400</v>
      </c>
      <c r="G43" s="44" t="s">
        <v>188</v>
      </c>
      <c r="H43" s="50"/>
    </row>
    <row r="44" spans="1:8" ht="15.6">
      <c r="A44" s="79" t="s">
        <v>3617</v>
      </c>
      <c r="B44" s="67">
        <v>5000</v>
      </c>
      <c r="C44" s="48" t="b">
        <f>IFERROR(MATCH(A44,'BOM Atual ZPCS12'!F:F,0)&gt;0,FALSE)</f>
        <v>1</v>
      </c>
      <c r="D44" s="49" t="str">
        <f>TRIM(VLOOKUP(A44,'BOM Atual ZPCS12'!F:G,2,0))</f>
        <v>GRAPHITESHEETSSDXKT(JXXKT021,3A)</v>
      </c>
      <c r="E44" s="47">
        <v>11200154444</v>
      </c>
      <c r="F44" s="56">
        <f ca="1">SUMIF('BOM Atual ZPCS12'!$F:$F,$A44,'BOM Atual ZPCS12'!$BJ:$BJ)</f>
        <v>1400</v>
      </c>
      <c r="G44" s="44" t="s">
        <v>188</v>
      </c>
      <c r="H44" s="50"/>
    </row>
    <row r="45" spans="1:8" ht="15.6">
      <c r="A45" s="79" t="s">
        <v>3621</v>
      </c>
      <c r="B45" s="67">
        <v>4000</v>
      </c>
      <c r="C45" s="48" t="b">
        <f>IFERROR(MATCH(A45,'BOM Atual ZPCS12'!F:F,0)&gt;0,FALSE)</f>
        <v>1</v>
      </c>
      <c r="D45" s="49" t="str">
        <f>TRIM(VLOOKUP(A45,'BOM Atual ZPCS12'!F:G,2,0))</f>
        <v>SCREWM2.0*5.5-I(BZN,NYLOK,D4.5,T0.8)ST"</v>
      </c>
      <c r="E45" s="47">
        <v>11200154444</v>
      </c>
      <c r="F45" s="56">
        <f ca="1">SUMIF('BOM Atual ZPCS12'!$F:$F,$A45,'BOM Atual ZPCS12'!$BJ:$BJ)</f>
        <v>4200</v>
      </c>
      <c r="G45" s="44" t="s">
        <v>188</v>
      </c>
      <c r="H45" s="50"/>
    </row>
    <row r="46" spans="1:8" ht="15.6">
      <c r="A46" s="79" t="s">
        <v>3623</v>
      </c>
      <c r="B46" s="67">
        <v>8000</v>
      </c>
      <c r="C46" s="48" t="b">
        <f>IFERROR(MATCH(A46,'BOM Atual ZPCS12'!F:F,0)&gt;0,FALSE)</f>
        <v>1</v>
      </c>
      <c r="D46" s="49" t="str">
        <f>TRIM(VLOOKUP(A46,'BOM Atual ZPCS12'!F:G,2,0))</f>
        <v>SCREW M2.0*2.5-I(BZN)(NYLOK)(D4.0)STEEL</v>
      </c>
      <c r="E46" s="47">
        <v>11200154444</v>
      </c>
      <c r="F46" s="56">
        <f ca="1">SUMIF('BOM Atual ZPCS12'!$F:$F,$A46,'BOM Atual ZPCS12'!$BJ:$BJ)</f>
        <v>12600</v>
      </c>
      <c r="G46" s="44" t="s">
        <v>188</v>
      </c>
      <c r="H46" s="50"/>
    </row>
    <row r="47" spans="1:8" ht="15.6">
      <c r="A47" s="79" t="s">
        <v>3625</v>
      </c>
      <c r="B47" s="67">
        <v>6000</v>
      </c>
      <c r="C47" s="48" t="b">
        <f>IFERROR(MATCH(A47,'BOM Atual ZPCS12'!F:F,0)&gt;0,FALSE)</f>
        <v>1</v>
      </c>
      <c r="D47" s="49" t="str">
        <f>TRIM(VLOOKUP(A47,'BOM Atual ZPCS12'!F:G,2,0))</f>
        <v>SCREW M2.5*3.5-I(BZN)(NYLOK)IRON</v>
      </c>
      <c r="E47" s="47">
        <v>11200154444</v>
      </c>
      <c r="F47" s="56">
        <f ca="1">SUMIF('BOM Atual ZPCS12'!$F:$F,$A47,'BOM Atual ZPCS12'!$BJ:$BJ)</f>
        <v>9800</v>
      </c>
      <c r="G47" s="44" t="s">
        <v>188</v>
      </c>
      <c r="H47" s="50"/>
    </row>
    <row r="48" spans="1:8" ht="15.6">
      <c r="A48" s="79" t="s">
        <v>3627</v>
      </c>
      <c r="B48" s="67">
        <v>8000</v>
      </c>
      <c r="C48" s="48" t="b">
        <f>IFERROR(MATCH(A48,'BOM Atual ZPCS12'!F:F,0)&gt;0,FALSE)</f>
        <v>1</v>
      </c>
      <c r="D48" s="49" t="str">
        <f>TRIM(VLOOKUP(A48,'BOM Atual ZPCS12'!F:G,2,0))</f>
        <v>SCREW M2.5*5.0-I(BZN)(NYLON PATCH) IRON</v>
      </c>
      <c r="E48" s="47">
        <v>11200154444</v>
      </c>
      <c r="F48" s="56">
        <f ca="1">SUMIF('BOM Atual ZPCS12'!$F:$F,$A48,'BOM Atual ZPCS12'!$BJ:$BJ)</f>
        <v>14000</v>
      </c>
      <c r="G48" s="44" t="s">
        <v>188</v>
      </c>
      <c r="H48" s="50"/>
    </row>
    <row r="49" spans="1:8" ht="15.6">
      <c r="A49" s="79" t="s">
        <v>3864</v>
      </c>
      <c r="B49" s="67">
        <v>700</v>
      </c>
      <c r="C49" s="48" t="b">
        <f>IFERROR(MATCH(A49,'BOM Atual ZPCS12'!F:F,0)&gt;0,FALSE)</f>
        <v>0</v>
      </c>
      <c r="D49" s="49" t="e">
        <f>TRIM(VLOOKUP(A49,'BOM Atual ZPCS12'!F:G,2,0))</f>
        <v>#N/A</v>
      </c>
      <c r="E49" s="47" t="s">
        <v>3868</v>
      </c>
      <c r="F49" s="56">
        <f>SUMIF('BOM Atual ZPCS12'!$F:$F,$A49,'BOM Atual ZPCS12'!$BJ:$BJ)</f>
        <v>0</v>
      </c>
      <c r="G49" s="44" t="s">
        <v>3869</v>
      </c>
      <c r="H49" s="50"/>
    </row>
    <row r="50" spans="1:8" ht="15.6">
      <c r="A50" s="79" t="s">
        <v>3865</v>
      </c>
      <c r="B50" s="67">
        <v>700</v>
      </c>
      <c r="C50" s="48" t="b">
        <f>IFERROR(MATCH(A50,'BOM Atual ZPCS12'!F:F,0)&gt;0,FALSE)</f>
        <v>0</v>
      </c>
      <c r="D50" s="49" t="e">
        <f>TRIM(VLOOKUP(A50,'BOM Atual ZPCS12'!F:G,2,0))</f>
        <v>#N/A</v>
      </c>
      <c r="E50" s="47" t="s">
        <v>3868</v>
      </c>
      <c r="F50" s="56">
        <f>SUMIF('BOM Atual ZPCS12'!$F:$F,$A50,'BOM Atual ZPCS12'!$BJ:$BJ)</f>
        <v>0</v>
      </c>
      <c r="G50" s="44" t="s">
        <v>3869</v>
      </c>
      <c r="H50" s="50"/>
    </row>
    <row r="51" spans="1:8" ht="15.6">
      <c r="A51" s="79" t="s">
        <v>3575</v>
      </c>
      <c r="B51" s="67">
        <v>700</v>
      </c>
      <c r="C51" s="48" t="b">
        <f>IFERROR(MATCH(A51,'BOM Atual ZPCS12'!F:F,0)&gt;0,FALSE)</f>
        <v>1</v>
      </c>
      <c r="D51" s="49" t="str">
        <f>TRIM(VLOOKUP(A51,'BOM Atual ZPCS12'!F:G,2,0))</f>
        <v>X571GT-1K KB MODULE</v>
      </c>
      <c r="E51" s="47" t="s">
        <v>3870</v>
      </c>
      <c r="F51" s="56">
        <f ca="1">SUMIF('BOM Atual ZPCS12'!$F:$F,$A51,'BOM Atual ZPCS12'!$BJ:$BJ)</f>
        <v>1400</v>
      </c>
      <c r="G51" s="44" t="s">
        <v>3869</v>
      </c>
      <c r="H51" s="50"/>
    </row>
    <row r="52" spans="1:8" ht="15.6">
      <c r="A52" s="79" t="s">
        <v>3577</v>
      </c>
      <c r="B52" s="67">
        <v>700</v>
      </c>
      <c r="C52" s="48" t="b">
        <f>IFERROR(MATCH(A52,'BOM Atual ZPCS12'!F:F,0)&gt;0,FALSE)</f>
        <v>1</v>
      </c>
      <c r="D52" s="49" t="str">
        <f>TRIM(VLOOKUP(A52,'BOM Atual ZPCS12'!F:G,2,0))</f>
        <v>X571GT-1K LCD MODULE</v>
      </c>
      <c r="E52" s="47" t="s">
        <v>3870</v>
      </c>
      <c r="F52" s="56">
        <f ca="1">SUMIF('BOM Atual ZPCS12'!$F:$F,$A52,'BOM Atual ZPCS12'!$BJ:$BJ)</f>
        <v>1400</v>
      </c>
      <c r="G52" s="44" t="s">
        <v>3869</v>
      </c>
      <c r="H52" s="50"/>
    </row>
    <row r="53" spans="1:8" ht="15.6">
      <c r="A53" s="79" t="s">
        <v>3770</v>
      </c>
      <c r="B53" s="67">
        <v>1000</v>
      </c>
      <c r="C53" s="48" t="b">
        <f>IFERROR(MATCH(A53,'BOM Atual ZPCS12'!F:F,0)&gt;0,FALSE)</f>
        <v>1</v>
      </c>
      <c r="D53" s="49" t="str">
        <f>TRIM(VLOOKUP(A53,'BOM Atual ZPCS12'!F:G,2,0))</f>
        <v>CABLEFFCXKTIO/B(70.5MM,26P,30V,1A)JH"</v>
      </c>
      <c r="E53" s="47" t="s">
        <v>3870</v>
      </c>
      <c r="F53" s="56">
        <f ca="1">SUMIF('BOM Atual ZPCS12'!$F:$F,$A53,'BOM Atual ZPCS12'!$BJ:$BJ)</f>
        <v>1400</v>
      </c>
      <c r="G53" s="44" t="s">
        <v>3869</v>
      </c>
      <c r="H53" s="50"/>
    </row>
    <row r="54" spans="1:8" ht="15.6">
      <c r="A54" s="79" t="s">
        <v>3635</v>
      </c>
      <c r="B54" s="67">
        <v>700</v>
      </c>
      <c r="C54" s="48" t="b">
        <f>IFERROR(MATCH(A54,'BOM Atual ZPCS12'!F:F,0)&gt;0,FALSE)</f>
        <v>1</v>
      </c>
      <c r="D54" s="49" t="str">
        <f>TRIM(VLOOKUP(A54,'BOM Atual ZPCS12'!F:G,2,0))</f>
        <v>POWERCODEBZ(3P,2.5A,250V,0.9M)BK</v>
      </c>
      <c r="E54" s="47" t="s">
        <v>3870</v>
      </c>
      <c r="F54" s="56">
        <f ca="1">SUMIF('BOM Atual ZPCS12'!$F:$F,$A54,'BOM Atual ZPCS12'!$BJ:$BJ)</f>
        <v>1400</v>
      </c>
      <c r="G54" s="44" t="s">
        <v>3869</v>
      </c>
      <c r="H54" s="50"/>
    </row>
    <row r="55" spans="1:8" ht="15.6">
      <c r="A55" s="79" t="s">
        <v>3774</v>
      </c>
      <c r="B55" s="67">
        <v>700</v>
      </c>
      <c r="C55" s="48" t="b">
        <f>IFERROR(MATCH(A55,'BOM Atual ZPCS12'!F:F,0)&gt;0,FALSE)</f>
        <v>1</v>
      </c>
      <c r="D55" s="49" t="str">
        <f>TRIM(VLOOKUP(A55,'BOM Atual ZPCS12'!F:G,2,0))</f>
        <v>SPEAKER R L QT9825-C-1</v>
      </c>
      <c r="E55" s="47" t="s">
        <v>3870</v>
      </c>
      <c r="F55" s="56">
        <f ca="1">SUMIF('BOM Atual ZPCS12'!$F:$F,$A55,'BOM Atual ZPCS12'!$BJ:$BJ)</f>
        <v>1400</v>
      </c>
      <c r="G55" s="44" t="s">
        <v>3869</v>
      </c>
      <c r="H55" s="50"/>
    </row>
    <row r="56" spans="1:8" ht="15.6">
      <c r="A56" s="79" t="s">
        <v>3587</v>
      </c>
      <c r="B56" s="67">
        <v>700</v>
      </c>
      <c r="C56" s="48" t="b">
        <f>IFERROR(MATCH(A56,'BOM Atual ZPCS12'!F:F,0)&gt;0,FALSE)</f>
        <v>1</v>
      </c>
      <c r="D56" s="49" t="str">
        <f>TRIM(VLOOKUP(A56,'BOM Atual ZPCS12'!F:G,2,0))</f>
        <v>FAN DC 5V CTFG(104.4*75.6*6.5)0FM0F0000H</v>
      </c>
      <c r="E56" s="47" t="s">
        <v>3870</v>
      </c>
      <c r="F56" s="56">
        <f ca="1">SUMIF('BOM Atual ZPCS12'!$F:$F,$A56,'BOM Atual ZPCS12'!$BJ:$BJ)</f>
        <v>1400</v>
      </c>
      <c r="G56" s="44" t="s">
        <v>3869</v>
      </c>
      <c r="H56" s="50"/>
    </row>
    <row r="57" spans="1:8" ht="14.4" customHeight="1">
      <c r="A57" s="79" t="s">
        <v>3589</v>
      </c>
      <c r="B57" s="67">
        <v>700</v>
      </c>
      <c r="C57" s="48" t="b">
        <f>IFERROR(MATCH(A57,'BOM Atual ZPCS12'!F:F,0)&gt;0,FALSE)</f>
        <v>1</v>
      </c>
      <c r="D57" s="49" t="str">
        <f>TRIM(VLOOKUP(A57,'BOM Atual ZPCS12'!F:G,2,0))</f>
        <v>FAN DC 5V CTFG(83.7*73.6*6.5)0FM0G0000H</v>
      </c>
      <c r="E57" s="47" t="s">
        <v>3870</v>
      </c>
      <c r="F57" s="56">
        <f ca="1">SUMIF('BOM Atual ZPCS12'!$F:$F,$A57,'BOM Atual ZPCS12'!$BJ:$BJ)</f>
        <v>1400</v>
      </c>
      <c r="G57" s="44" t="s">
        <v>3869</v>
      </c>
      <c r="H57" s="50"/>
    </row>
    <row r="58" spans="1:8" ht="15.6">
      <c r="A58" s="79" t="s">
        <v>3764</v>
      </c>
      <c r="B58" s="67">
        <v>700</v>
      </c>
      <c r="C58" s="48" t="b">
        <f>IFERROR(MATCH(A58,'BOM Atual ZPCS12'!F:F,0)&gt;0,FALSE)</f>
        <v>1</v>
      </c>
      <c r="D58" s="49" t="str">
        <f>TRIM(VLOOKUP(A58,'BOM Atual ZPCS12'!F:G,2,0))</f>
        <v>BASEXKT(EAXKT005,3A)BLACKP1</v>
      </c>
      <c r="E58" s="47" t="s">
        <v>3870</v>
      </c>
      <c r="F58" s="56">
        <f ca="1">SUMIF('BOM Atual ZPCS12'!$F:$F,$A58,'BOM Atual ZPCS12'!$BJ:$BJ)</f>
        <v>1400</v>
      </c>
      <c r="G58" s="44" t="s">
        <v>3869</v>
      </c>
      <c r="H58" s="50"/>
    </row>
    <row r="59" spans="1:8" ht="15.6">
      <c r="A59" s="79" t="s">
        <v>3768</v>
      </c>
      <c r="B59" s="67">
        <v>700</v>
      </c>
      <c r="C59" s="48" t="b">
        <f>IFERROR(MATCH(A59,'BOM Atual ZPCS12'!F:F,0)&gt;0,FALSE)</f>
        <v>1</v>
      </c>
      <c r="D59" s="49" t="str">
        <f>TRIM(VLOOKUP(A59,'BOM Atual ZPCS12'!F:G,2,0))</f>
        <v>CAPRJ45XKT(EBXKT006,3A)BLACKP1</v>
      </c>
      <c r="E59" s="47" t="s">
        <v>3870</v>
      </c>
      <c r="F59" s="56">
        <f ca="1">SUMIF('BOM Atual ZPCS12'!$F:$F,$A59,'BOM Atual ZPCS12'!$BJ:$BJ)</f>
        <v>1400</v>
      </c>
      <c r="G59" s="44" t="s">
        <v>3869</v>
      </c>
      <c r="H59" s="50"/>
    </row>
    <row r="60" spans="1:8" ht="15.6">
      <c r="A60" s="79" t="s">
        <v>3591</v>
      </c>
      <c r="B60" s="67">
        <v>700</v>
      </c>
      <c r="C60" s="48" t="b">
        <f>IFERROR(MATCH(A60,'BOM Atual ZPCS12'!F:F,0)&gt;0,FALSE)</f>
        <v>1</v>
      </c>
      <c r="D60" s="49" t="str">
        <f>TRIM(VLOOKUP(A60,'BOM Atual ZPCS12'!F:G,2,0))</f>
        <v>BRACKETBASERJ45XKT(FBXKT001,3A)</v>
      </c>
      <c r="E60" s="47" t="s">
        <v>3870</v>
      </c>
      <c r="F60" s="56">
        <f ca="1">SUMIF('BOM Atual ZPCS12'!$F:$F,$A60,'BOM Atual ZPCS12'!$BJ:$BJ)</f>
        <v>1400</v>
      </c>
      <c r="G60" s="44" t="s">
        <v>3869</v>
      </c>
      <c r="H60" s="50"/>
    </row>
    <row r="61" spans="1:8" ht="15.6">
      <c r="A61" s="79" t="s">
        <v>3593</v>
      </c>
      <c r="B61" s="67">
        <v>700</v>
      </c>
      <c r="C61" s="48" t="b">
        <f>IFERROR(MATCH(A61,'BOM Atual ZPCS12'!F:F,0)&gt;0,FALSE)</f>
        <v>1</v>
      </c>
      <c r="D61" s="49" t="str">
        <f>TRIM(VLOOKUP(A61,'BOM Atual ZPCS12'!F:G,2,0))</f>
        <v>HEATSINK45WDISXKT(FBXKT009,3A)ART</v>
      </c>
      <c r="E61" s="47" t="s">
        <v>3870</v>
      </c>
      <c r="F61" s="56">
        <f ca="1">SUMIF('BOM Atual ZPCS12'!$F:$F,$A61,'BOM Atual ZPCS12'!$BJ:$BJ)</f>
        <v>1400</v>
      </c>
      <c r="G61" s="44" t="s">
        <v>3869</v>
      </c>
      <c r="H61" s="50"/>
    </row>
    <row r="62" spans="1:8" ht="15.6">
      <c r="A62" s="79" t="s">
        <v>3595</v>
      </c>
      <c r="B62" s="67">
        <v>1000</v>
      </c>
      <c r="C62" s="48" t="b">
        <f>IFERROR(MATCH(A62,'BOM Atual ZPCS12'!F:F,0)&gt;0,FALSE)</f>
        <v>1</v>
      </c>
      <c r="D62" s="49" t="str">
        <f>TRIM(VLOOKUP(A62,'BOM Atual ZPCS12'!F:G,2,0))</f>
        <v>INSMYLARMBHDMIBTMXKT(FCXKT007,3A)</v>
      </c>
      <c r="E62" s="47" t="s">
        <v>3870</v>
      </c>
      <c r="F62" s="56">
        <f ca="1">SUMIF('BOM Atual ZPCS12'!$F:$F,$A62,'BOM Atual ZPCS12'!$BJ:$BJ)</f>
        <v>1400</v>
      </c>
      <c r="G62" s="44" t="s">
        <v>3869</v>
      </c>
      <c r="H62" s="50"/>
    </row>
    <row r="63" spans="1:8" ht="15.6">
      <c r="A63" s="79" t="s">
        <v>3597</v>
      </c>
      <c r="B63" s="67">
        <v>10000</v>
      </c>
      <c r="C63" s="48" t="b">
        <f>IFERROR(MATCH(A63,'BOM Atual ZPCS12'!F:F,0)&gt;0,FALSE)</f>
        <v>1</v>
      </c>
      <c r="D63" s="49" t="str">
        <f>TRIM(VLOOKUP(A63,'BOM Atual ZPCS12'!F:G,2,0))</f>
        <v>SPRINGHELICALRJ45XKT(FDXKT001,3A)SUS"</v>
      </c>
      <c r="E63" s="47" t="s">
        <v>3870</v>
      </c>
      <c r="F63" s="56">
        <f ca="1">SUMIF('BOM Atual ZPCS12'!$F:$F,$A63,'BOM Atual ZPCS12'!$BJ:$BJ)</f>
        <v>1400</v>
      </c>
      <c r="G63" s="44" t="s">
        <v>3869</v>
      </c>
      <c r="H63" s="50"/>
    </row>
    <row r="64" spans="1:8" ht="15.6">
      <c r="A64" s="79" t="s">
        <v>3599</v>
      </c>
      <c r="B64" s="67">
        <v>1000</v>
      </c>
      <c r="C64" s="48" t="b">
        <f>IFERROR(MATCH(A64,'BOM Atual ZPCS12'!F:F,0)&gt;0,FALSE)</f>
        <v>1</v>
      </c>
      <c r="D64" s="49" t="str">
        <f>TRIM(VLOOKUP(A64,'BOM Atual ZPCS12'!F:G,2,0))</f>
        <v>RUBBERSIBASEREARRXKT(GAXKT001,3A)</v>
      </c>
      <c r="E64" s="47" t="s">
        <v>3870</v>
      </c>
      <c r="F64" s="56">
        <f ca="1">SUMIF('BOM Atual ZPCS12'!$F:$F,$A64,'BOM Atual ZPCS12'!$BJ:$BJ)</f>
        <v>1400</v>
      </c>
      <c r="G64" s="44" t="s">
        <v>3869</v>
      </c>
      <c r="H64" s="50"/>
    </row>
    <row r="65" spans="1:8" ht="15.6">
      <c r="A65" s="79" t="s">
        <v>3601</v>
      </c>
      <c r="B65" s="67">
        <v>1000</v>
      </c>
      <c r="C65" s="48" t="b">
        <f>IFERROR(MATCH(A65,'BOM Atual ZPCS12'!F:F,0)&gt;0,FALSE)</f>
        <v>1</v>
      </c>
      <c r="D65" s="49" t="str">
        <f>TRIM(VLOOKUP(A65,'BOM Atual ZPCS12'!F:G,2,0))</f>
        <v>RUBBERSIBASEREARLXKT(GAXKT002,3A)</v>
      </c>
      <c r="E65" s="47" t="s">
        <v>3870</v>
      </c>
      <c r="F65" s="56">
        <f ca="1">SUMIF('BOM Atual ZPCS12'!$F:$F,$A65,'BOM Atual ZPCS12'!$BJ:$BJ)</f>
        <v>1400</v>
      </c>
      <c r="G65" s="44" t="s">
        <v>3869</v>
      </c>
      <c r="H65" s="50"/>
    </row>
    <row r="66" spans="1:8" ht="15.6">
      <c r="A66" s="79" t="s">
        <v>3603</v>
      </c>
      <c r="B66" s="67">
        <v>2000</v>
      </c>
      <c r="C66" s="48" t="b">
        <f>IFERROR(MATCH(A66,'BOM Atual ZPCS12'!F:F,0)&gt;0,FALSE)</f>
        <v>1</v>
      </c>
      <c r="D66" s="49" t="str">
        <f>TRIM(VLOOKUP(A66,'BOM Atual ZPCS12'!F:G,2,0))</f>
        <v>RUBBERSIBASEFRONTXKT(GAXKT003,3A)</v>
      </c>
      <c r="E66" s="47" t="s">
        <v>3870</v>
      </c>
      <c r="F66" s="56">
        <f ca="1">SUMIF('BOM Atual ZPCS12'!$F:$F,$A66,'BOM Atual ZPCS12'!$BJ:$BJ)</f>
        <v>2800</v>
      </c>
      <c r="G66" s="44" t="s">
        <v>3869</v>
      </c>
      <c r="H66" s="50"/>
    </row>
    <row r="67" spans="1:8" ht="15.6">
      <c r="A67" s="79" t="s">
        <v>3605</v>
      </c>
      <c r="B67" s="67">
        <v>3000</v>
      </c>
      <c r="C67" s="48" t="b">
        <f>IFERROR(MATCH(A67,'BOM Atual ZPCS12'!F:F,0)&gt;0,FALSE)</f>
        <v>1</v>
      </c>
      <c r="D67" s="49" t="str">
        <f>TRIM(VLOOKUP(A67,'BOM Atual ZPCS12'!F:G,2,0))</f>
        <v>GASKETHDMIXKT(GBXKT001,3A)</v>
      </c>
      <c r="E67" s="47" t="s">
        <v>3870</v>
      </c>
      <c r="F67" s="56">
        <f ca="1">SUMIF('BOM Atual ZPCS12'!$F:$F,$A67,'BOM Atual ZPCS12'!$BJ:$BJ)</f>
        <v>1400</v>
      </c>
      <c r="G67" s="44" t="s">
        <v>3869</v>
      </c>
      <c r="H67" s="50"/>
    </row>
    <row r="68" spans="1:8" ht="15.6">
      <c r="A68" s="79" t="s">
        <v>3607</v>
      </c>
      <c r="B68" s="67">
        <v>1000</v>
      </c>
      <c r="C68" s="48" t="b">
        <f>IFERROR(MATCH(A68,'BOM Atual ZPCS12'!F:F,0)&gt;0,FALSE)</f>
        <v>1</v>
      </c>
      <c r="D68" s="49" t="str">
        <f>TRIM(VLOOKUP(A68,'BOM Atual ZPCS12'!F:G,2,0))</f>
        <v>GASKETSPEAKERTOPXKT(GBXKT005,3A)</v>
      </c>
      <c r="E68" s="47" t="s">
        <v>3870</v>
      </c>
      <c r="F68" s="56">
        <f ca="1">SUMIF('BOM Atual ZPCS12'!$F:$F,$A68,'BOM Atual ZPCS12'!$BJ:$BJ)</f>
        <v>1400</v>
      </c>
      <c r="G68" s="44" t="s">
        <v>3869</v>
      </c>
      <c r="H68" s="50"/>
    </row>
    <row r="69" spans="1:8" ht="15.6">
      <c r="A69" s="79" t="s">
        <v>3654</v>
      </c>
      <c r="B69" s="67">
        <v>1000</v>
      </c>
      <c r="C69" s="48" t="b">
        <f>IFERROR(MATCH(A69,'BOM Atual ZPCS12'!F:F,0)&gt;0,FALSE)</f>
        <v>1</v>
      </c>
      <c r="D69" s="49" t="str">
        <f>TRIM(VLOOKUP(A69,'BOM Atual ZPCS12'!F:G,2,0))</f>
        <v>N-WOVBAGXKK(HAXKK001,3A)15160-0378000"</v>
      </c>
      <c r="E69" s="47" t="s">
        <v>3870</v>
      </c>
      <c r="F69" s="56">
        <f ca="1">SUMIF('BOM Atual ZPCS12'!$F:$F,$A69,'BOM Atual ZPCS12'!$BJ:$BJ)</f>
        <v>1400</v>
      </c>
      <c r="G69" s="44" t="s">
        <v>3869</v>
      </c>
      <c r="H69" s="50"/>
    </row>
    <row r="70" spans="1:8" ht="15.6">
      <c r="A70" s="79" t="s">
        <v>3640</v>
      </c>
      <c r="B70" s="67">
        <v>3400</v>
      </c>
      <c r="C70" s="48" t="b">
        <f>IFERROR(MATCH(A70,'BOM Atual ZPCS12'!F:F,0)&gt;0,FALSE)</f>
        <v>1</v>
      </c>
      <c r="D70" s="49" t="str">
        <f>TRIM(VLOOKUP(A70,'BOM Atual ZPCS12'!F:G,2,0))</f>
        <v>LBPLSNBLK(HC0C8012,3B)15100-0155A000</v>
      </c>
      <c r="E70" s="47" t="s">
        <v>3870</v>
      </c>
      <c r="F70" s="56">
        <f ca="1">SUMIF('BOM Atual ZPCS12'!$F:$F,$A70,'BOM Atual ZPCS12'!$BJ:$BJ)</f>
        <v>1400</v>
      </c>
      <c r="G70" s="44" t="s">
        <v>3869</v>
      </c>
      <c r="H70" s="50"/>
    </row>
    <row r="71" spans="1:8" ht="15.6">
      <c r="A71" s="79" t="s">
        <v>3755</v>
      </c>
      <c r="B71" s="67">
        <v>1000</v>
      </c>
      <c r="C71" s="48" t="b">
        <f>IFERROR(MATCH(A71,'BOM Atual ZPCS12'!F:F,0)&gt;0,FALSE)</f>
        <v>1</v>
      </c>
      <c r="D71" s="49" t="str">
        <f>TRIM(VLOOKUP(A71,'BOM Atual ZPCS12'!F:G,2,0))</f>
        <v>LBPLINI5BKH(HCBKH052,3A)15100-1895400"</v>
      </c>
      <c r="E71" s="47" t="s">
        <v>3870</v>
      </c>
      <c r="F71" s="56">
        <f ca="1">SUMIF('BOM Atual ZPCS12'!$F:$F,$A71,'BOM Atual ZPCS12'!$BJ:$BJ)</f>
        <v>1400</v>
      </c>
      <c r="G71" s="44" t="s">
        <v>3869</v>
      </c>
      <c r="H71" s="50"/>
    </row>
    <row r="72" spans="1:8" ht="15.6">
      <c r="A72" s="79" t="s">
        <v>3708</v>
      </c>
      <c r="B72" s="67">
        <v>2000</v>
      </c>
      <c r="C72" s="48" t="b">
        <f>IFERROR(MATCH(A72,'BOM Atual ZPCS12'!F:F,0)&gt;0,FALSE)</f>
        <v>1</v>
      </c>
      <c r="D72" s="49" t="str">
        <f>TRIM(VLOOKUP(A72,'BOM Atual ZPCS12'!F:G,2,0))</f>
        <v>LBPLANATBKL(HCBKL103,3A)15100-1718400"</v>
      </c>
      <c r="E72" s="47" t="s">
        <v>3870</v>
      </c>
      <c r="F72" s="56">
        <f ca="1">SUMIF('BOM Atual ZPCS12'!$F:$F,$A72,'BOM Atual ZPCS12'!$BJ:$BJ)</f>
        <v>4200</v>
      </c>
      <c r="G72" s="44" t="s">
        <v>3869</v>
      </c>
      <c r="H72" s="50"/>
    </row>
    <row r="73" spans="1:8" ht="15.6">
      <c r="A73" s="79" t="s">
        <v>3667</v>
      </c>
      <c r="B73" s="67">
        <v>1000</v>
      </c>
      <c r="C73" s="48" t="b">
        <f>IFERROR(MATCH(A73,'BOM Atual ZPCS12'!F:F,0)&gt;0,FALSE)</f>
        <v>1</v>
      </c>
      <c r="D73" s="49" t="str">
        <f>TRIM(VLOOKUP(A73,'BOM Atual ZPCS12'!F:G,2,0))</f>
        <v>LBPLNVDBKR(HCBKR017,3A)20-11-GFGTX-03"</v>
      </c>
      <c r="E73" s="47" t="s">
        <v>3870</v>
      </c>
      <c r="F73" s="56">
        <f ca="1">SUMIF('BOM Atual ZPCS12'!$F:$F,$A73,'BOM Atual ZPCS12'!$BJ:$BJ)</f>
        <v>1400</v>
      </c>
      <c r="G73" s="44" t="s">
        <v>3869</v>
      </c>
      <c r="H73" s="50"/>
    </row>
    <row r="74" spans="1:8" ht="15.6">
      <c r="A74" s="79" t="s">
        <v>3656</v>
      </c>
      <c r="B74" s="67">
        <v>1000</v>
      </c>
      <c r="C74" s="48" t="b">
        <f>IFERROR(MATCH(A74,'BOM Atual ZPCS12'!F:F,0)&gt;0,FALSE)</f>
        <v>1</v>
      </c>
      <c r="D74" s="49" t="str">
        <f>TRIM(VLOOKUP(A74,'BOM Atual ZPCS12'!F:G,2,0))</f>
        <v>LBPASPEC(HCXJB206,3B)15100-00400100</v>
      </c>
      <c r="E74" s="47" t="s">
        <v>3870</v>
      </c>
      <c r="F74" s="56">
        <f ca="1">SUMIF('BOM Atual ZPCS12'!$F:$F,$A74,'BOM Atual ZPCS12'!$BJ:$BJ)</f>
        <v>1400</v>
      </c>
      <c r="G74" s="44" t="s">
        <v>3869</v>
      </c>
    </row>
    <row r="75" spans="1:8" ht="15.6">
      <c r="A75" s="79" t="s">
        <v>3660</v>
      </c>
      <c r="B75" s="67">
        <v>1000</v>
      </c>
      <c r="C75" s="48" t="b">
        <f>IFERROR(MATCH(A75,'BOM Atual ZPCS12'!F:F,0)&gt;0,FALSE)</f>
        <v>1</v>
      </c>
      <c r="D75" s="49" t="str">
        <f>TRIM(VLOOKUP(A75,'BOM Atual ZPCS12'!F:G,2,0))</f>
        <v>LBPLSEALXK6(HCXK6064,3E)15100-0279320"</v>
      </c>
      <c r="E75" s="47" t="s">
        <v>3870</v>
      </c>
      <c r="F75" s="56">
        <f ca="1">SUMIF('BOM Atual ZPCS12'!$F:$F,$A75,'BOM Atual ZPCS12'!$BJ:$BJ)</f>
        <v>1400</v>
      </c>
      <c r="G75" s="44" t="s">
        <v>3869</v>
      </c>
    </row>
    <row r="76" spans="1:8" ht="15.6">
      <c r="A76" s="79" t="s">
        <v>3652</v>
      </c>
      <c r="B76" s="67">
        <v>1000</v>
      </c>
      <c r="C76" s="48" t="b">
        <f>IFERROR(MATCH(A76,'BOM Atual ZPCS12'!F:F,0)&gt;0,FALSE)</f>
        <v>1</v>
      </c>
      <c r="D76" s="49" t="str">
        <f>TRIM(VLOOKUP(A76,'BOM Atual ZPCS12'!F:G,2,0))</f>
        <v>LBPACKDXKG(HCXKG250,3A)15100-11712100"</v>
      </c>
      <c r="E76" s="47" t="s">
        <v>3870</v>
      </c>
      <c r="F76" s="56">
        <f ca="1">SUMIF('BOM Atual ZPCS12'!$F:$F,$A76,'BOM Atual ZPCS12'!$BJ:$BJ)</f>
        <v>1400</v>
      </c>
      <c r="G76" s="44" t="s">
        <v>3869</v>
      </c>
    </row>
    <row r="77" spans="1:8" ht="15.6">
      <c r="A77" s="79" t="s">
        <v>3609</v>
      </c>
      <c r="B77" s="67">
        <v>3100</v>
      </c>
      <c r="C77" s="48" t="b">
        <f>IFERROR(MATCH(A77,'BOM Atual ZPCS12'!F:F,0)&gt;0,FALSE)</f>
        <v>1</v>
      </c>
      <c r="D77" s="49" t="str">
        <f>TRIM(VLOOKUP(A77,'BOM Atual ZPCS12'!F:G,2,0))</f>
        <v>LBPLTRAVELCARDWHXKJ(HCXKJ047,REV3A)"</v>
      </c>
      <c r="E77" s="47" t="s">
        <v>3870</v>
      </c>
      <c r="F77" s="56">
        <f ca="1">SUMIF('BOM Atual ZPCS12'!$F:$F,$A77,'BOM Atual ZPCS12'!$BJ:$BJ)</f>
        <v>1400</v>
      </c>
      <c r="G77" s="44" t="s">
        <v>3869</v>
      </c>
    </row>
    <row r="78" spans="1:8" ht="15.6">
      <c r="A78" s="79" t="s">
        <v>3648</v>
      </c>
      <c r="B78" s="67">
        <v>700</v>
      </c>
      <c r="C78" s="48" t="b">
        <f>IFERROR(MATCH(A78,'BOM Atual ZPCS12'!F:F,0)&gt;0,FALSE)</f>
        <v>1</v>
      </c>
      <c r="D78" s="49" t="str">
        <f>TRIM(VLOOKUP(A78,'BOM Atual ZPCS12'!F:G,2,0))</f>
        <v>MNWACARDXJB(HDXJB159,3A)15220-046S050"</v>
      </c>
      <c r="E78" s="47" t="s">
        <v>3870</v>
      </c>
      <c r="F78" s="56">
        <f ca="1">SUMIF('BOM Atual ZPCS12'!$F:$F,$A78,'BOM Atual ZPCS12'!$BJ:$BJ)</f>
        <v>1400</v>
      </c>
      <c r="G78" s="44" t="s">
        <v>3869</v>
      </c>
    </row>
    <row r="79" spans="1:8" ht="15.6">
      <c r="A79" s="79" t="s">
        <v>3749</v>
      </c>
      <c r="B79" s="67">
        <v>700</v>
      </c>
      <c r="C79" s="48" t="b">
        <f>IFERROR(MATCH(A79,'BOM Atual ZPCS12'!F:F,0)&gt;0,FALSE)</f>
        <v>1</v>
      </c>
      <c r="D79" s="49" t="str">
        <f>TRIM(VLOOKUP(A79,'BOM Atual ZPCS12'!F:G,2,0))</f>
        <v>MNBPXKT(HDXKT035,3A)15060-0RYS0100</v>
      </c>
      <c r="E79" s="47" t="s">
        <v>3870</v>
      </c>
      <c r="F79" s="56">
        <f ca="1">SUMIF('BOM Atual ZPCS12'!$F:$F,$A79,'BOM Atual ZPCS12'!$BJ:$BJ)</f>
        <v>1400</v>
      </c>
      <c r="G79" s="44" t="s">
        <v>3869</v>
      </c>
    </row>
    <row r="80" spans="1:8" ht="15.6">
      <c r="A80" s="79" t="s">
        <v>3743</v>
      </c>
      <c r="B80" s="67">
        <v>700</v>
      </c>
      <c r="C80" s="48" t="b">
        <f>IFERROR(MATCH(A80,'BOM Atual ZPCS12'!F:F,0)&gt;0,FALSE)</f>
        <v>1</v>
      </c>
      <c r="D80" s="49" t="str">
        <f>TRIM(VLOOKUP(A80,'BOM Atual ZPCS12'!F:G,2,0))</f>
        <v>BOXCORRXKT(HEXKT001,3A)</v>
      </c>
      <c r="E80" s="47" t="s">
        <v>3870</v>
      </c>
      <c r="F80" s="56">
        <f ca="1">SUMIF('BOM Atual ZPCS12'!$F:$F,$A80,'BOM Atual ZPCS12'!$BJ:$BJ)</f>
        <v>1400</v>
      </c>
      <c r="G80" s="44" t="s">
        <v>3869</v>
      </c>
    </row>
    <row r="81" spans="1:7" ht="15.6">
      <c r="A81" s="79" t="s">
        <v>3638</v>
      </c>
      <c r="B81" s="67">
        <v>2000</v>
      </c>
      <c r="C81" s="48" t="b">
        <f>IFERROR(MATCH(A81,'BOM Atual ZPCS12'!F:F,0)&gt;0,FALSE)</f>
        <v>1</v>
      </c>
      <c r="D81" s="49" t="str">
        <f>TRIM(VLOOKUP(A81,'BOM Atual ZPCS12'!F:G,2,0))</f>
        <v>NON-WOVENSHTXKAH(JXXKA025,3A)</v>
      </c>
      <c r="E81" s="47" t="s">
        <v>3870</v>
      </c>
      <c r="F81" s="56">
        <f ca="1">SUMIF('BOM Atual ZPCS12'!$F:$F,$A81,'BOM Atual ZPCS12'!$BJ:$BJ)</f>
        <v>1400</v>
      </c>
      <c r="G81" s="44" t="s">
        <v>3869</v>
      </c>
    </row>
    <row r="82" spans="1:7" ht="15.6">
      <c r="A82" s="79" t="s">
        <v>3611</v>
      </c>
      <c r="B82" s="67">
        <v>1000</v>
      </c>
      <c r="C82" s="48" t="b">
        <f>IFERROR(MATCH(A82,'BOM Atual ZPCS12'!F:F,0)&gt;0,FALSE)</f>
        <v>1</v>
      </c>
      <c r="D82" s="49" t="str">
        <f>TRIM(VLOOKUP(A82,'BOM Atual ZPCS12'!F:G,2,0))</f>
        <v>CUFOILBASEDDRXKT(JXXKT015,3A)</v>
      </c>
      <c r="E82" s="47" t="s">
        <v>3870</v>
      </c>
      <c r="F82" s="56">
        <f ca="1">SUMIF('BOM Atual ZPCS12'!$F:$F,$A82,'BOM Atual ZPCS12'!$BJ:$BJ)</f>
        <v>1400</v>
      </c>
      <c r="G82" s="44" t="s">
        <v>3869</v>
      </c>
    </row>
    <row r="83" spans="1:7" ht="15.6">
      <c r="A83" s="79" t="s">
        <v>3613</v>
      </c>
      <c r="B83" s="67">
        <v>1000</v>
      </c>
      <c r="C83" s="48" t="b">
        <f>IFERROR(MATCH(A83,'BOM Atual ZPCS12'!F:F,0)&gt;0,FALSE)</f>
        <v>1</v>
      </c>
      <c r="D83" s="49" t="str">
        <f>TRIM(VLOOKUP(A83,'BOM Atual ZPCS12'!F:G,2,0))</f>
        <v>CUFOILBASEBATTERYXKT(JXXKT016,3A)</v>
      </c>
      <c r="E83" s="47" t="s">
        <v>3870</v>
      </c>
      <c r="F83" s="56">
        <f ca="1">SUMIF('BOM Atual ZPCS12'!$F:$F,$A83,'BOM Atual ZPCS12'!$BJ:$BJ)</f>
        <v>1400</v>
      </c>
      <c r="G83" s="44" t="s">
        <v>3869</v>
      </c>
    </row>
    <row r="84" spans="1:7" ht="15.6">
      <c r="A84" s="79" t="s">
        <v>3615</v>
      </c>
      <c r="B84" s="67">
        <v>1088</v>
      </c>
      <c r="C84" s="48" t="b">
        <f>IFERROR(MATCH(A84,'BOM Atual ZPCS12'!F:F,0)&gt;0,FALSE)</f>
        <v>1</v>
      </c>
      <c r="D84" s="49" t="str">
        <f>TRIM(VLOOKUP(A84,'BOM Atual ZPCS12'!F:G,2,0))</f>
        <v>THERMALPADSSDXKT(JXXKT019,3A)</v>
      </c>
      <c r="E84" s="47" t="s">
        <v>3870</v>
      </c>
      <c r="F84" s="56">
        <f ca="1">SUMIF('BOM Atual ZPCS12'!$F:$F,$A84,'BOM Atual ZPCS12'!$BJ:$BJ)</f>
        <v>1400</v>
      </c>
      <c r="G84" s="44" t="s">
        <v>3869</v>
      </c>
    </row>
    <row r="85" spans="1:7" ht="15.6">
      <c r="A85" s="79" t="s">
        <v>3617</v>
      </c>
      <c r="B85" s="67">
        <v>5000</v>
      </c>
      <c r="C85" s="48" t="b">
        <f>IFERROR(MATCH(A85,'BOM Atual ZPCS12'!F:F,0)&gt;0,FALSE)</f>
        <v>1</v>
      </c>
      <c r="D85" s="49" t="str">
        <f>TRIM(VLOOKUP(A85,'BOM Atual ZPCS12'!F:G,2,0))</f>
        <v>GRAPHITESHEETSSDXKT(JXXKT021,3A)</v>
      </c>
      <c r="E85" s="47" t="s">
        <v>3870</v>
      </c>
      <c r="F85" s="56">
        <f ca="1">SUMIF('BOM Atual ZPCS12'!$F:$F,$A85,'BOM Atual ZPCS12'!$BJ:$BJ)</f>
        <v>1400</v>
      </c>
      <c r="G85" s="44" t="s">
        <v>3869</v>
      </c>
    </row>
    <row r="86" spans="1:7" ht="15.6">
      <c r="A86" s="79" t="s">
        <v>3621</v>
      </c>
      <c r="B86" s="67">
        <v>4000</v>
      </c>
      <c r="C86" s="48" t="b">
        <f>IFERROR(MATCH(A86,'BOM Atual ZPCS12'!F:F,0)&gt;0,FALSE)</f>
        <v>1</v>
      </c>
      <c r="D86" s="49" t="str">
        <f>TRIM(VLOOKUP(A86,'BOM Atual ZPCS12'!F:G,2,0))</f>
        <v>SCREWM2.0*5.5-I(BZN,NYLOK,D4.5,T0.8)ST"</v>
      </c>
      <c r="E86" s="47" t="s">
        <v>3870</v>
      </c>
      <c r="F86" s="56">
        <f ca="1">SUMIF('BOM Atual ZPCS12'!$F:$F,$A86,'BOM Atual ZPCS12'!$BJ:$BJ)</f>
        <v>4200</v>
      </c>
      <c r="G86" s="44" t="s">
        <v>3869</v>
      </c>
    </row>
    <row r="87" spans="1:7" ht="15.6">
      <c r="A87" s="79" t="s">
        <v>3623</v>
      </c>
      <c r="B87" s="67">
        <v>8000</v>
      </c>
      <c r="C87" s="48" t="b">
        <f>IFERROR(MATCH(A87,'BOM Atual ZPCS12'!F:F,0)&gt;0,FALSE)</f>
        <v>1</v>
      </c>
      <c r="D87" s="49" t="str">
        <f>TRIM(VLOOKUP(A87,'BOM Atual ZPCS12'!F:G,2,0))</f>
        <v>SCREW M2.0*2.5-I(BZN)(NYLOK)(D4.0)STEEL</v>
      </c>
      <c r="E87" s="47" t="s">
        <v>3870</v>
      </c>
      <c r="F87" s="56">
        <f ca="1">SUMIF('BOM Atual ZPCS12'!$F:$F,$A87,'BOM Atual ZPCS12'!$BJ:$BJ)</f>
        <v>12600</v>
      </c>
      <c r="G87" s="44" t="s">
        <v>3869</v>
      </c>
    </row>
    <row r="88" spans="1:7" ht="15.6">
      <c r="A88" s="79" t="s">
        <v>3625</v>
      </c>
      <c r="B88" s="67">
        <v>6000</v>
      </c>
      <c r="C88" s="48" t="b">
        <f>IFERROR(MATCH(A88,'BOM Atual ZPCS12'!F:F,0)&gt;0,FALSE)</f>
        <v>1</v>
      </c>
      <c r="D88" s="49" t="str">
        <f>TRIM(VLOOKUP(A88,'BOM Atual ZPCS12'!F:G,2,0))</f>
        <v>SCREW M2.5*3.5-I(BZN)(NYLOK)IRON</v>
      </c>
      <c r="E88" s="47" t="s">
        <v>3870</v>
      </c>
      <c r="F88" s="56">
        <f ca="1">SUMIF('BOM Atual ZPCS12'!$F:$F,$A88,'BOM Atual ZPCS12'!$BJ:$BJ)</f>
        <v>9800</v>
      </c>
      <c r="G88" s="44" t="s">
        <v>3869</v>
      </c>
    </row>
    <row r="89" spans="1:7" ht="15.6">
      <c r="A89" s="79" t="s">
        <v>3627</v>
      </c>
      <c r="B89" s="67">
        <v>8000</v>
      </c>
      <c r="C89" s="48" t="b">
        <f>IFERROR(MATCH(A89,'BOM Atual ZPCS12'!F:F,0)&gt;0,FALSE)</f>
        <v>1</v>
      </c>
      <c r="D89" s="49" t="str">
        <f>TRIM(VLOOKUP(A89,'BOM Atual ZPCS12'!F:G,2,0))</f>
        <v>SCREW M2.5*5.0-I(BZN)(NYLON PATCH) IRON</v>
      </c>
      <c r="E89" s="47" t="s">
        <v>3870</v>
      </c>
      <c r="F89" s="56">
        <f ca="1">SUMIF('BOM Atual ZPCS12'!$F:$F,$A89,'BOM Atual ZPCS12'!$BJ:$BJ)</f>
        <v>14000</v>
      </c>
      <c r="G89" s="44" t="s">
        <v>3869</v>
      </c>
    </row>
    <row r="90" spans="1:7" ht="15.6">
      <c r="A90" s="64" t="s">
        <v>854</v>
      </c>
      <c r="B90" s="67">
        <v>1400</v>
      </c>
      <c r="C90" s="48" t="b">
        <f>IFERROR(MATCH(A90,'BOM Atual ZPCS12'!F:F,0)&gt;0,FALSE)</f>
        <v>1</v>
      </c>
      <c r="D90" s="49" t="str">
        <f>TRIM(VLOOKUP(A90,'BOM Atual ZPCS12'!F:G,2,0))</f>
        <v>FLYER BRA NB OS UPDATE NOTICE</v>
      </c>
      <c r="E90" s="47" t="s">
        <v>3871</v>
      </c>
      <c r="F90" s="56">
        <f ca="1">SUMIF('BOM Atual ZPCS12'!$F:$F,$A90,'BOM Atual ZPCS12'!$BJ:$BJ)</f>
        <v>1400</v>
      </c>
    </row>
    <row r="91" spans="1:7" ht="15.6">
      <c r="A91" s="79" t="s">
        <v>3551</v>
      </c>
      <c r="B91" s="85">
        <v>720</v>
      </c>
      <c r="C91" s="48" t="b">
        <f>IFERROR(MATCH(A91,'BOM Atual ZPCS12'!F:F,0)&gt;0,FALSE)</f>
        <v>1</v>
      </c>
      <c r="D91" s="49" t="str">
        <f>TRIM(VLOOKUP(A91,'BOM Atual ZPCS12'!F:G,2,0))</f>
        <v>SSDP3X2(VAL) 256GB M2 2280/80001C00 BRAL</v>
      </c>
      <c r="E91" s="47" t="s">
        <v>3872</v>
      </c>
      <c r="F91" s="56">
        <f ca="1">SUMIF('BOM Atual ZPCS12'!$F:$F,$A91,'BOM Atual ZPCS12'!$BJ:$BJ)</f>
        <v>1400</v>
      </c>
      <c r="G91" s="44" t="s">
        <v>188</v>
      </c>
    </row>
    <row r="92" spans="1:7" ht="15.6">
      <c r="A92" s="79" t="s">
        <v>3780</v>
      </c>
      <c r="B92" s="85">
        <v>720</v>
      </c>
      <c r="C92" s="48" t="b">
        <f>IFERROR(MATCH(A92,'BOM Atual ZPCS12'!F:F,0)&gt;0,FALSE)</f>
        <v>1</v>
      </c>
      <c r="D92" s="49" t="str">
        <f>TRIM(VLOOKUP(A92,'BOM Atual ZPCS12'!F:G,2,0))</f>
        <v>X430U BATT/SDI PRIS/B31N1732-1//SMP/ICP4</v>
      </c>
      <c r="E92" s="47">
        <v>11200137821</v>
      </c>
      <c r="F92" s="56">
        <f ca="1">SUMIF('BOM Atual ZPCS12'!$F:$F,$A92,'BOM Atual ZPCS12'!$BJ:$BJ)</f>
        <v>1400</v>
      </c>
      <c r="G92" s="44" t="s">
        <v>188</v>
      </c>
    </row>
    <row r="93" spans="1:7" ht="15.6">
      <c r="A93" s="79" t="s">
        <v>193</v>
      </c>
      <c r="B93" s="67">
        <v>821</v>
      </c>
      <c r="C93" s="48" t="b">
        <f>IFERROR(MATCH(A93,'BOM Atual ZPCS12'!F:F,0)&gt;0,FALSE)</f>
        <v>1</v>
      </c>
      <c r="D93" s="49" t="str">
        <f>TRIM(VLOOKUP(A93,'BOM Atual ZPCS12'!F:G,2,0))</f>
        <v>DDR42666SO-D8G260P//SAMSUNG/M471A1K43DB1</v>
      </c>
      <c r="E93" s="47" t="s">
        <v>3873</v>
      </c>
      <c r="F93" s="56">
        <f ca="1">SUMIF('BOM Atual ZPCS12'!$F:$F,$A93,'BOM Atual ZPCS12'!$BJ:$BJ)</f>
        <v>0</v>
      </c>
    </row>
    <row r="94" spans="1:7" ht="15.6">
      <c r="A94" s="89" t="s">
        <v>3551</v>
      </c>
      <c r="B94" s="67">
        <v>704</v>
      </c>
      <c r="C94" s="48" t="b">
        <f>IFERROR(MATCH(A94,'BOM Atual ZPCS12'!F:F,0)&gt;0,FALSE)</f>
        <v>1</v>
      </c>
      <c r="D94" s="49" t="str">
        <f>TRIM(VLOOKUP(A94,'BOM Atual ZPCS12'!F:G,2,0))</f>
        <v>SSDP3X2(VAL) 256GB M2 2280/80001C00 BRAL</v>
      </c>
      <c r="E94" s="47" t="s">
        <v>3873</v>
      </c>
      <c r="F94" s="56">
        <f ca="1">SUMIF('BOM Atual ZPCS12'!$F:$F,$A94,'BOM Atual ZPCS12'!$BJ:$BJ)</f>
        <v>1400</v>
      </c>
    </row>
    <row r="95" spans="1:7" ht="15.6">
      <c r="A95" s="89" t="s">
        <v>3739</v>
      </c>
      <c r="B95" s="67">
        <v>716</v>
      </c>
      <c r="C95" s="48" t="b">
        <f>IFERROR(MATCH(A95,'BOM Atual ZPCS12'!F:F,0)&gt;0,FALSE)</f>
        <v>1</v>
      </c>
      <c r="D95" s="49" t="str">
        <f>TRIM(VLOOKUP(A95,'BOM Atual ZPCS12'!F:G,2,0))</f>
        <v>ADAPTER 150W 20V 3P(4.5PHI)//CHICONY/A18</v>
      </c>
      <c r="E95" s="47" t="s">
        <v>3873</v>
      </c>
      <c r="F95" s="56">
        <f ca="1">SUMIF('BOM Atual ZPCS12'!$F:$F,$A95,'BOM Atual ZPCS12'!$BJ:$BJ)</f>
        <v>1400</v>
      </c>
    </row>
    <row r="96" spans="1:7" ht="15.6">
      <c r="A96" s="79" t="s">
        <v>3415</v>
      </c>
      <c r="B96" s="67">
        <v>700</v>
      </c>
      <c r="C96" s="48" t="b">
        <f>IFERROR(MATCH(A96,'BOM Atual ZPCS12'!F:F,0)&gt;0,FALSE)</f>
        <v>1</v>
      </c>
      <c r="D96" s="49" t="str">
        <f>TRIM(VLOOKUP(A96,'BOM Atual ZPCS12'!F:G,2,0))</f>
        <v>802.11AC+BT5.0(2*2)M.2 2230//INTEL 9560.</v>
      </c>
      <c r="E96" s="47" t="s">
        <v>3873</v>
      </c>
      <c r="F96" s="56">
        <f ca="1">SUMIF('BOM Atual ZPCS12'!$F:$F,$A96,'BOM Atual ZPCS12'!$BJ:$BJ)</f>
        <v>1400</v>
      </c>
    </row>
    <row r="97" spans="1:6" ht="15.6">
      <c r="A97" s="79" t="s">
        <v>3549</v>
      </c>
      <c r="B97" s="67">
        <v>400</v>
      </c>
      <c r="C97" s="48" t="b">
        <f>IFERROR(MATCH(A97,'BOM Atual ZPCS12'!F:F,0)&gt;0,FALSE)</f>
        <v>1</v>
      </c>
      <c r="D97" s="49" t="str">
        <f>TRIM(VLOOKUP(A97,'BOM Atual ZPCS12'!F:G,2,0))</f>
        <v>X571GT DDR4 2666 8G//MULTILASER/MS408GNS</v>
      </c>
      <c r="E97" s="47" t="s">
        <v>3871</v>
      </c>
      <c r="F97" s="56">
        <f ca="1">SUMIF('BOM Atual ZPCS12'!$F:$F,$A97,'BOM Atual ZPCS12'!$BJ:$BJ)</f>
        <v>0</v>
      </c>
    </row>
    <row r="98" spans="1:6" ht="15.6">
      <c r="A98" s="79" t="s">
        <v>193</v>
      </c>
      <c r="B98" s="67">
        <v>225</v>
      </c>
      <c r="C98" s="48" t="b">
        <f>IFERROR(MATCH(A98,'BOM Atual ZPCS12'!F:F,0)&gt;0,FALSE)</f>
        <v>1</v>
      </c>
      <c r="D98" s="49" t="str">
        <f>TRIM(VLOOKUP(A98,'BOM Atual ZPCS12'!F:G,2,0))</f>
        <v>DDR42666SO-D8G260P//SAMSUNG/M471A1K43DB1</v>
      </c>
      <c r="E98" s="47" t="s">
        <v>3874</v>
      </c>
      <c r="F98" s="56">
        <f ca="1">SUMIF('BOM Atual ZPCS12'!$F:$F,$A98,'BOM Atual ZPCS12'!$BJ:$BJ)</f>
        <v>0</v>
      </c>
    </row>
    <row r="99" spans="1:6" ht="15.6">
      <c r="A99" s="89" t="s">
        <v>3739</v>
      </c>
      <c r="B99" s="67">
        <v>720</v>
      </c>
      <c r="C99" s="48" t="b">
        <f>IFERROR(MATCH(A99,'BOM Atual ZPCS12'!F:F,0)&gt;0,FALSE)</f>
        <v>1</v>
      </c>
      <c r="D99" s="49" t="str">
        <f>TRIM(VLOOKUP(A99,'BOM Atual ZPCS12'!F:G,2,0))</f>
        <v>ADAPTER 150W 20V 3P(4.5PHI)//CHICONY/A18</v>
      </c>
      <c r="E99" s="47" t="s">
        <v>3874</v>
      </c>
      <c r="F99" s="56">
        <f ca="1">SUMIF('BOM Atual ZPCS12'!$F:$F,$A99,'BOM Atual ZPCS12'!$BJ:$BJ)</f>
        <v>1400</v>
      </c>
    </row>
    <row r="100" spans="1:6" ht="15.6">
      <c r="A100" s="79" t="s">
        <v>3415</v>
      </c>
      <c r="B100" s="67">
        <v>900</v>
      </c>
      <c r="C100" s="48" t="b">
        <f>IFERROR(MATCH(A100,'BOM Atual ZPCS12'!F:F,0)&gt;0,FALSE)</f>
        <v>1</v>
      </c>
      <c r="D100" s="49" t="str">
        <f>TRIM(VLOOKUP(A100,'BOM Atual ZPCS12'!F:G,2,0))</f>
        <v>802.11AC+BT5.0(2*2)M.2 2230//INTEL 9560.</v>
      </c>
      <c r="E100" s="47" t="s">
        <v>3874</v>
      </c>
      <c r="F100" s="56">
        <f ca="1">SUMIF('BOM Atual ZPCS12'!$F:$F,$A100,'BOM Atual ZPCS12'!$BJ:$BJ)</f>
        <v>1400</v>
      </c>
    </row>
    <row r="101" spans="1:6" ht="15.6">
      <c r="A101" s="79" t="s">
        <v>1757</v>
      </c>
      <c r="B101" s="67">
        <v>4000</v>
      </c>
      <c r="C101" s="48" t="b">
        <f>IFERROR(MATCH(A101,'BOM Atual ZPCS12'!F:F,0)&gt;0,FALSE)</f>
        <v>1</v>
      </c>
      <c r="D101" s="49" t="str">
        <f>TRIM(VLOOKUP(A101,'BOM Atual ZPCS12'!F:G,2,0))</f>
        <v>WIN10 GML LABEL(HOME/PRO)//V2.0 NB/DT/AI</v>
      </c>
      <c r="E101" s="47" t="s">
        <v>3874</v>
      </c>
      <c r="F101" s="56">
        <f ca="1">SUMIF('BOM Atual ZPCS12'!$F:$F,$A101,'BOM Atual ZPCS12'!$BJ:$BJ)</f>
        <v>1400</v>
      </c>
    </row>
    <row r="102" spans="1:6" ht="15.6">
      <c r="A102" s="89" t="s">
        <v>3780</v>
      </c>
      <c r="B102" s="67">
        <v>680</v>
      </c>
      <c r="C102" s="48" t="b">
        <f>IFERROR(MATCH(A102,'BOM Atual ZPCS12'!F:F,0)&gt;0,FALSE)</f>
        <v>1</v>
      </c>
      <c r="D102" s="49" t="str">
        <f>TRIM(VLOOKUP(A102,'BOM Atual ZPCS12'!F:G,2,0))</f>
        <v>X430U BATT/SDI PRIS/B31N1732-1//SMP/ICP4</v>
      </c>
      <c r="E102" s="47">
        <v>11200136608</v>
      </c>
      <c r="F102" s="56">
        <f ca="1">SUMIF('BOM Atual ZPCS12'!$F:$F,$A102,'BOM Atual ZPCS12'!$BJ:$BJ)</f>
        <v>1400</v>
      </c>
    </row>
    <row r="103" spans="1:6" ht="15.6">
      <c r="A103" s="79"/>
      <c r="B103" s="67"/>
      <c r="C103" s="48" t="b">
        <f>IFERROR(MATCH(A103,'BOM Atual ZPCS12'!F:F,0)&gt;0,FALSE)</f>
        <v>0</v>
      </c>
      <c r="D103" s="49" t="e">
        <f>TRIM(VLOOKUP(A103,'BOM Atual ZPCS12'!F:G,2,0))</f>
        <v>#N/A</v>
      </c>
      <c r="E103" s="47"/>
      <c r="F103" s="56">
        <f>SUMIF('BOM Atual ZPCS12'!$F:$F,$A103,'BOM Atual ZPCS12'!$BJ:$BJ)</f>
        <v>0</v>
      </c>
    </row>
  </sheetData>
  <autoFilter ref="A3:J99">
    <filterColumn colId="0"/>
    <filterColumn colId="2"/>
    <filterColumn colId="4"/>
  </autoFilter>
  <conditionalFormatting sqref="F4:F103">
    <cfRule type="expression" dxfId="22" priority="29">
      <formula>$B4=$F4</formula>
    </cfRule>
  </conditionalFormatting>
  <conditionalFormatting sqref="F102">
    <cfRule type="expression" dxfId="21" priority="21">
      <formula>$B102=$F102</formula>
    </cfRule>
  </conditionalFormatting>
  <conditionalFormatting sqref="A58:B62">
    <cfRule type="duplicateValues" dxfId="20" priority="19"/>
    <cfRule type="duplicateValues" dxfId="19" priority="20"/>
  </conditionalFormatting>
  <conditionalFormatting sqref="A58:A62">
    <cfRule type="duplicateValues" dxfId="18" priority="17"/>
    <cfRule type="duplicateValues" dxfId="17" priority="18"/>
  </conditionalFormatting>
  <conditionalFormatting sqref="A4:A5">
    <cfRule type="duplicateValues" dxfId="16" priority="15"/>
    <cfRule type="duplicateValues" dxfId="15" priority="16"/>
  </conditionalFormatting>
  <conditionalFormatting sqref="A6:A7">
    <cfRule type="duplicateValues" dxfId="14" priority="13"/>
    <cfRule type="duplicateValues" dxfId="13" priority="14"/>
  </conditionalFormatting>
  <conditionalFormatting sqref="A8:A48">
    <cfRule type="duplicateValues" dxfId="12" priority="11"/>
    <cfRule type="duplicateValues" dxfId="11" priority="12"/>
  </conditionalFormatting>
  <conditionalFormatting sqref="B8:B48">
    <cfRule type="duplicateValues" dxfId="10" priority="9"/>
    <cfRule type="duplicateValues" dxfId="9" priority="10"/>
  </conditionalFormatting>
  <conditionalFormatting sqref="A49:A50">
    <cfRule type="duplicateValues" dxfId="8" priority="7"/>
    <cfRule type="duplicateValues" dxfId="7" priority="8"/>
  </conditionalFormatting>
  <conditionalFormatting sqref="A51:A89">
    <cfRule type="duplicateValues" dxfId="6" priority="5"/>
    <cfRule type="duplicateValues" dxfId="5" priority="6"/>
  </conditionalFormatting>
  <conditionalFormatting sqref="B51:B89">
    <cfRule type="duplicateValues" dxfId="4" priority="3"/>
    <cfRule type="duplicateValues" dxfId="3" priority="4"/>
  </conditionalFormatting>
  <conditionalFormatting sqref="A91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28" sqref="B28"/>
    </sheetView>
  </sheetViews>
  <sheetFormatPr defaultRowHeight="14.4"/>
  <cols>
    <col min="1" max="1" width="20" customWidth="1"/>
    <col min="2" max="2" width="42" customWidth="1"/>
    <col min="3" max="3" width="8" bestFit="1" customWidth="1"/>
    <col min="4" max="4" width="51.109375" bestFit="1" customWidth="1"/>
    <col min="6" max="6" width="48.44140625" bestFit="1" customWidth="1"/>
  </cols>
  <sheetData>
    <row r="1" spans="1:4">
      <c r="A1" s="81" t="s">
        <v>41</v>
      </c>
      <c r="B1" s="81" t="s">
        <v>4</v>
      </c>
      <c r="C1" s="83" t="s">
        <v>33</v>
      </c>
      <c r="D1" s="82" t="s">
        <v>178</v>
      </c>
    </row>
    <row r="2" spans="1:4">
      <c r="A2" s="80" t="s">
        <v>2130</v>
      </c>
      <c r="B2" s="84" t="s">
        <v>3536</v>
      </c>
      <c r="C2" s="80">
        <v>700</v>
      </c>
      <c r="D2" s="80" t="s">
        <v>3539</v>
      </c>
    </row>
    <row r="3" spans="1:4">
      <c r="A3" s="80" t="s">
        <v>3423</v>
      </c>
      <c r="B3" s="84" t="s">
        <v>3424</v>
      </c>
      <c r="C3" s="80">
        <v>3200</v>
      </c>
      <c r="D3" s="80" t="s">
        <v>3540</v>
      </c>
    </row>
    <row r="4" spans="1:4">
      <c r="A4" s="80" t="s">
        <v>3380</v>
      </c>
      <c r="B4" s="84" t="s">
        <v>3537</v>
      </c>
      <c r="C4" s="80">
        <v>2</v>
      </c>
      <c r="D4" s="80" t="s">
        <v>3541</v>
      </c>
    </row>
    <row r="5" spans="1:4">
      <c r="A5" s="80" t="s">
        <v>3383</v>
      </c>
      <c r="B5" s="84" t="s">
        <v>3524</v>
      </c>
      <c r="C5" s="80">
        <v>2</v>
      </c>
      <c r="D5" s="80" t="s">
        <v>3541</v>
      </c>
    </row>
    <row r="6" spans="1:4">
      <c r="A6" s="80" t="s">
        <v>1291</v>
      </c>
      <c r="B6" s="84" t="s">
        <v>3533</v>
      </c>
      <c r="C6" s="80">
        <v>1000</v>
      </c>
      <c r="D6" s="80" t="s">
        <v>3542</v>
      </c>
    </row>
    <row r="7" spans="1:4">
      <c r="A7" s="80" t="s">
        <v>1293</v>
      </c>
      <c r="B7" s="84" t="s">
        <v>3534</v>
      </c>
      <c r="C7" s="80">
        <v>1200</v>
      </c>
      <c r="D7" s="80" t="s">
        <v>3542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E4"/>
  <sheetViews>
    <sheetView workbookViewId="0">
      <selection activeCell="I20" sqref="I20"/>
    </sheetView>
  </sheetViews>
  <sheetFormatPr defaultRowHeight="14.4"/>
  <cols>
    <col min="1" max="1" width="17.5546875" customWidth="1"/>
    <col min="4" max="4" width="28.5546875" bestFit="1" customWidth="1"/>
    <col min="5" max="5" width="12" bestFit="1" customWidth="1"/>
  </cols>
  <sheetData>
    <row r="2" spans="1:5" ht="15" thickBot="1">
      <c r="A2" s="1" t="s">
        <v>29</v>
      </c>
      <c r="B2" s="3" t="s">
        <v>18</v>
      </c>
      <c r="C2" s="46" t="s">
        <v>30</v>
      </c>
      <c r="D2" s="46" t="s">
        <v>23</v>
      </c>
      <c r="E2" s="3" t="s">
        <v>63</v>
      </c>
    </row>
    <row r="3" spans="1:5" ht="15.6">
      <c r="A3" s="74"/>
      <c r="B3" s="73"/>
      <c r="C3" s="48"/>
      <c r="D3" s="49"/>
      <c r="E3" s="47"/>
    </row>
    <row r="4" spans="1:5" ht="15.6">
      <c r="A4" s="74"/>
      <c r="B4" s="67"/>
      <c r="C4" s="48"/>
      <c r="D4" s="77"/>
      <c r="E4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Demanda</vt:lpstr>
      <vt:lpstr>BOM Atual ZPCS12</vt:lpstr>
      <vt:lpstr>ZPCS04</vt:lpstr>
      <vt:lpstr>Sheet3</vt:lpstr>
      <vt:lpstr>Sheet2</vt:lpstr>
      <vt:lpstr>Invoice</vt:lpstr>
      <vt:lpstr>shortage</vt:lpstr>
      <vt:lpstr>OUT OF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Assis Oliveira</dc:creator>
  <cp:lastModifiedBy>julialorencini</cp:lastModifiedBy>
  <dcterms:created xsi:type="dcterms:W3CDTF">2013-07-18T14:18:24Z</dcterms:created>
  <dcterms:modified xsi:type="dcterms:W3CDTF">2020-10-21T14:13:32Z</dcterms:modified>
</cp:coreProperties>
</file>