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nata\mining_my_repository\"/>
    </mc:Choice>
  </mc:AlternateContent>
  <xr:revisionPtr revIDLastSave="0" documentId="8_{9D0FFB8B-0F1A-40E0-AFCE-33254D68A789}" xr6:coauthVersionLast="45" xr6:coauthVersionMax="45" xr10:uidLastSave="{00000000-0000-0000-0000-000000000000}"/>
  <bookViews>
    <workbookView xWindow="-114" yWindow="-114" windowWidth="19704" windowHeight="10579" activeTab="2" xr2:uid="{18AAAE25-78D0-4658-A11A-B939F7DBA7C0}"/>
  </bookViews>
  <sheets>
    <sheet name="Planilha1" sheetId="1" r:id="rId1"/>
    <sheet name="Planilha4" sheetId="4" r:id="rId2"/>
    <sheet name="projectReport" sheetId="5" r:id="rId3"/>
    <sheet name="Planilha2" sheetId="2" r:id="rId4"/>
    <sheet name="Planilha3" sheetId="3" r:id="rId5"/>
    <sheet name="directoryRepo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5" l="1"/>
  <c r="Q28" i="5"/>
  <c r="Q23" i="5"/>
  <c r="Q21" i="5"/>
  <c r="P4" i="5"/>
  <c r="Q18" i="5"/>
  <c r="N20" i="5"/>
  <c r="N19" i="5"/>
  <c r="O20" i="5"/>
  <c r="O18" i="5"/>
  <c r="Q6" i="5"/>
  <c r="Q5" i="5"/>
  <c r="O14" i="5"/>
  <c r="N6" i="5" s="1"/>
  <c r="O12" i="5"/>
  <c r="N5" i="5" s="1"/>
  <c r="O10" i="5"/>
  <c r="N28" i="5"/>
  <c r="N27" i="5"/>
  <c r="O28" i="5" s="1"/>
  <c r="P6" i="5" s="1"/>
  <c r="O26" i="5"/>
  <c r="N24" i="5"/>
  <c r="N23" i="5"/>
  <c r="O22" i="5"/>
  <c r="B42" i="6"/>
  <c r="B41" i="6"/>
  <c r="C42" i="6" s="1"/>
  <c r="F6" i="6" s="1"/>
  <c r="C40" i="6"/>
  <c r="C38" i="6"/>
  <c r="F5" i="6" s="1"/>
  <c r="B38" i="6"/>
  <c r="B37" i="6"/>
  <c r="C36" i="6"/>
  <c r="B34" i="6"/>
  <c r="B33" i="6"/>
  <c r="C34" i="6" s="1"/>
  <c r="F4" i="6" s="1"/>
  <c r="C32" i="6"/>
  <c r="B28" i="6"/>
  <c r="B27" i="6"/>
  <c r="C28" i="6" s="1"/>
  <c r="D6" i="6" s="1"/>
  <c r="C26" i="6"/>
  <c r="C24" i="6"/>
  <c r="D5" i="6" s="1"/>
  <c r="E5" i="6" s="1"/>
  <c r="B24" i="6"/>
  <c r="B23" i="6"/>
  <c r="C22" i="6"/>
  <c r="B20" i="6"/>
  <c r="B19" i="6"/>
  <c r="C20" i="6" s="1"/>
  <c r="D4" i="6" s="1"/>
  <c r="C18" i="6"/>
  <c r="C14" i="6"/>
  <c r="B6" i="6" s="1"/>
  <c r="F12" i="6"/>
  <c r="C12" i="6"/>
  <c r="C10" i="6"/>
  <c r="F9" i="6"/>
  <c r="B5" i="6"/>
  <c r="G5" i="6" s="1"/>
  <c r="E35" i="6" s="1"/>
  <c r="E37" i="6" s="1"/>
  <c r="C4" i="6"/>
  <c r="B4" i="6"/>
  <c r="O24" i="5" l="1"/>
  <c r="P5" i="5" s="1"/>
  <c r="Q26" i="5"/>
  <c r="R9" i="5"/>
  <c r="N4" i="5"/>
  <c r="O5" i="5"/>
  <c r="O6" i="5"/>
  <c r="G4" i="6"/>
  <c r="E4" i="6"/>
  <c r="E23" i="6"/>
  <c r="E21" i="6"/>
  <c r="E6" i="6"/>
  <c r="E26" i="6" s="1"/>
  <c r="E28" i="6" s="1"/>
  <c r="G6" i="6"/>
  <c r="E40" i="6" s="1"/>
  <c r="E42" i="6" s="1"/>
  <c r="C6" i="6"/>
  <c r="C5" i="6"/>
  <c r="F30" i="5"/>
  <c r="E42" i="5"/>
  <c r="E37" i="5"/>
  <c r="E32" i="5"/>
  <c r="E40" i="5"/>
  <c r="E35" i="5"/>
  <c r="E16" i="5"/>
  <c r="E30" i="5"/>
  <c r="G5" i="5"/>
  <c r="G6" i="5"/>
  <c r="G4" i="5"/>
  <c r="F6" i="5"/>
  <c r="F5" i="5"/>
  <c r="F4" i="5"/>
  <c r="B42" i="5"/>
  <c r="C42" i="5" s="1"/>
  <c r="B41" i="5"/>
  <c r="B38" i="5"/>
  <c r="B37" i="5"/>
  <c r="B34" i="5"/>
  <c r="B33" i="5"/>
  <c r="C38" i="5"/>
  <c r="C34" i="5"/>
  <c r="E6" i="5"/>
  <c r="D6" i="5"/>
  <c r="C28" i="5"/>
  <c r="B28" i="5"/>
  <c r="B27" i="5"/>
  <c r="C40" i="5"/>
  <c r="C36" i="5"/>
  <c r="C32" i="5"/>
  <c r="E23" i="5"/>
  <c r="E18" i="5"/>
  <c r="E21" i="5"/>
  <c r="C18" i="5"/>
  <c r="B19" i="5"/>
  <c r="B20" i="5"/>
  <c r="C20" i="5"/>
  <c r="C22" i="5"/>
  <c r="B23" i="5"/>
  <c r="B24" i="5"/>
  <c r="C24" i="5"/>
  <c r="D5" i="5" s="1"/>
  <c r="C26" i="5"/>
  <c r="C12" i="5"/>
  <c r="B5" i="5" s="1"/>
  <c r="C5" i="5" s="1"/>
  <c r="C14" i="5"/>
  <c r="B6" i="5" s="1"/>
  <c r="C6" i="5" s="1"/>
  <c r="C10" i="5"/>
  <c r="H2" i="4"/>
  <c r="D2" i="4"/>
  <c r="A3" i="4"/>
  <c r="D18" i="1"/>
  <c r="C18" i="1"/>
  <c r="B18" i="1"/>
  <c r="B10" i="2"/>
  <c r="D10" i="2"/>
  <c r="C10" i="2"/>
  <c r="C5" i="2"/>
  <c r="D5" i="2"/>
  <c r="K17" i="3"/>
  <c r="C4" i="2"/>
  <c r="E6" i="3"/>
  <c r="B6" i="3"/>
  <c r="B5" i="3"/>
  <c r="A4" i="3"/>
  <c r="N8" i="2"/>
  <c r="N6" i="2"/>
  <c r="S5" i="2"/>
  <c r="S4" i="2"/>
  <c r="P2" i="2"/>
  <c r="O2" i="2"/>
  <c r="N2" i="2"/>
  <c r="P1" i="2"/>
  <c r="O1" i="2"/>
  <c r="N1" i="2"/>
  <c r="E5" i="2"/>
  <c r="T15" i="1"/>
  <c r="R15" i="1"/>
  <c r="S15" i="1"/>
  <c r="Q15" i="1"/>
  <c r="O15" i="1"/>
  <c r="O14" i="1"/>
  <c r="R10" i="1"/>
  <c r="O11" i="1"/>
  <c r="O10" i="1"/>
  <c r="N1" i="1"/>
  <c r="L3" i="1"/>
  <c r="L2" i="1"/>
  <c r="K2" i="1"/>
  <c r="J2" i="1"/>
  <c r="H11" i="1"/>
  <c r="H10" i="1"/>
  <c r="G9" i="1"/>
  <c r="I8" i="1"/>
  <c r="H8" i="1"/>
  <c r="G8" i="1"/>
  <c r="D2" i="1"/>
  <c r="C2" i="1"/>
  <c r="B2" i="1"/>
  <c r="O4" i="5" l="1"/>
  <c r="Q4" i="5"/>
  <c r="R12" i="5"/>
  <c r="E16" i="6"/>
  <c r="E18" i="6" s="1"/>
  <c r="G16" i="6" s="1"/>
  <c r="J17" i="6" s="1"/>
  <c r="F16" i="6"/>
  <c r="F30" i="6"/>
  <c r="E30" i="6"/>
  <c r="E32" i="6" s="1"/>
  <c r="G30" i="6" s="1"/>
  <c r="G30" i="5"/>
  <c r="F9" i="5"/>
  <c r="E5" i="5"/>
  <c r="B4" i="5"/>
  <c r="F12" i="5" s="1"/>
  <c r="D4" i="5"/>
  <c r="E2" i="4"/>
  <c r="Q6" i="2"/>
  <c r="Q16" i="5" l="1"/>
  <c r="R16" i="5"/>
  <c r="J17" i="5"/>
  <c r="E26" i="5"/>
  <c r="E28" i="5" s="1"/>
  <c r="G16" i="5" s="1"/>
  <c r="F16" i="5"/>
  <c r="E4" i="5"/>
  <c r="C4" i="5"/>
</calcChain>
</file>

<file path=xl/sharedStrings.xml><?xml version="1.0" encoding="utf-8"?>
<sst xmlns="http://schemas.openxmlformats.org/spreadsheetml/2006/main" count="297" uniqueCount="57">
  <si>
    <t>Mean</t>
  </si>
  <si>
    <t>Media</t>
  </si>
  <si>
    <t>Stardard deviation</t>
  </si>
  <si>
    <t>exp:</t>
  </si>
  <si>
    <t>exp_bf:</t>
  </si>
  <si>
    <t>BF</t>
  </si>
  <si>
    <t>media</t>
  </si>
  <si>
    <t>commit_ex</t>
  </si>
  <si>
    <t>exp</t>
  </si>
  <si>
    <t xml:space="preserve">mediana </t>
  </si>
  <si>
    <t>sd</t>
  </si>
  <si>
    <t xml:space="preserve">directory report </t>
  </si>
  <si>
    <t>experience bf</t>
  </si>
  <si>
    <t>1.1</t>
  </si>
  <si>
    <t>1.3</t>
  </si>
  <si>
    <t>1.4</t>
  </si>
  <si>
    <t>mediana</t>
  </si>
  <si>
    <t>standard deviation</t>
  </si>
  <si>
    <t>exp_bf</t>
  </si>
  <si>
    <t>commit_exp</t>
  </si>
  <si>
    <t>file_exp</t>
  </si>
  <si>
    <t>cloc_exp</t>
  </si>
  <si>
    <t>bf_commit</t>
  </si>
  <si>
    <t>bf_file</t>
  </si>
  <si>
    <t>bf_cloc</t>
  </si>
  <si>
    <t>bf</t>
  </si>
  <si>
    <t>Mediana</t>
  </si>
  <si>
    <t>SD</t>
  </si>
  <si>
    <t>commit_ex´p</t>
  </si>
  <si>
    <t>James</t>
  </si>
  <si>
    <t>Desenvolvedor:</t>
  </si>
  <si>
    <t>commits</t>
  </si>
  <si>
    <t>total_commits</t>
  </si>
  <si>
    <t>files</t>
  </si>
  <si>
    <t>total_files</t>
  </si>
  <si>
    <t>cloc</t>
  </si>
  <si>
    <t>total_cloc</t>
  </si>
  <si>
    <t>ownership_commits</t>
  </si>
  <si>
    <t>ownership_files</t>
  </si>
  <si>
    <t>ownership_cloc</t>
  </si>
  <si>
    <t>rel/1.1</t>
  </si>
  <si>
    <t>rel/1.2</t>
  </si>
  <si>
    <t>total_in_this_tag</t>
  </si>
  <si>
    <t>o_in_this_tag</t>
  </si>
  <si>
    <t>in_this_tag</t>
  </si>
  <si>
    <t>commits_activity</t>
  </si>
  <si>
    <t>files_activity</t>
  </si>
  <si>
    <t>cloc_activity</t>
  </si>
  <si>
    <t>rel/1.3</t>
  </si>
  <si>
    <t>rel/1.4</t>
  </si>
  <si>
    <t>rel/1.5</t>
  </si>
  <si>
    <t>atividade</t>
  </si>
  <si>
    <t>Coluna1</t>
  </si>
  <si>
    <t>Coluna2</t>
  </si>
  <si>
    <t>Coluna3</t>
  </si>
  <si>
    <t>MEDIA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</si>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</sst>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 indent="1"/>
    </xf>
    <xf numFmtId="0" fontId="0" fillId="4" borderId="0" xfId="0" applyFill="1"/>
    <xf numFmtId="0" fontId="1" fillId="4" borderId="0" xfId="0" applyFont="1" applyFill="1" applyAlignment="1">
      <alignment horizontal="left" indent="1"/>
    </xf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5" fillId="0" borderId="5" xfId="0" applyFont="1" applyFill="1" applyBorder="1"/>
    <xf numFmtId="0" fontId="4" fillId="0" borderId="6" xfId="0" applyFont="1" applyFill="1" applyBorder="1"/>
    <xf numFmtId="0" fontId="5" fillId="0" borderId="6" xfId="0" applyFont="1" applyFill="1" applyBorder="1"/>
    <xf numFmtId="0" fontId="5" fillId="0" borderId="4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7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7" tint="-0.24994659260841701"/>
        </right>
        <top/>
        <bottom/>
        <vertical/>
        <horizontal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6E4423-5826-4910-93B8-40F5EB6D4793}" name="Tabela9" displayName="Tabela9" ref="A16:C29" totalsRowShown="0" headerRowDxfId="41" dataDxfId="40" tableBorderDxfId="39">
  <autoFilter ref="A16:C29" xr:uid="{3427C0DA-EF37-43E4-B683-F44761168894}"/>
  <tableColumns count="3">
    <tableColumn id="1" xr3:uid="{647237FE-49A7-4332-88BC-731A9EAB0784}" name="Coluna1" dataDxfId="38"/>
    <tableColumn id="2" xr3:uid="{B32388E1-A40E-4A70-AD01-4B8E1CAEE95C}" name="Coluna2" dataDxfId="37"/>
    <tableColumn id="3" xr3:uid="{28FEDB3C-7021-49AB-B1A9-42CB110A9DE0}" name="Coluna3" dataDxfId="36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97ED9C-30FD-4C51-B53F-05B7AFCECDA3}" name="Tabela10" displayName="Tabela10" ref="A8:C14" totalsRowShown="0" headerRowDxfId="35" tableBorderDxfId="34">
  <autoFilter ref="A8:C14" xr:uid="{A962BBD2-BB00-4114-8C32-3B754D8B936C}"/>
  <tableColumns count="3">
    <tableColumn id="1" xr3:uid="{5210F8BF-E8F2-4D39-A4CD-6E282E633281}" name="Coluna1" dataDxfId="33"/>
    <tableColumn id="2" xr3:uid="{2B0B5D7E-6661-40DB-8623-2DEA03BD96F2}" name="Coluna2" dataDxfId="32"/>
    <tableColumn id="3" xr3:uid="{F2959B20-ABB4-4BE7-A9FC-BF5F877E9351}" name="Coluna3" dataDxfId="31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1B262F-FAD2-4F70-9AB8-CB4A5D59D97D}" name="Tabela912" displayName="Tabela912" ref="A30:C42" totalsRowShown="0" headerRowDxfId="30" dataDxfId="29" tableBorderDxfId="28">
  <autoFilter ref="A30:C42" xr:uid="{B3B2FEEF-D136-461F-83FC-CE3A5077CF8F}"/>
  <tableColumns count="3">
    <tableColumn id="1" xr3:uid="{214606E5-8216-4F4F-B0C2-37AC70D39879}" name="Coluna1" dataDxfId="27"/>
    <tableColumn id="2" xr3:uid="{FA04F128-367F-4F29-B054-73F9FAF3F0DA}" name="Coluna2" dataDxfId="26"/>
    <tableColumn id="3" xr3:uid="{3ACF0BE1-DCAB-4510-BAB3-5E9A725A1657}" name="Coluna3" dataDxfId="25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D51C12-294B-4B18-BCD6-7453E8224E4E}" name="Tabela105" displayName="Tabela105" ref="M8:O14" totalsRowShown="0" headerRowDxfId="7" tableBorderDxfId="6">
  <autoFilter ref="M8:O14" xr:uid="{AE7527B7-617F-4161-8B4F-4352DE8736C5}"/>
  <tableColumns count="3">
    <tableColumn id="1" xr3:uid="{85A73FD9-E639-4CF2-ADD6-CA6F01E8D5C4}" name="Coluna1" dataDxfId="5"/>
    <tableColumn id="2" xr3:uid="{5C1183C5-31DF-4C5F-87D0-A7D41961B273}" name="Coluna2" dataDxfId="4"/>
    <tableColumn id="3" xr3:uid="{9AAFA8E2-355C-43B2-8D20-2653CEFBD1A7}" name="Coluna3" dataDxfId="3"/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A60C76-56B9-4C02-8328-80C075CD7AF8}" name="Tabela5" displayName="Tabela5" ref="M16:O28" totalsRowShown="0">
  <autoFilter ref="M16:O28" xr:uid="{379FE773-95DB-4F9C-944D-0AF8AC5617D1}"/>
  <tableColumns count="3">
    <tableColumn id="1" xr3:uid="{F97AC7AC-039F-4DF6-A150-126B10908F7E}" name="Coluna1" dataDxfId="2"/>
    <tableColumn id="2" xr3:uid="{776BE1AC-BB61-4B4E-A902-DF5CC9DEAEC8}" name="Coluna2" dataDxfId="1"/>
    <tableColumn id="3" xr3:uid="{638C97F8-7EE3-4486-8A0D-8D571A7E3419}" name="Coluna3" dataDxfId="0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B3CE9-12C4-4CCC-8A57-1E3855467FB3}" name="Tabela92" displayName="Tabela92" ref="A16:C29" totalsRowShown="0" headerRowDxfId="24" dataDxfId="23" tableBorderDxfId="22">
  <autoFilter ref="A16:C29" xr:uid="{3427C0DA-EF37-43E4-B683-F44761168894}"/>
  <tableColumns count="3">
    <tableColumn id="1" xr3:uid="{EA95D2CD-BCAD-42F7-8C85-5950105B1720}" name="Coluna1" dataDxfId="21"/>
    <tableColumn id="2" xr3:uid="{146F3D2B-CCA8-4E30-BDD3-111EB62C0865}" name="Coluna2" dataDxfId="20"/>
    <tableColumn id="3" xr3:uid="{FE51F420-C27E-4794-ADD5-3DA68B030FED}" name="Coluna3" dataDxfId="19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74A3F-E39B-4485-96C6-CFD44EC07F19}" name="Tabela103" displayName="Tabela103" ref="A8:C14" totalsRowShown="0" headerRowDxfId="18" tableBorderDxfId="17">
  <autoFilter ref="A8:C14" xr:uid="{A962BBD2-BB00-4114-8C32-3B754D8B936C}"/>
  <tableColumns count="3">
    <tableColumn id="1" xr3:uid="{2D25A853-A5A9-4A1A-8FD8-950E2BA75B0D}" name="Coluna1" dataDxfId="16"/>
    <tableColumn id="2" xr3:uid="{220816BC-B8DC-4DB7-B6D8-C63C339D153A}" name="Coluna2" dataDxfId="15"/>
    <tableColumn id="3" xr3:uid="{715E62EE-6785-444C-A421-26232460064C}" name="Coluna3" dataDxfId="14"/>
  </tableColumns>
  <tableStyleInfo name="TableStyleMedium2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2B4C6-6BE4-497B-BB1A-2663E120BF1D}" name="Tabela9124" displayName="Tabela9124" ref="A30:C42" totalsRowShown="0" headerRowDxfId="13" dataDxfId="12" tableBorderDxfId="11">
  <autoFilter ref="A30:C42" xr:uid="{B3B2FEEF-D136-461F-83FC-CE3A5077CF8F}"/>
  <tableColumns count="3">
    <tableColumn id="1" xr3:uid="{E425F595-67EE-4493-842B-384741EB62E5}" name="Coluna1" dataDxfId="10"/>
    <tableColumn id="2" xr3:uid="{D3A3A4E2-EAE4-463A-8436-86CF9A6B7041}" name="Coluna2" dataDxfId="9"/>
    <tableColumn id="3" xr3:uid="{DF59172E-C8D1-475C-BEDA-EA7828F46754}" name="Coluna3" dataDxfId="8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B0C0-817E-407B-9ADD-A988C488C27C}">
  <dimension ref="A1:T20"/>
  <sheetViews>
    <sheetView workbookViewId="0">
      <selection activeCell="D18" sqref="D18"/>
    </sheetView>
  </sheetViews>
  <sheetFormatPr defaultRowHeight="14.3" x14ac:dyDescent="0.25"/>
  <sheetData>
    <row r="1" spans="1:20" x14ac:dyDescent="0.25">
      <c r="A1">
        <v>0.2</v>
      </c>
      <c r="B1" t="s">
        <v>0</v>
      </c>
      <c r="C1" t="s">
        <v>1</v>
      </c>
      <c r="D1" t="s">
        <v>2</v>
      </c>
      <c r="H1">
        <v>0.31</v>
      </c>
      <c r="I1">
        <v>0.46500000000000002</v>
      </c>
      <c r="J1" t="s">
        <v>0</v>
      </c>
      <c r="K1" t="s">
        <v>1</v>
      </c>
      <c r="L1" t="s">
        <v>2</v>
      </c>
      <c r="N1">
        <f>_xlfn.PERCENTILE.INC(I1:I3,0.8)</f>
        <v>0.54600000000000004</v>
      </c>
    </row>
    <row r="2" spans="1:20" x14ac:dyDescent="0.25">
      <c r="B2">
        <f>AVERAGE(A1)</f>
        <v>0.2</v>
      </c>
      <c r="C2">
        <f>MEDIAN(A1)</f>
        <v>0.2</v>
      </c>
      <c r="D2" t="e">
        <f>_xlfn.STDEV.S(A1)</f>
        <v>#DIV/0!</v>
      </c>
      <c r="H2">
        <v>0.1</v>
      </c>
      <c r="I2">
        <v>0.15</v>
      </c>
      <c r="J2">
        <f>AVERAGE(I1:I3)</f>
        <v>0.40499999999999997</v>
      </c>
      <c r="K2">
        <f>MEDIAN(I1:I3)</f>
        <v>0.46500000000000002</v>
      </c>
      <c r="L2">
        <f>_xlfn.STDEV.S(I1:I3)</f>
        <v>0.23092206477510988</v>
      </c>
    </row>
    <row r="3" spans="1:20" x14ac:dyDescent="0.25">
      <c r="I3">
        <v>0.6</v>
      </c>
      <c r="L3">
        <f>_xlfn.STDEV.P(I1:I3)</f>
        <v>0.18854707634964807</v>
      </c>
    </row>
    <row r="7" spans="1:20" x14ac:dyDescent="0.25">
      <c r="O7">
        <v>0.1</v>
      </c>
    </row>
    <row r="8" spans="1:20" x14ac:dyDescent="0.25">
      <c r="G8">
        <f>0.8/2</f>
        <v>0.4</v>
      </c>
      <c r="H8">
        <f>0.8/2</f>
        <v>0.4</v>
      </c>
      <c r="I8">
        <f>0.8/2</f>
        <v>0.4</v>
      </c>
      <c r="O8">
        <v>0</v>
      </c>
    </row>
    <row r="9" spans="1:20" x14ac:dyDescent="0.25">
      <c r="G9">
        <f>1.5*0.4</f>
        <v>0.60000000000000009</v>
      </c>
      <c r="O9">
        <v>1.2500000000000001E-2</v>
      </c>
    </row>
    <row r="10" spans="1:20" x14ac:dyDescent="0.25">
      <c r="G10" t="s">
        <v>4</v>
      </c>
      <c r="H10">
        <f>0.4*0.6+0.4*0.6+0.2*0.6</f>
        <v>0.6</v>
      </c>
      <c r="N10" t="s">
        <v>6</v>
      </c>
      <c r="O10">
        <f>SUM(O7:O9)/3</f>
        <v>3.7499999999999999E-2</v>
      </c>
      <c r="Q10" t="s">
        <v>7</v>
      </c>
      <c r="R10">
        <f>(1+O11)*O10</f>
        <v>5.1562499999999997E-2</v>
      </c>
    </row>
    <row r="11" spans="1:20" x14ac:dyDescent="0.25">
      <c r="G11" t="s">
        <v>3</v>
      </c>
      <c r="H11">
        <f>0.4*0.2+0.4*0.2+0.2*0.2</f>
        <v>0.20000000000000004</v>
      </c>
      <c r="N11" t="s">
        <v>5</v>
      </c>
      <c r="O11">
        <f>(O10-O8)/(O7-O8)</f>
        <v>0.37499999999999994</v>
      </c>
    </row>
    <row r="14" spans="1:20" x14ac:dyDescent="0.25">
      <c r="N14" t="s">
        <v>8</v>
      </c>
      <c r="O14">
        <f>0.4*0.0375+0.4*0.0375+0.2*0.0375</f>
        <v>3.7499999999999999E-2</v>
      </c>
      <c r="P14">
        <v>0.1</v>
      </c>
      <c r="R14" t="s">
        <v>6</v>
      </c>
      <c r="S14" t="s">
        <v>9</v>
      </c>
      <c r="T14" t="s">
        <v>10</v>
      </c>
    </row>
    <row r="15" spans="1:20" x14ac:dyDescent="0.25">
      <c r="A15">
        <v>0.2</v>
      </c>
      <c r="O15">
        <f>0.4*0.0515625+0.4*0.0515625+0.2*0.0515625</f>
        <v>5.1562500000000004E-2</v>
      </c>
      <c r="P15">
        <v>0.1</v>
      </c>
      <c r="Q15">
        <f>45689/307200</f>
        <v>0.14872721354166665</v>
      </c>
      <c r="R15">
        <f>AVERAGE(O15:Q15)</f>
        <v>0.10009657118055555</v>
      </c>
      <c r="S15">
        <f>MEDIAN(O15:Q15)</f>
        <v>0.1</v>
      </c>
      <c r="T15">
        <f>_xlfn.STDEV.S(O15:Q15)</f>
        <v>4.8582428756734845E-2</v>
      </c>
    </row>
    <row r="17" spans="1:4" x14ac:dyDescent="0.25">
      <c r="B17" t="s">
        <v>0</v>
      </c>
      <c r="C17" t="s">
        <v>26</v>
      </c>
      <c r="D17" t="s">
        <v>27</v>
      </c>
    </row>
    <row r="18" spans="1:4" x14ac:dyDescent="0.25">
      <c r="A18">
        <v>0.15</v>
      </c>
      <c r="B18">
        <f>AVERAGE(A18:A20)</f>
        <v>0.3833333333333333</v>
      </c>
      <c r="C18">
        <f>MEDIAN(A18:A20)</f>
        <v>0.2</v>
      </c>
      <c r="D18">
        <f>_xlfn.STDEV.S(A18:A20)</f>
        <v>0.36170890690351193</v>
      </c>
    </row>
    <row r="19" spans="1:4" x14ac:dyDescent="0.25">
      <c r="A19">
        <v>0.2</v>
      </c>
    </row>
    <row r="20" spans="1:4" x14ac:dyDescent="0.25">
      <c r="A20">
        <v>0.8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0A3A-9E27-431B-B936-CC48B7372483}">
  <dimension ref="A1:H3"/>
  <sheetViews>
    <sheetView workbookViewId="0">
      <selection activeCell="H3" sqref="H3"/>
    </sheetView>
  </sheetViews>
  <sheetFormatPr defaultRowHeight="14.3" x14ac:dyDescent="0.25"/>
  <sheetData>
    <row r="1" spans="1:8" x14ac:dyDescent="0.25">
      <c r="A1">
        <v>0.68</v>
      </c>
      <c r="D1" t="s">
        <v>25</v>
      </c>
      <c r="E1" t="s">
        <v>28</v>
      </c>
      <c r="H1" t="s">
        <v>25</v>
      </c>
    </row>
    <row r="2" spans="1:8" x14ac:dyDescent="0.25">
      <c r="A2">
        <v>0.2</v>
      </c>
      <c r="D2">
        <f>(A3-A2)/(A1-A2)</f>
        <v>0.50000000000000011</v>
      </c>
      <c r="E2">
        <f>(1+D2)*A3</f>
        <v>0.66000000000000014</v>
      </c>
      <c r="F2">
        <v>0.15</v>
      </c>
      <c r="G2">
        <v>0.15</v>
      </c>
      <c r="H2">
        <f>0.4*E2+0.4*F2+0.2*G2</f>
        <v>0.35400000000000009</v>
      </c>
    </row>
    <row r="3" spans="1:8" x14ac:dyDescent="0.25">
      <c r="A3">
        <f>AVERAGE(A1:A2)</f>
        <v>0.44000000000000006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1F5F-AEA2-4278-A576-6A5AA6EF8E51}">
  <dimension ref="A1:S42"/>
  <sheetViews>
    <sheetView tabSelected="1" topLeftCell="B12" workbookViewId="0">
      <selection activeCell="S16" sqref="S16"/>
    </sheetView>
  </sheetViews>
  <sheetFormatPr defaultRowHeight="14.3" x14ac:dyDescent="0.25"/>
  <cols>
    <col min="1" max="1" width="19" customWidth="1"/>
    <col min="2" max="3" width="10.42578125" customWidth="1"/>
    <col min="4" max="4" width="9.140625" customWidth="1"/>
    <col min="13" max="15" width="10.42578125" customWidth="1"/>
  </cols>
  <sheetData>
    <row r="1" spans="1:19" x14ac:dyDescent="0.25">
      <c r="A1" s="1" t="s">
        <v>30</v>
      </c>
    </row>
    <row r="2" spans="1:19" x14ac:dyDescent="0.25">
      <c r="A2" s="1" t="s">
        <v>29</v>
      </c>
      <c r="B2" s="28" t="s">
        <v>40</v>
      </c>
      <c r="C2" s="28"/>
      <c r="D2" s="29" t="s">
        <v>41</v>
      </c>
      <c r="E2" s="29"/>
      <c r="F2" s="28" t="s">
        <v>48</v>
      </c>
      <c r="G2" s="28"/>
      <c r="H2" s="29" t="s">
        <v>49</v>
      </c>
      <c r="I2" s="29"/>
      <c r="J2" s="28" t="s">
        <v>50</v>
      </c>
      <c r="K2" s="28"/>
      <c r="M2" t="s">
        <v>56</v>
      </c>
      <c r="N2" s="28" t="s">
        <v>40</v>
      </c>
      <c r="O2" s="28"/>
      <c r="P2" s="29" t="s">
        <v>41</v>
      </c>
      <c r="Q2" s="29"/>
    </row>
    <row r="3" spans="1:19" x14ac:dyDescent="0.25">
      <c r="A3" s="1"/>
      <c r="B3" s="3" t="s">
        <v>51</v>
      </c>
      <c r="C3" s="5" t="s">
        <v>6</v>
      </c>
      <c r="D3" s="7" t="s">
        <v>51</v>
      </c>
      <c r="E3" s="7" t="s">
        <v>6</v>
      </c>
      <c r="F3" s="5" t="s">
        <v>51</v>
      </c>
      <c r="G3" s="5" t="s">
        <v>6</v>
      </c>
      <c r="H3" s="7" t="s">
        <v>51</v>
      </c>
      <c r="I3" s="7" t="s">
        <v>6</v>
      </c>
      <c r="J3" s="5" t="s">
        <v>51</v>
      </c>
      <c r="K3" s="5" t="s">
        <v>6</v>
      </c>
      <c r="N3" s="3" t="s">
        <v>51</v>
      </c>
      <c r="O3" s="5" t="s">
        <v>6</v>
      </c>
      <c r="P3" s="7" t="s">
        <v>51</v>
      </c>
      <c r="Q3" s="7" t="s">
        <v>6</v>
      </c>
    </row>
    <row r="4" spans="1:19" x14ac:dyDescent="0.25">
      <c r="A4" s="1" t="s">
        <v>45</v>
      </c>
      <c r="B4" s="4">
        <f>C10</f>
        <v>0.1</v>
      </c>
      <c r="C4" s="4">
        <f>B4/1</f>
        <v>0.1</v>
      </c>
      <c r="D4" s="6">
        <f>C20</f>
        <v>8.1818181818181818E-2</v>
      </c>
      <c r="E4" s="6">
        <f>(B4+D4)/2</f>
        <v>9.0909090909090912E-2</v>
      </c>
      <c r="F4" s="4">
        <f>C34</f>
        <v>0.2</v>
      </c>
      <c r="G4" s="4">
        <f>AVERAGE(B4,D4,F4)</f>
        <v>0.12727272727272729</v>
      </c>
      <c r="H4" s="6"/>
      <c r="I4" s="6"/>
      <c r="J4" s="4"/>
      <c r="K4" s="4"/>
      <c r="N4" s="4">
        <f>O10</f>
        <v>0</v>
      </c>
      <c r="O4" s="4">
        <f>N4/1</f>
        <v>0</v>
      </c>
      <c r="P4" s="6">
        <f>O20</f>
        <v>1.8181818181818181E-2</v>
      </c>
      <c r="Q4" s="6">
        <f>(N4+P4)/2</f>
        <v>9.0909090909090905E-3</v>
      </c>
    </row>
    <row r="5" spans="1:19" x14ac:dyDescent="0.25">
      <c r="A5" s="1" t="s">
        <v>46</v>
      </c>
      <c r="B5" s="4">
        <f>C12</f>
        <v>0.1</v>
      </c>
      <c r="C5" s="4">
        <f t="shared" ref="C5:C6" si="0">B5/1</f>
        <v>0.1</v>
      </c>
      <c r="D5" s="6">
        <f>C24</f>
        <v>0.1</v>
      </c>
      <c r="E5" s="6">
        <f>(B5+D5)/2</f>
        <v>0.1</v>
      </c>
      <c r="F5" s="4">
        <f>C38</f>
        <v>0.25</v>
      </c>
      <c r="G5" s="4">
        <f>AVERAGE(B5,D5,F5)</f>
        <v>0.15</v>
      </c>
      <c r="H5" s="6"/>
      <c r="I5" s="6"/>
      <c r="J5" s="4"/>
      <c r="K5" s="4"/>
      <c r="N5" s="4">
        <f>O12</f>
        <v>0</v>
      </c>
      <c r="O5" s="4">
        <f t="shared" ref="O5:O6" si="1">N5/1</f>
        <v>0</v>
      </c>
      <c r="P5" s="6">
        <f>O24</f>
        <v>0.3</v>
      </c>
      <c r="Q5" s="6">
        <f>(N5+P5)/2</f>
        <v>0.15</v>
      </c>
    </row>
    <row r="6" spans="1:19" x14ac:dyDescent="0.25">
      <c r="A6" s="1" t="s">
        <v>47</v>
      </c>
      <c r="B6" s="4">
        <f>C14</f>
        <v>0.1</v>
      </c>
      <c r="C6" s="4">
        <f t="shared" si="0"/>
        <v>0.1</v>
      </c>
      <c r="D6" s="6">
        <f>C28</f>
        <v>0.25</v>
      </c>
      <c r="E6" s="6">
        <f>(B6+D6)/2</f>
        <v>0.17499999999999999</v>
      </c>
      <c r="F6" s="4">
        <f>C42</f>
        <v>0.2</v>
      </c>
      <c r="G6" s="4">
        <f>AVERAGE(B6,D6,F6)</f>
        <v>0.18333333333333335</v>
      </c>
      <c r="H6" s="6"/>
      <c r="I6" s="6"/>
      <c r="J6" s="4"/>
      <c r="K6" s="4"/>
      <c r="N6" s="4">
        <f>O14</f>
        <v>0</v>
      </c>
      <c r="O6" s="4">
        <f t="shared" si="1"/>
        <v>0</v>
      </c>
      <c r="P6" s="6">
        <f>O28</f>
        <v>0.83333333333333337</v>
      </c>
      <c r="Q6" s="6">
        <f>(N6+P6)/2</f>
        <v>0.41666666666666669</v>
      </c>
    </row>
    <row r="7" spans="1:19" x14ac:dyDescent="0.25">
      <c r="A7" s="2" t="s">
        <v>40</v>
      </c>
      <c r="B7" s="2"/>
      <c r="C7" s="2"/>
      <c r="D7" s="2"/>
      <c r="E7" s="2"/>
      <c r="F7" s="2"/>
      <c r="G7" s="2"/>
      <c r="M7" s="2" t="s">
        <v>40</v>
      </c>
      <c r="N7" s="2"/>
      <c r="O7" s="2"/>
      <c r="P7" s="2"/>
      <c r="Q7" s="2"/>
      <c r="R7" s="2"/>
      <c r="S7" s="2"/>
    </row>
    <row r="8" spans="1:19" x14ac:dyDescent="0.25">
      <c r="A8" s="17" t="s">
        <v>52</v>
      </c>
      <c r="B8" s="18" t="s">
        <v>53</v>
      </c>
      <c r="C8" s="20" t="s">
        <v>54</v>
      </c>
      <c r="D8" s="16"/>
      <c r="E8" s="15" t="s">
        <v>22</v>
      </c>
      <c r="F8" s="15" t="s">
        <v>3</v>
      </c>
      <c r="G8" s="15" t="s">
        <v>4</v>
      </c>
      <c r="M8" s="17" t="s">
        <v>52</v>
      </c>
      <c r="N8" s="18" t="s">
        <v>53</v>
      </c>
      <c r="O8" s="20" t="s">
        <v>54</v>
      </c>
      <c r="P8" s="16"/>
      <c r="Q8" s="15" t="s">
        <v>22</v>
      </c>
      <c r="R8" s="15" t="s">
        <v>3</v>
      </c>
      <c r="S8" s="15" t="s">
        <v>4</v>
      </c>
    </row>
    <row r="9" spans="1:19" x14ac:dyDescent="0.25">
      <c r="A9" s="17" t="s">
        <v>31</v>
      </c>
      <c r="B9" s="18">
        <v>1</v>
      </c>
      <c r="C9" s="20" t="s">
        <v>37</v>
      </c>
      <c r="D9" s="16"/>
      <c r="E9" s="16">
        <v>0</v>
      </c>
      <c r="F9" s="16">
        <f>0.4*C10+0.4*C12+0.2*C14</f>
        <v>0.10000000000000002</v>
      </c>
      <c r="G9" s="16">
        <v>0.10000000000000002</v>
      </c>
      <c r="M9" s="17" t="s">
        <v>31</v>
      </c>
      <c r="N9" s="18">
        <v>0</v>
      </c>
      <c r="O9" s="20" t="s">
        <v>37</v>
      </c>
      <c r="P9" s="16"/>
      <c r="Q9" s="16">
        <v>0</v>
      </c>
      <c r="R9" s="16">
        <f>0.4*O10+0.4*O12+0.2*O14</f>
        <v>0</v>
      </c>
      <c r="S9" s="16">
        <v>0</v>
      </c>
    </row>
    <row r="10" spans="1:19" x14ac:dyDescent="0.25">
      <c r="A10" s="17" t="s">
        <v>32</v>
      </c>
      <c r="B10" s="18">
        <v>10</v>
      </c>
      <c r="C10" s="19">
        <f>B9/B10</f>
        <v>0.1</v>
      </c>
      <c r="D10" s="16"/>
      <c r="E10" s="15" t="s">
        <v>23</v>
      </c>
      <c r="F10" s="16"/>
      <c r="G10" s="16"/>
      <c r="M10" s="17" t="s">
        <v>32</v>
      </c>
      <c r="N10" s="18">
        <v>10</v>
      </c>
      <c r="O10" s="19">
        <f>IF(N10=0,0,N9/N10)</f>
        <v>0</v>
      </c>
      <c r="P10" s="16"/>
      <c r="Q10" s="15" t="s">
        <v>23</v>
      </c>
      <c r="R10" s="16"/>
      <c r="S10" s="16"/>
    </row>
    <row r="11" spans="1:19" x14ac:dyDescent="0.25">
      <c r="A11" s="17" t="s">
        <v>33</v>
      </c>
      <c r="B11" s="18">
        <v>10</v>
      </c>
      <c r="C11" s="20" t="s">
        <v>38</v>
      </c>
      <c r="D11" s="16"/>
      <c r="E11" s="16">
        <v>0</v>
      </c>
      <c r="F11" s="15" t="s">
        <v>6</v>
      </c>
      <c r="G11" s="16"/>
      <c r="M11" s="17" t="s">
        <v>33</v>
      </c>
      <c r="N11" s="18">
        <v>0</v>
      </c>
      <c r="O11" s="20" t="s">
        <v>38</v>
      </c>
      <c r="P11" s="16"/>
      <c r="Q11" s="16">
        <v>0</v>
      </c>
      <c r="R11" s="15" t="s">
        <v>6</v>
      </c>
      <c r="S11" s="16"/>
    </row>
    <row r="12" spans="1:19" x14ac:dyDescent="0.25">
      <c r="A12" s="17" t="s">
        <v>34</v>
      </c>
      <c r="B12" s="18">
        <v>100</v>
      </c>
      <c r="C12" s="19">
        <f>B11/B12</f>
        <v>0.1</v>
      </c>
      <c r="D12" s="16"/>
      <c r="E12" s="15" t="s">
        <v>24</v>
      </c>
      <c r="F12" s="16">
        <f>B4/1</f>
        <v>0.1</v>
      </c>
      <c r="G12" s="16"/>
      <c r="M12" s="17" t="s">
        <v>34</v>
      </c>
      <c r="N12" s="18">
        <v>100</v>
      </c>
      <c r="O12" s="19">
        <f>IF(N12=0,0,N11/N12)</f>
        <v>0</v>
      </c>
      <c r="P12" s="16"/>
      <c r="Q12" s="15" t="s">
        <v>24</v>
      </c>
      <c r="R12" s="16">
        <f>N4/1</f>
        <v>0</v>
      </c>
      <c r="S12" s="16"/>
    </row>
    <row r="13" spans="1:19" x14ac:dyDescent="0.25">
      <c r="A13" s="17" t="s">
        <v>35</v>
      </c>
      <c r="B13" s="18">
        <v>100</v>
      </c>
      <c r="C13" s="20" t="s">
        <v>39</v>
      </c>
      <c r="D13" s="16"/>
      <c r="E13" s="16">
        <v>0</v>
      </c>
      <c r="F13" s="16"/>
      <c r="G13" s="16"/>
      <c r="M13" s="17" t="s">
        <v>35</v>
      </c>
      <c r="N13" s="18">
        <v>0</v>
      </c>
      <c r="O13" s="20" t="s">
        <v>39</v>
      </c>
      <c r="P13" s="16"/>
      <c r="Q13" s="16">
        <v>0</v>
      </c>
      <c r="R13" s="16"/>
      <c r="S13" s="16"/>
    </row>
    <row r="14" spans="1:19" x14ac:dyDescent="0.25">
      <c r="A14" s="12" t="s">
        <v>36</v>
      </c>
      <c r="B14" s="13">
        <v>1000</v>
      </c>
      <c r="C14" s="14">
        <f>B13/B14</f>
        <v>0.1</v>
      </c>
      <c r="M14" s="12" t="s">
        <v>36</v>
      </c>
      <c r="N14" s="13">
        <v>1000</v>
      </c>
      <c r="O14" s="14">
        <f>IF(N14=0,0,N13/N14)</f>
        <v>0</v>
      </c>
    </row>
    <row r="15" spans="1:19" x14ac:dyDescent="0.25">
      <c r="A15" s="2" t="s">
        <v>41</v>
      </c>
      <c r="B15" s="2"/>
      <c r="C15" s="2"/>
      <c r="D15" s="2"/>
      <c r="E15" s="15" t="s">
        <v>22</v>
      </c>
      <c r="F15" s="9" t="s">
        <v>3</v>
      </c>
      <c r="G15" s="9" t="s">
        <v>4</v>
      </c>
      <c r="M15" s="2" t="s">
        <v>41</v>
      </c>
      <c r="N15" s="2"/>
      <c r="O15" s="2"/>
      <c r="P15" s="2"/>
      <c r="Q15" s="15" t="s">
        <v>22</v>
      </c>
      <c r="R15" s="9" t="s">
        <v>3</v>
      </c>
      <c r="S15" s="9" t="s">
        <v>4</v>
      </c>
    </row>
    <row r="16" spans="1:19" x14ac:dyDescent="0.25">
      <c r="A16" s="21" t="s">
        <v>52</v>
      </c>
      <c r="B16" s="22" t="s">
        <v>53</v>
      </c>
      <c r="C16" s="23" t="s">
        <v>54</v>
      </c>
      <c r="D16" s="8"/>
      <c r="E16" s="16">
        <f>(E4-D4)/(B4-D4)</f>
        <v>0.5</v>
      </c>
      <c r="F16" s="10">
        <f>0.4*E4+0.4*E5+0.2*E6</f>
        <v>0.11136363636363639</v>
      </c>
      <c r="G16" s="10">
        <f>0.4*E18+0.4*E23+0.2*E28</f>
        <v>0.14704545454545453</v>
      </c>
      <c r="J16" t="s">
        <v>55</v>
      </c>
      <c r="M16" s="21" t="s">
        <v>52</v>
      </c>
      <c r="N16" s="22" t="s">
        <v>53</v>
      </c>
      <c r="O16" s="23" t="s">
        <v>54</v>
      </c>
      <c r="P16" s="8"/>
      <c r="Q16" s="16">
        <f>(Q4-N4)/(P4-N4)</f>
        <v>0.5</v>
      </c>
      <c r="R16" s="10">
        <f>0.4*Q4+0.4*Q5+0.2*Q6</f>
        <v>0.14696969696969697</v>
      </c>
      <c r="S16" s="10">
        <f>0.4*Q18+0.4*Q23+0.2*Q28</f>
        <v>0.22045454545454546</v>
      </c>
    </row>
    <row r="17" spans="1:19" x14ac:dyDescent="0.25">
      <c r="A17" s="21" t="s">
        <v>31</v>
      </c>
      <c r="B17" s="22">
        <v>10</v>
      </c>
      <c r="C17" s="23" t="s">
        <v>37</v>
      </c>
      <c r="D17" s="8"/>
      <c r="E17" s="15" t="s">
        <v>19</v>
      </c>
      <c r="F17" s="10"/>
      <c r="G17" s="10"/>
      <c r="J17">
        <f>AVERAGE(G16,S16)</f>
        <v>0.18375</v>
      </c>
      <c r="M17" s="21" t="s">
        <v>31</v>
      </c>
      <c r="N17" s="22">
        <v>2</v>
      </c>
      <c r="O17" s="23" t="s">
        <v>37</v>
      </c>
      <c r="P17" s="8"/>
      <c r="Q17" s="15" t="s">
        <v>19</v>
      </c>
      <c r="R17" s="10"/>
      <c r="S17" s="10"/>
    </row>
    <row r="18" spans="1:19" x14ac:dyDescent="0.25">
      <c r="A18" s="21" t="s">
        <v>32</v>
      </c>
      <c r="B18" s="22">
        <v>120</v>
      </c>
      <c r="C18" s="24">
        <f>B17/B18</f>
        <v>8.3333333333333329E-2</v>
      </c>
      <c r="D18" s="8"/>
      <c r="E18" s="16">
        <f>(1+E16)*E4</f>
        <v>0.13636363636363635</v>
      </c>
      <c r="F18" s="10"/>
      <c r="G18" s="10"/>
      <c r="M18" s="21" t="s">
        <v>32</v>
      </c>
      <c r="N18" s="22">
        <v>120</v>
      </c>
      <c r="O18" s="24">
        <f>N17/N18</f>
        <v>1.6666666666666666E-2</v>
      </c>
      <c r="P18" s="8"/>
      <c r="Q18" s="16">
        <f>(1+Q16)*Q4</f>
        <v>1.3636363636363636E-2</v>
      </c>
      <c r="R18" s="10"/>
      <c r="S18" s="10"/>
    </row>
    <row r="19" spans="1:19" x14ac:dyDescent="0.25">
      <c r="A19" s="25" t="s">
        <v>44</v>
      </c>
      <c r="B19" s="22">
        <f>B17-B9</f>
        <v>9</v>
      </c>
      <c r="C19" s="23" t="s">
        <v>43</v>
      </c>
      <c r="D19" s="11"/>
      <c r="F19" s="10"/>
      <c r="G19" s="10"/>
      <c r="M19" s="25" t="s">
        <v>44</v>
      </c>
      <c r="N19" s="22">
        <f>N17-N9</f>
        <v>2</v>
      </c>
      <c r="O19" s="23" t="s">
        <v>43</v>
      </c>
      <c r="P19" s="11"/>
      <c r="R19" s="10"/>
      <c r="S19" s="10"/>
    </row>
    <row r="20" spans="1:19" x14ac:dyDescent="0.25">
      <c r="A20" s="25" t="s">
        <v>42</v>
      </c>
      <c r="B20" s="22">
        <f>B18-B10</f>
        <v>110</v>
      </c>
      <c r="C20" s="24">
        <f>B19/B20</f>
        <v>8.1818181818181818E-2</v>
      </c>
      <c r="D20" s="11"/>
      <c r="E20" s="15" t="s">
        <v>23</v>
      </c>
      <c r="F20" s="10"/>
      <c r="G20" s="10"/>
      <c r="M20" s="25" t="s">
        <v>42</v>
      </c>
      <c r="N20" s="22">
        <f>N18-N10</f>
        <v>110</v>
      </c>
      <c r="O20" s="24">
        <f>N19/N20</f>
        <v>1.8181818181818181E-2</v>
      </c>
      <c r="P20" s="11"/>
      <c r="Q20" s="15" t="s">
        <v>23</v>
      </c>
      <c r="R20" s="10"/>
      <c r="S20" s="10"/>
    </row>
    <row r="21" spans="1:19" x14ac:dyDescent="0.25">
      <c r="A21" s="21" t="s">
        <v>33</v>
      </c>
      <c r="B21" s="22">
        <v>12</v>
      </c>
      <c r="C21" s="23" t="s">
        <v>38</v>
      </c>
      <c r="D21" s="11"/>
      <c r="E21" s="16" t="e">
        <f>(E5-D5)/(B5-D5)</f>
        <v>#DIV/0!</v>
      </c>
      <c r="F21" s="10"/>
      <c r="G21" s="10"/>
      <c r="M21" s="21" t="s">
        <v>33</v>
      </c>
      <c r="N21" s="22">
        <v>6</v>
      </c>
      <c r="O21" s="23" t="s">
        <v>38</v>
      </c>
      <c r="P21" s="11"/>
      <c r="Q21" s="16">
        <f>(Q5-N5)/(P5-N5)</f>
        <v>0.5</v>
      </c>
      <c r="R21" s="10"/>
      <c r="S21" s="10"/>
    </row>
    <row r="22" spans="1:19" x14ac:dyDescent="0.25">
      <c r="A22" s="21" t="s">
        <v>34</v>
      </c>
      <c r="B22" s="22">
        <v>120</v>
      </c>
      <c r="C22" s="24">
        <f>B21/B22</f>
        <v>0.1</v>
      </c>
      <c r="D22" s="11"/>
      <c r="E22" s="15" t="s">
        <v>20</v>
      </c>
      <c r="F22" s="10"/>
      <c r="G22" s="10"/>
      <c r="M22" s="21" t="s">
        <v>34</v>
      </c>
      <c r="N22" s="22">
        <v>120</v>
      </c>
      <c r="O22" s="24">
        <f>N21/N22</f>
        <v>0.05</v>
      </c>
      <c r="P22" s="11"/>
      <c r="Q22" s="15" t="s">
        <v>20</v>
      </c>
      <c r="R22" s="10"/>
      <c r="S22" s="10"/>
    </row>
    <row r="23" spans="1:19" x14ac:dyDescent="0.25">
      <c r="A23" s="25" t="s">
        <v>44</v>
      </c>
      <c r="B23" s="22">
        <f>B21-B11</f>
        <v>2</v>
      </c>
      <c r="C23" s="23" t="s">
        <v>43</v>
      </c>
      <c r="D23" s="10"/>
      <c r="E23">
        <f>(1+0)*E5</f>
        <v>0.1</v>
      </c>
      <c r="F23" s="10"/>
      <c r="G23" s="10"/>
      <c r="M23" s="25" t="s">
        <v>44</v>
      </c>
      <c r="N23" s="22">
        <f>N21-N11</f>
        <v>6</v>
      </c>
      <c r="O23" s="23" t="s">
        <v>43</v>
      </c>
      <c r="P23" s="10"/>
      <c r="Q23">
        <f>(1+Q21)*Q5</f>
        <v>0.22499999999999998</v>
      </c>
      <c r="R23" s="10"/>
      <c r="S23" s="10"/>
    </row>
    <row r="24" spans="1:19" x14ac:dyDescent="0.25">
      <c r="A24" s="25" t="s">
        <v>42</v>
      </c>
      <c r="B24" s="22">
        <f>B22-B12</f>
        <v>20</v>
      </c>
      <c r="C24" s="24">
        <f>B23/B24</f>
        <v>0.1</v>
      </c>
      <c r="D24" s="10"/>
      <c r="M24" s="25" t="s">
        <v>42</v>
      </c>
      <c r="N24" s="22">
        <f>N22-N12</f>
        <v>20</v>
      </c>
      <c r="O24" s="24">
        <f>N23/N24</f>
        <v>0.3</v>
      </c>
      <c r="P24" s="10"/>
    </row>
    <row r="25" spans="1:19" x14ac:dyDescent="0.25">
      <c r="A25" s="21" t="s">
        <v>35</v>
      </c>
      <c r="B25" s="22">
        <v>250</v>
      </c>
      <c r="C25" s="23" t="s">
        <v>39</v>
      </c>
      <c r="E25" s="15" t="s">
        <v>24</v>
      </c>
      <c r="M25" s="21" t="s">
        <v>35</v>
      </c>
      <c r="N25" s="22">
        <v>500</v>
      </c>
      <c r="O25" s="23" t="s">
        <v>39</v>
      </c>
      <c r="Q25" s="15" t="s">
        <v>24</v>
      </c>
    </row>
    <row r="26" spans="1:19" x14ac:dyDescent="0.25">
      <c r="A26" s="21" t="s">
        <v>36</v>
      </c>
      <c r="B26" s="22">
        <v>1600</v>
      </c>
      <c r="C26" s="24">
        <f>B25/B26</f>
        <v>0.15625</v>
      </c>
      <c r="E26" s="16">
        <f>(E6-D6)/(B6-D6)</f>
        <v>0.50000000000000011</v>
      </c>
      <c r="M26" s="21" t="s">
        <v>36</v>
      </c>
      <c r="N26" s="22">
        <v>1600</v>
      </c>
      <c r="O26" s="24">
        <f>N25/N26</f>
        <v>0.3125</v>
      </c>
      <c r="Q26" s="16">
        <f>(Q6-P6)/(N6-P6)</f>
        <v>0.5</v>
      </c>
    </row>
    <row r="27" spans="1:19" x14ac:dyDescent="0.25">
      <c r="A27" s="25" t="s">
        <v>44</v>
      </c>
      <c r="B27" s="22">
        <f>B25-B13</f>
        <v>150</v>
      </c>
      <c r="C27" s="23" t="s">
        <v>43</v>
      </c>
      <c r="E27" s="1" t="s">
        <v>21</v>
      </c>
      <c r="M27" s="25" t="s">
        <v>44</v>
      </c>
      <c r="N27" s="22">
        <f>N25-N13</f>
        <v>500</v>
      </c>
      <c r="O27" s="23" t="s">
        <v>43</v>
      </c>
      <c r="Q27" s="1" t="s">
        <v>21</v>
      </c>
    </row>
    <row r="28" spans="1:19" x14ac:dyDescent="0.25">
      <c r="A28" s="25" t="s">
        <v>42</v>
      </c>
      <c r="B28" s="22">
        <f>B26-B14</f>
        <v>600</v>
      </c>
      <c r="C28" s="24">
        <f>B27/B28</f>
        <v>0.25</v>
      </c>
      <c r="E28">
        <f>(1+E26)*E6</f>
        <v>0.26249999999999996</v>
      </c>
      <c r="M28" s="25" t="s">
        <v>42</v>
      </c>
      <c r="N28" s="22">
        <f>N26-N14</f>
        <v>600</v>
      </c>
      <c r="O28" s="24">
        <f>N27/N28</f>
        <v>0.83333333333333337</v>
      </c>
      <c r="Q28">
        <f>(1+Q26)*Q6</f>
        <v>0.625</v>
      </c>
    </row>
    <row r="29" spans="1:19" x14ac:dyDescent="0.25">
      <c r="A29" s="26" t="s">
        <v>48</v>
      </c>
      <c r="B29" s="22"/>
      <c r="C29" s="27"/>
      <c r="D29" s="2"/>
      <c r="E29" s="15" t="s">
        <v>22</v>
      </c>
      <c r="F29" s="9" t="s">
        <v>3</v>
      </c>
      <c r="G29" s="9" t="s">
        <v>4</v>
      </c>
    </row>
    <row r="30" spans="1:19" x14ac:dyDescent="0.25">
      <c r="A30" s="21" t="s">
        <v>52</v>
      </c>
      <c r="B30" s="22" t="s">
        <v>53</v>
      </c>
      <c r="C30" s="23" t="s">
        <v>54</v>
      </c>
      <c r="D30" s="8"/>
      <c r="E30" s="16">
        <f>(G4-D4)/(F4-D4)</f>
        <v>0.38461538461538469</v>
      </c>
      <c r="F30" s="10">
        <f>0.4*G4+0.4*G5+0.2*G6</f>
        <v>0.14757575757575758</v>
      </c>
      <c r="G30" s="10">
        <f>0.4*E32+0.4*E37+0.2*E42</f>
        <v>0.20752654752654756</v>
      </c>
    </row>
    <row r="31" spans="1:19" x14ac:dyDescent="0.25">
      <c r="A31" s="21" t="s">
        <v>31</v>
      </c>
      <c r="B31" s="22">
        <v>14</v>
      </c>
      <c r="C31" s="23" t="s">
        <v>37</v>
      </c>
      <c r="D31" s="8"/>
      <c r="E31" s="15" t="s">
        <v>19</v>
      </c>
      <c r="F31" s="10"/>
      <c r="G31" s="10"/>
    </row>
    <row r="32" spans="1:19" x14ac:dyDescent="0.25">
      <c r="A32" s="21" t="s">
        <v>32</v>
      </c>
      <c r="B32" s="22">
        <v>140</v>
      </c>
      <c r="C32" s="24">
        <f>B31/B32</f>
        <v>0.1</v>
      </c>
      <c r="D32" s="8"/>
      <c r="E32" s="16">
        <f>(1+E30)*G4</f>
        <v>0.17622377622377625</v>
      </c>
      <c r="F32" s="10"/>
      <c r="G32" s="10"/>
    </row>
    <row r="33" spans="1:7" x14ac:dyDescent="0.25">
      <c r="A33" s="25" t="s">
        <v>44</v>
      </c>
      <c r="B33" s="22">
        <f>B31-B17</f>
        <v>4</v>
      </c>
      <c r="C33" s="23" t="s">
        <v>43</v>
      </c>
      <c r="D33" s="11"/>
      <c r="F33" s="10"/>
      <c r="G33" s="10"/>
    </row>
    <row r="34" spans="1:7" x14ac:dyDescent="0.25">
      <c r="A34" s="25" t="s">
        <v>42</v>
      </c>
      <c r="B34" s="22">
        <f>B32-B18</f>
        <v>20</v>
      </c>
      <c r="C34" s="24">
        <f>B33/B34</f>
        <v>0.2</v>
      </c>
      <c r="D34" s="11"/>
      <c r="E34" s="15" t="s">
        <v>23</v>
      </c>
      <c r="F34" s="10"/>
      <c r="G34" s="10"/>
    </row>
    <row r="35" spans="1:7" x14ac:dyDescent="0.25">
      <c r="A35" s="21" t="s">
        <v>33</v>
      </c>
      <c r="B35" s="22">
        <v>22</v>
      </c>
      <c r="C35" s="23" t="s">
        <v>38</v>
      </c>
      <c r="D35" s="11"/>
      <c r="E35" s="16">
        <f>(G5-B5)/(F5-D5)</f>
        <v>0.33333333333333326</v>
      </c>
      <c r="F35" s="10"/>
      <c r="G35" s="10"/>
    </row>
    <row r="36" spans="1:7" x14ac:dyDescent="0.25">
      <c r="A36" s="21" t="s">
        <v>34</v>
      </c>
      <c r="B36" s="22">
        <v>160</v>
      </c>
      <c r="C36" s="24">
        <f>B35/B36</f>
        <v>0.13750000000000001</v>
      </c>
      <c r="D36" s="11"/>
      <c r="E36" s="15" t="s">
        <v>20</v>
      </c>
      <c r="F36" s="10"/>
      <c r="G36" s="10"/>
    </row>
    <row r="37" spans="1:7" x14ac:dyDescent="0.25">
      <c r="A37" s="25" t="s">
        <v>44</v>
      </c>
      <c r="B37" s="22">
        <f>B35-B21</f>
        <v>10</v>
      </c>
      <c r="C37" s="23" t="s">
        <v>43</v>
      </c>
      <c r="D37" s="10"/>
      <c r="E37" s="16">
        <f>(1+E35)*G5</f>
        <v>0.19999999999999998</v>
      </c>
      <c r="F37" s="10"/>
      <c r="G37" s="10"/>
    </row>
    <row r="38" spans="1:7" x14ac:dyDescent="0.25">
      <c r="A38" s="25" t="s">
        <v>42</v>
      </c>
      <c r="B38" s="22">
        <f>B36-B22</f>
        <v>40</v>
      </c>
      <c r="C38" s="24">
        <f>B37/B38</f>
        <v>0.25</v>
      </c>
      <c r="D38" s="10"/>
    </row>
    <row r="39" spans="1:7" x14ac:dyDescent="0.25">
      <c r="A39" s="21" t="s">
        <v>35</v>
      </c>
      <c r="B39" s="22">
        <v>320</v>
      </c>
      <c r="C39" s="23" t="s">
        <v>39</v>
      </c>
      <c r="E39" s="15" t="s">
        <v>24</v>
      </c>
    </row>
    <row r="40" spans="1:7" x14ac:dyDescent="0.25">
      <c r="A40" s="21" t="s">
        <v>36</v>
      </c>
      <c r="B40" s="22">
        <v>1950</v>
      </c>
      <c r="C40" s="24">
        <f>B39/B40</f>
        <v>0.1641025641025641</v>
      </c>
      <c r="E40" s="16">
        <f>(G6-B6)/(D6-B6)</f>
        <v>0.55555555555555569</v>
      </c>
    </row>
    <row r="41" spans="1:7" x14ac:dyDescent="0.25">
      <c r="A41" s="25" t="s">
        <v>44</v>
      </c>
      <c r="B41" s="22">
        <f>B39-B25</f>
        <v>70</v>
      </c>
      <c r="C41" s="23" t="s">
        <v>43</v>
      </c>
      <c r="E41" s="1" t="s">
        <v>21</v>
      </c>
    </row>
    <row r="42" spans="1:7" x14ac:dyDescent="0.25">
      <c r="A42" s="25" t="s">
        <v>42</v>
      </c>
      <c r="B42" s="22">
        <f>B40-B26</f>
        <v>350</v>
      </c>
      <c r="C42" s="24">
        <f>B41/B42</f>
        <v>0.2</v>
      </c>
      <c r="E42" s="16">
        <f>(1+E40)*G6</f>
        <v>0.28518518518518526</v>
      </c>
    </row>
  </sheetData>
  <mergeCells count="7">
    <mergeCell ref="N2:O2"/>
    <mergeCell ref="P2:Q2"/>
    <mergeCell ref="J2:K2"/>
    <mergeCell ref="H2:I2"/>
    <mergeCell ref="F2:G2"/>
    <mergeCell ref="B2:C2"/>
    <mergeCell ref="D2:E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40DE-FAEF-477D-B8B0-54AA904D6487}">
  <dimension ref="A1:S13"/>
  <sheetViews>
    <sheetView workbookViewId="0">
      <selection activeCell="B4" sqref="B4"/>
    </sheetView>
  </sheetViews>
  <sheetFormatPr defaultRowHeight="14.3" x14ac:dyDescent="0.25"/>
  <sheetData>
    <row r="1" spans="1:19" x14ac:dyDescent="0.25">
      <c r="A1" t="s">
        <v>11</v>
      </c>
      <c r="N1">
        <f>1/30</f>
        <v>3.3333333333333333E-2</v>
      </c>
      <c r="O1">
        <f>1/30</f>
        <v>3.3333333333333333E-2</v>
      </c>
      <c r="P1">
        <f>1/30</f>
        <v>3.3333333333333333E-2</v>
      </c>
      <c r="S1">
        <v>0.1</v>
      </c>
    </row>
    <row r="2" spans="1:19" x14ac:dyDescent="0.25">
      <c r="A2" t="s">
        <v>12</v>
      </c>
      <c r="C2" t="s">
        <v>6</v>
      </c>
      <c r="D2" t="s">
        <v>16</v>
      </c>
      <c r="E2" t="s">
        <v>17</v>
      </c>
      <c r="M2" t="s">
        <v>1</v>
      </c>
      <c r="N2">
        <f>MEDIAN(0.1,0,0.0125,N1)</f>
        <v>2.2916666666666669E-2</v>
      </c>
      <c r="O2">
        <f>MEDIAN(0.1,0,0.0125,O1)</f>
        <v>2.2916666666666669E-2</v>
      </c>
      <c r="P2">
        <f>MEDIAN(0.1,0,0.0125,P1)</f>
        <v>2.2916666666666669E-2</v>
      </c>
      <c r="S2">
        <v>0</v>
      </c>
    </row>
    <row r="3" spans="1:19" x14ac:dyDescent="0.25">
      <c r="A3" t="s">
        <v>13</v>
      </c>
      <c r="B3">
        <v>0.1</v>
      </c>
      <c r="S3">
        <v>1.2500000000000001E-2</v>
      </c>
    </row>
    <row r="4" spans="1:19" x14ac:dyDescent="0.25">
      <c r="A4" t="s">
        <v>14</v>
      </c>
      <c r="B4">
        <v>5.1562499999999997E-2</v>
      </c>
      <c r="C4">
        <f>AVERAGE(B3:B4)</f>
        <v>7.5781249999999994E-2</v>
      </c>
      <c r="M4" t="s">
        <v>14</v>
      </c>
      <c r="S4">
        <f>1/30</f>
        <v>3.3333333333333333E-2</v>
      </c>
    </row>
    <row r="5" spans="1:19" x14ac:dyDescent="0.25">
      <c r="A5" t="s">
        <v>15</v>
      </c>
      <c r="B5">
        <v>4.9750434000000003E-2</v>
      </c>
      <c r="C5">
        <f>SUM(B3:B5)/3</f>
        <v>6.7104311333333333E-2</v>
      </c>
      <c r="D5">
        <f>MEDIAN(B3:B5)</f>
        <v>5.1562499999999997E-2</v>
      </c>
      <c r="E5">
        <f>_xlfn.STDEV.S(B3:B5)</f>
        <v>2.8502905912165991E-2</v>
      </c>
      <c r="N5" t="s">
        <v>22</v>
      </c>
      <c r="O5" t="s">
        <v>23</v>
      </c>
      <c r="P5" t="s">
        <v>24</v>
      </c>
      <c r="S5">
        <f>SUM(S1:S4)/4</f>
        <v>3.6458333333333336E-2</v>
      </c>
    </row>
    <row r="6" spans="1:19" x14ac:dyDescent="0.25">
      <c r="N6">
        <f>(S5-S2)/(S1-0)</f>
        <v>0.36458333333333331</v>
      </c>
      <c r="O6">
        <v>0.36458333333333331</v>
      </c>
      <c r="P6">
        <v>0.36458333333333331</v>
      </c>
      <c r="Q6">
        <f>0.4*N8+0.4*O8+0.2*P8</f>
        <v>4.9750434027777783E-2</v>
      </c>
    </row>
    <row r="7" spans="1:19" x14ac:dyDescent="0.25">
      <c r="N7" t="s">
        <v>19</v>
      </c>
      <c r="O7" t="s">
        <v>20</v>
      </c>
      <c r="P7" t="s">
        <v>21</v>
      </c>
    </row>
    <row r="8" spans="1:19" x14ac:dyDescent="0.25">
      <c r="M8" t="s">
        <v>18</v>
      </c>
      <c r="N8">
        <f>(1+N6)*S5</f>
        <v>4.9750434027777776E-2</v>
      </c>
      <c r="O8">
        <v>4.9750434027777776E-2</v>
      </c>
      <c r="P8">
        <v>4.9750434027777776E-2</v>
      </c>
    </row>
    <row r="10" spans="1:19" x14ac:dyDescent="0.25">
      <c r="B10">
        <f>SUM(A11:A13)/3</f>
        <v>0.26666666666666666</v>
      </c>
      <c r="C10">
        <f>MEDIAN(A11:A13)</f>
        <v>0.3</v>
      </c>
      <c r="D10">
        <f>_xlfn.STDEV.S(A11:A13)</f>
        <v>0.15275252316519461</v>
      </c>
    </row>
    <row r="11" spans="1:19" x14ac:dyDescent="0.25">
      <c r="A11">
        <v>0.1</v>
      </c>
    </row>
    <row r="12" spans="1:19" x14ac:dyDescent="0.25">
      <c r="A12">
        <v>0.4</v>
      </c>
    </row>
    <row r="13" spans="1:19" x14ac:dyDescent="0.25">
      <c r="A13">
        <v>0.3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611F-9DA9-453D-9D2F-A063CC4FD6F0}">
  <dimension ref="A1:K17"/>
  <sheetViews>
    <sheetView workbookViewId="0">
      <selection activeCell="K17" sqref="K17"/>
    </sheetView>
  </sheetViews>
  <sheetFormatPr defaultRowHeight="14.3" x14ac:dyDescent="0.25"/>
  <sheetData>
    <row r="1" spans="1:5" x14ac:dyDescent="0.25">
      <c r="A1">
        <v>0.1</v>
      </c>
    </row>
    <row r="2" spans="1:5" x14ac:dyDescent="0.25">
      <c r="A2">
        <v>0</v>
      </c>
    </row>
    <row r="3" spans="1:5" x14ac:dyDescent="0.25">
      <c r="A3">
        <v>1.2500000000000001E-2</v>
      </c>
    </row>
    <row r="4" spans="1:5" x14ac:dyDescent="0.25">
      <c r="A4">
        <f>SUM(A1:A3)/3</f>
        <v>3.7499999999999999E-2</v>
      </c>
    </row>
    <row r="5" spans="1:5" x14ac:dyDescent="0.25">
      <c r="A5" t="s">
        <v>25</v>
      </c>
      <c r="B5">
        <f>(A4-A2)/(A1-0)</f>
        <v>0.37499999999999994</v>
      </c>
    </row>
    <row r="6" spans="1:5" x14ac:dyDescent="0.25">
      <c r="A6" t="s">
        <v>19</v>
      </c>
      <c r="B6">
        <f>(1+B5)*A4</f>
        <v>5.1562499999999997E-2</v>
      </c>
      <c r="D6" t="s">
        <v>18</v>
      </c>
      <c r="E6">
        <f>0.4*B6+0.4*B6+0.2*B6</f>
        <v>5.1562500000000004E-2</v>
      </c>
    </row>
    <row r="17" spans="7:11" x14ac:dyDescent="0.25">
      <c r="G17">
        <v>0.1</v>
      </c>
      <c r="H17">
        <v>0.1</v>
      </c>
      <c r="I17">
        <v>0.1</v>
      </c>
      <c r="K17">
        <f>0.4*G17+0.4*G17+0.2*G17</f>
        <v>0.10000000000000002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4232-FCA9-4B80-BAEE-357D3BBDCB61}">
  <dimension ref="A1:K42"/>
  <sheetViews>
    <sheetView topLeftCell="A22" workbookViewId="0">
      <selection activeCell="C40" sqref="C40"/>
    </sheetView>
  </sheetViews>
  <sheetFormatPr defaultRowHeight="14.3" x14ac:dyDescent="0.25"/>
  <cols>
    <col min="1" max="1" width="19" customWidth="1"/>
    <col min="2" max="3" width="10.42578125" customWidth="1"/>
    <col min="4" max="4" width="9.140625" customWidth="1"/>
  </cols>
  <sheetData>
    <row r="1" spans="1:11" x14ac:dyDescent="0.25">
      <c r="A1" s="1" t="s">
        <v>30</v>
      </c>
    </row>
    <row r="2" spans="1:11" x14ac:dyDescent="0.25">
      <c r="A2" s="1" t="s">
        <v>29</v>
      </c>
      <c r="B2" s="28" t="s">
        <v>40</v>
      </c>
      <c r="C2" s="28"/>
      <c r="D2" s="29" t="s">
        <v>41</v>
      </c>
      <c r="E2" s="29"/>
      <c r="F2" s="28" t="s">
        <v>48</v>
      </c>
      <c r="G2" s="28"/>
      <c r="H2" s="29" t="s">
        <v>49</v>
      </c>
      <c r="I2" s="29"/>
      <c r="J2" s="28" t="s">
        <v>50</v>
      </c>
      <c r="K2" s="28"/>
    </row>
    <row r="3" spans="1:11" x14ac:dyDescent="0.25">
      <c r="A3" s="1"/>
      <c r="B3" s="3" t="s">
        <v>51</v>
      </c>
      <c r="C3" s="5" t="s">
        <v>6</v>
      </c>
      <c r="D3" s="7" t="s">
        <v>51</v>
      </c>
      <c r="E3" s="7" t="s">
        <v>6</v>
      </c>
      <c r="F3" s="5" t="s">
        <v>51</v>
      </c>
      <c r="G3" s="5" t="s">
        <v>6</v>
      </c>
      <c r="H3" s="7" t="s">
        <v>51</v>
      </c>
      <c r="I3" s="7" t="s">
        <v>6</v>
      </c>
      <c r="J3" s="5" t="s">
        <v>51</v>
      </c>
      <c r="K3" s="5" t="s">
        <v>6</v>
      </c>
    </row>
    <row r="4" spans="1:11" x14ac:dyDescent="0.25">
      <c r="A4" s="1" t="s">
        <v>45</v>
      </c>
      <c r="B4" s="4">
        <f>C10</f>
        <v>0.1</v>
      </c>
      <c r="C4" s="4">
        <f>B4/1</f>
        <v>0.1</v>
      </c>
      <c r="D4" s="6">
        <f>C20</f>
        <v>8.1818181818181818E-2</v>
      </c>
      <c r="E4" s="6">
        <f>(B4+D4)/2</f>
        <v>9.0909090909090912E-2</v>
      </c>
      <c r="F4" s="4">
        <f>C34</f>
        <v>0.2</v>
      </c>
      <c r="G4" s="4">
        <f>AVERAGE(B4,D4,F4)</f>
        <v>0.12727272727272729</v>
      </c>
      <c r="H4" s="6"/>
      <c r="I4" s="6"/>
      <c r="J4" s="4"/>
      <c r="K4" s="4"/>
    </row>
    <row r="5" spans="1:11" x14ac:dyDescent="0.25">
      <c r="A5" s="1" t="s">
        <v>46</v>
      </c>
      <c r="B5" s="4">
        <f>C12</f>
        <v>0.1</v>
      </c>
      <c r="C5" s="4">
        <f t="shared" ref="C5:C6" si="0">B5/1</f>
        <v>0.1</v>
      </c>
      <c r="D5" s="6">
        <f>C24</f>
        <v>0.1</v>
      </c>
      <c r="E5" s="6">
        <f>(B5+D5)/2</f>
        <v>0.1</v>
      </c>
      <c r="F5" s="4">
        <f>C38</f>
        <v>0.25</v>
      </c>
      <c r="G5" s="4">
        <f>AVERAGE(B5,D5,F5)</f>
        <v>0.15</v>
      </c>
      <c r="H5" s="6"/>
      <c r="I5" s="6"/>
      <c r="J5" s="4"/>
      <c r="K5" s="4"/>
    </row>
    <row r="6" spans="1:11" x14ac:dyDescent="0.25">
      <c r="A6" s="1" t="s">
        <v>47</v>
      </c>
      <c r="B6" s="4">
        <f>C14</f>
        <v>0.1</v>
      </c>
      <c r="C6" s="4">
        <f t="shared" si="0"/>
        <v>0.1</v>
      </c>
      <c r="D6" s="6">
        <f>C28</f>
        <v>0.25</v>
      </c>
      <c r="E6" s="6">
        <f>(B6+D6)/2</f>
        <v>0.17499999999999999</v>
      </c>
      <c r="F6" s="4">
        <f>C42</f>
        <v>0.2</v>
      </c>
      <c r="G6" s="4">
        <f>AVERAGE(B6,D6,F6)</f>
        <v>0.18333333333333335</v>
      </c>
      <c r="H6" s="6"/>
      <c r="I6" s="6"/>
      <c r="J6" s="4"/>
      <c r="K6" s="4"/>
    </row>
    <row r="7" spans="1:11" x14ac:dyDescent="0.25">
      <c r="A7" s="2" t="s">
        <v>40</v>
      </c>
      <c r="B7" s="2"/>
      <c r="C7" s="2"/>
      <c r="D7" s="2"/>
      <c r="E7" s="2"/>
      <c r="F7" s="2"/>
      <c r="G7" s="2"/>
    </row>
    <row r="8" spans="1:11" x14ac:dyDescent="0.25">
      <c r="A8" s="17" t="s">
        <v>52</v>
      </c>
      <c r="B8" s="18" t="s">
        <v>53</v>
      </c>
      <c r="C8" s="20" t="s">
        <v>54</v>
      </c>
      <c r="D8" s="16"/>
      <c r="E8" s="15" t="s">
        <v>22</v>
      </c>
      <c r="F8" s="15" t="s">
        <v>3</v>
      </c>
      <c r="G8" s="15" t="s">
        <v>4</v>
      </c>
    </row>
    <row r="9" spans="1:11" x14ac:dyDescent="0.25">
      <c r="A9" s="17" t="s">
        <v>31</v>
      </c>
      <c r="B9" s="18">
        <v>1</v>
      </c>
      <c r="C9" s="20" t="s">
        <v>37</v>
      </c>
      <c r="D9" s="16"/>
      <c r="E9" s="16">
        <v>0</v>
      </c>
      <c r="F9" s="16">
        <f>0.4*C10+0.4*C12+0.2*C14</f>
        <v>0.10000000000000002</v>
      </c>
      <c r="G9" s="16">
        <v>0.10000000000000002</v>
      </c>
    </row>
    <row r="10" spans="1:11" x14ac:dyDescent="0.25">
      <c r="A10" s="17" t="s">
        <v>32</v>
      </c>
      <c r="B10" s="18">
        <v>10</v>
      </c>
      <c r="C10" s="19">
        <f>B9/B10</f>
        <v>0.1</v>
      </c>
      <c r="D10" s="16"/>
      <c r="E10" s="15" t="s">
        <v>23</v>
      </c>
      <c r="F10" s="16"/>
      <c r="G10" s="16"/>
    </row>
    <row r="11" spans="1:11" x14ac:dyDescent="0.25">
      <c r="A11" s="17" t="s">
        <v>33</v>
      </c>
      <c r="B11" s="18">
        <v>10</v>
      </c>
      <c r="C11" s="20" t="s">
        <v>38</v>
      </c>
      <c r="D11" s="16"/>
      <c r="E11" s="16">
        <v>0</v>
      </c>
      <c r="F11" s="15" t="s">
        <v>6</v>
      </c>
      <c r="G11" s="16"/>
    </row>
    <row r="12" spans="1:11" x14ac:dyDescent="0.25">
      <c r="A12" s="17" t="s">
        <v>34</v>
      </c>
      <c r="B12" s="18">
        <v>100</v>
      </c>
      <c r="C12" s="19">
        <f>B11/B12</f>
        <v>0.1</v>
      </c>
      <c r="D12" s="16"/>
      <c r="E12" s="15" t="s">
        <v>24</v>
      </c>
      <c r="F12" s="16">
        <f>B4/1</f>
        <v>0.1</v>
      </c>
      <c r="G12" s="16"/>
    </row>
    <row r="13" spans="1:11" x14ac:dyDescent="0.25">
      <c r="A13" s="17" t="s">
        <v>35</v>
      </c>
      <c r="B13" s="18">
        <v>100</v>
      </c>
      <c r="C13" s="20" t="s">
        <v>39</v>
      </c>
      <c r="D13" s="16"/>
      <c r="E13" s="16">
        <v>0</v>
      </c>
      <c r="F13" s="16"/>
      <c r="G13" s="16"/>
    </row>
    <row r="14" spans="1:11" x14ac:dyDescent="0.25">
      <c r="A14" s="12" t="s">
        <v>36</v>
      </c>
      <c r="B14" s="13">
        <v>1000</v>
      </c>
      <c r="C14" s="14">
        <f>B13/B14</f>
        <v>0.1</v>
      </c>
    </row>
    <row r="15" spans="1:11" x14ac:dyDescent="0.25">
      <c r="A15" s="2" t="s">
        <v>41</v>
      </c>
      <c r="B15" s="2"/>
      <c r="C15" s="2"/>
      <c r="D15" s="2"/>
      <c r="E15" s="15" t="s">
        <v>22</v>
      </c>
      <c r="F15" s="9" t="s">
        <v>3</v>
      </c>
      <c r="G15" s="9" t="s">
        <v>4</v>
      </c>
    </row>
    <row r="16" spans="1:11" x14ac:dyDescent="0.25">
      <c r="A16" s="21" t="s">
        <v>52</v>
      </c>
      <c r="B16" s="22" t="s">
        <v>53</v>
      </c>
      <c r="C16" s="23" t="s">
        <v>54</v>
      </c>
      <c r="D16" s="8"/>
      <c r="E16" s="16">
        <f>(E4-D4)/(B4-D4)</f>
        <v>0.5</v>
      </c>
      <c r="F16" s="10">
        <f>0.4*E4+0.4*E5+0.2*E6</f>
        <v>0.11136363636363639</v>
      </c>
      <c r="G16" s="10">
        <f>0.4*E18+0.4*E23+0.2*E28</f>
        <v>0.14704545454545453</v>
      </c>
      <c r="J16" t="s">
        <v>55</v>
      </c>
    </row>
    <row r="17" spans="1:10" x14ac:dyDescent="0.25">
      <c r="A17" s="21" t="s">
        <v>31</v>
      </c>
      <c r="B17" s="22">
        <v>10</v>
      </c>
      <c r="C17" s="23" t="s">
        <v>37</v>
      </c>
      <c r="D17" s="8"/>
      <c r="E17" s="15" t="s">
        <v>19</v>
      </c>
      <c r="F17" s="10"/>
      <c r="G17" s="10"/>
      <c r="J17">
        <f>AVERAGE(G9,G16,G30)</f>
        <v>0.15152400069066738</v>
      </c>
    </row>
    <row r="18" spans="1:10" x14ac:dyDescent="0.25">
      <c r="A18" s="21" t="s">
        <v>32</v>
      </c>
      <c r="B18" s="22">
        <v>120</v>
      </c>
      <c r="C18" s="24">
        <f>B17/B18</f>
        <v>8.3333333333333329E-2</v>
      </c>
      <c r="D18" s="8"/>
      <c r="E18" s="16">
        <f>(1+E16)*E4</f>
        <v>0.13636363636363635</v>
      </c>
      <c r="F18" s="10"/>
      <c r="G18" s="10"/>
    </row>
    <row r="19" spans="1:10" x14ac:dyDescent="0.25">
      <c r="A19" s="25" t="s">
        <v>44</v>
      </c>
      <c r="B19" s="22">
        <f>B17-B9</f>
        <v>9</v>
      </c>
      <c r="C19" s="23" t="s">
        <v>43</v>
      </c>
      <c r="D19" s="11"/>
      <c r="F19" s="10"/>
      <c r="G19" s="10"/>
    </row>
    <row r="20" spans="1:10" x14ac:dyDescent="0.25">
      <c r="A20" s="25" t="s">
        <v>42</v>
      </c>
      <c r="B20" s="22">
        <f>B18-B10</f>
        <v>110</v>
      </c>
      <c r="C20" s="24">
        <f>B19/B20</f>
        <v>8.1818181818181818E-2</v>
      </c>
      <c r="D20" s="11"/>
      <c r="E20" s="15" t="s">
        <v>23</v>
      </c>
      <c r="F20" s="10"/>
      <c r="G20" s="10"/>
    </row>
    <row r="21" spans="1:10" x14ac:dyDescent="0.25">
      <c r="A21" s="21" t="s">
        <v>33</v>
      </c>
      <c r="B21" s="22">
        <v>12</v>
      </c>
      <c r="C21" s="23" t="s">
        <v>38</v>
      </c>
      <c r="D21" s="11"/>
      <c r="E21" s="16" t="e">
        <f>(E5-D5)/(B5-D5)</f>
        <v>#DIV/0!</v>
      </c>
      <c r="F21" s="10"/>
      <c r="G21" s="10"/>
    </row>
    <row r="22" spans="1:10" x14ac:dyDescent="0.25">
      <c r="A22" s="21" t="s">
        <v>34</v>
      </c>
      <c r="B22" s="22">
        <v>120</v>
      </c>
      <c r="C22" s="24">
        <f>B21/B22</f>
        <v>0.1</v>
      </c>
      <c r="D22" s="11"/>
      <c r="E22" s="15" t="s">
        <v>20</v>
      </c>
      <c r="F22" s="10"/>
      <c r="G22" s="10"/>
    </row>
    <row r="23" spans="1:10" x14ac:dyDescent="0.25">
      <c r="A23" s="25" t="s">
        <v>44</v>
      </c>
      <c r="B23" s="22">
        <f>B21-B11</f>
        <v>2</v>
      </c>
      <c r="C23" s="23" t="s">
        <v>43</v>
      </c>
      <c r="D23" s="10"/>
      <c r="E23">
        <f>(1+0)*E5</f>
        <v>0.1</v>
      </c>
      <c r="F23" s="10"/>
      <c r="G23" s="10"/>
    </row>
    <row r="24" spans="1:10" x14ac:dyDescent="0.25">
      <c r="A24" s="25" t="s">
        <v>42</v>
      </c>
      <c r="B24" s="22">
        <f>B22-B12</f>
        <v>20</v>
      </c>
      <c r="C24" s="24">
        <f>B23/B24</f>
        <v>0.1</v>
      </c>
      <c r="D24" s="10"/>
    </row>
    <row r="25" spans="1:10" x14ac:dyDescent="0.25">
      <c r="A25" s="21" t="s">
        <v>35</v>
      </c>
      <c r="B25" s="22">
        <v>250</v>
      </c>
      <c r="C25" s="23" t="s">
        <v>39</v>
      </c>
      <c r="E25" s="15" t="s">
        <v>24</v>
      </c>
    </row>
    <row r="26" spans="1:10" x14ac:dyDescent="0.25">
      <c r="A26" s="21" t="s">
        <v>36</v>
      </c>
      <c r="B26" s="22">
        <v>1600</v>
      </c>
      <c r="C26" s="24">
        <f>B25/B26</f>
        <v>0.15625</v>
      </c>
      <c r="E26" s="16">
        <f>(E6-D6)/(B6-D6)</f>
        <v>0.50000000000000011</v>
      </c>
    </row>
    <row r="27" spans="1:10" x14ac:dyDescent="0.25">
      <c r="A27" s="25" t="s">
        <v>44</v>
      </c>
      <c r="B27" s="22">
        <f>B25-B13</f>
        <v>150</v>
      </c>
      <c r="C27" s="23" t="s">
        <v>43</v>
      </c>
      <c r="E27" s="1" t="s">
        <v>21</v>
      </c>
    </row>
    <row r="28" spans="1:10" x14ac:dyDescent="0.25">
      <c r="A28" s="25" t="s">
        <v>42</v>
      </c>
      <c r="B28" s="22">
        <f>B26-B14</f>
        <v>600</v>
      </c>
      <c r="C28" s="24">
        <f>B27/B28</f>
        <v>0.25</v>
      </c>
      <c r="E28">
        <f>(1+E26)*E6</f>
        <v>0.26249999999999996</v>
      </c>
    </row>
    <row r="29" spans="1:10" x14ac:dyDescent="0.25">
      <c r="A29" s="26" t="s">
        <v>48</v>
      </c>
      <c r="B29" s="22"/>
      <c r="C29" s="27"/>
      <c r="D29" s="2"/>
      <c r="E29" s="15" t="s">
        <v>22</v>
      </c>
      <c r="F29" s="9" t="s">
        <v>3</v>
      </c>
      <c r="G29" s="9" t="s">
        <v>4</v>
      </c>
    </row>
    <row r="30" spans="1:10" x14ac:dyDescent="0.25">
      <c r="A30" s="21" t="s">
        <v>52</v>
      </c>
      <c r="B30" s="22" t="s">
        <v>53</v>
      </c>
      <c r="C30" s="23" t="s">
        <v>54</v>
      </c>
      <c r="D30" s="8"/>
      <c r="E30" s="16">
        <f>(G4-D4)/(F4-D4)</f>
        <v>0.38461538461538469</v>
      </c>
      <c r="F30" s="10">
        <f>0.4*G4+0.4*G5+0.2*G6</f>
        <v>0.14757575757575758</v>
      </c>
      <c r="G30" s="10">
        <f>0.4*E32+0.4*E37+0.2*E42</f>
        <v>0.20752654752654756</v>
      </c>
    </row>
    <row r="31" spans="1:10" x14ac:dyDescent="0.25">
      <c r="A31" s="21" t="s">
        <v>31</v>
      </c>
      <c r="B31" s="22">
        <v>14</v>
      </c>
      <c r="C31" s="23" t="s">
        <v>37</v>
      </c>
      <c r="D31" s="8"/>
      <c r="E31" s="15" t="s">
        <v>19</v>
      </c>
      <c r="F31" s="10"/>
      <c r="G31" s="10"/>
    </row>
    <row r="32" spans="1:10" x14ac:dyDescent="0.25">
      <c r="A32" s="21" t="s">
        <v>32</v>
      </c>
      <c r="B32" s="22">
        <v>140</v>
      </c>
      <c r="C32" s="24">
        <f>B31/B32</f>
        <v>0.1</v>
      </c>
      <c r="D32" s="8"/>
      <c r="E32" s="16">
        <f>(1+E30)*G4</f>
        <v>0.17622377622377625</v>
      </c>
      <c r="F32" s="10"/>
      <c r="G32" s="10"/>
    </row>
    <row r="33" spans="1:7" x14ac:dyDescent="0.25">
      <c r="A33" s="25" t="s">
        <v>44</v>
      </c>
      <c r="B33" s="22">
        <f>B31-B17</f>
        <v>4</v>
      </c>
      <c r="C33" s="23" t="s">
        <v>43</v>
      </c>
      <c r="D33" s="11"/>
      <c r="F33" s="10"/>
      <c r="G33" s="10"/>
    </row>
    <row r="34" spans="1:7" x14ac:dyDescent="0.25">
      <c r="A34" s="25" t="s">
        <v>42</v>
      </c>
      <c r="B34" s="22">
        <f>B32-B18</f>
        <v>20</v>
      </c>
      <c r="C34" s="24">
        <f>B33/B34</f>
        <v>0.2</v>
      </c>
      <c r="D34" s="11"/>
      <c r="E34" s="15" t="s">
        <v>23</v>
      </c>
      <c r="F34" s="10"/>
      <c r="G34" s="10"/>
    </row>
    <row r="35" spans="1:7" x14ac:dyDescent="0.25">
      <c r="A35" s="21" t="s">
        <v>33</v>
      </c>
      <c r="B35" s="22">
        <v>22</v>
      </c>
      <c r="C35" s="23" t="s">
        <v>38</v>
      </c>
      <c r="D35" s="11"/>
      <c r="E35" s="16">
        <f>(G5-B5)/(F5-D5)</f>
        <v>0.33333333333333326</v>
      </c>
      <c r="F35" s="10"/>
      <c r="G35" s="10"/>
    </row>
    <row r="36" spans="1:7" x14ac:dyDescent="0.25">
      <c r="A36" s="21" t="s">
        <v>34</v>
      </c>
      <c r="B36" s="22">
        <v>160</v>
      </c>
      <c r="C36" s="24">
        <f>B35/B36</f>
        <v>0.13750000000000001</v>
      </c>
      <c r="D36" s="11"/>
      <c r="E36" s="15" t="s">
        <v>20</v>
      </c>
      <c r="F36" s="10"/>
      <c r="G36" s="10"/>
    </row>
    <row r="37" spans="1:7" x14ac:dyDescent="0.25">
      <c r="A37" s="25" t="s">
        <v>44</v>
      </c>
      <c r="B37" s="22">
        <f>B35-B21</f>
        <v>10</v>
      </c>
      <c r="C37" s="23" t="s">
        <v>43</v>
      </c>
      <c r="D37" s="10"/>
      <c r="E37" s="16">
        <f>(1+E35)*G5</f>
        <v>0.19999999999999998</v>
      </c>
      <c r="F37" s="10"/>
      <c r="G37" s="10"/>
    </row>
    <row r="38" spans="1:7" x14ac:dyDescent="0.25">
      <c r="A38" s="25" t="s">
        <v>42</v>
      </c>
      <c r="B38" s="22">
        <f>B36-B22</f>
        <v>40</v>
      </c>
      <c r="C38" s="24">
        <f>B37/B38</f>
        <v>0.25</v>
      </c>
      <c r="D38" s="10"/>
    </row>
    <row r="39" spans="1:7" x14ac:dyDescent="0.25">
      <c r="A39" s="21" t="s">
        <v>35</v>
      </c>
      <c r="B39" s="22">
        <v>320</v>
      </c>
      <c r="C39" s="23" t="s">
        <v>39</v>
      </c>
      <c r="E39" s="15" t="s">
        <v>24</v>
      </c>
    </row>
    <row r="40" spans="1:7" x14ac:dyDescent="0.25">
      <c r="A40" s="21" t="s">
        <v>36</v>
      </c>
      <c r="B40" s="22">
        <v>1950</v>
      </c>
      <c r="C40" s="24">
        <f>B39/B40</f>
        <v>0.1641025641025641</v>
      </c>
      <c r="E40" s="16">
        <f>(G6-B6)/(D6-B6)</f>
        <v>0.55555555555555569</v>
      </c>
    </row>
    <row r="41" spans="1:7" x14ac:dyDescent="0.25">
      <c r="A41" s="25" t="s">
        <v>44</v>
      </c>
      <c r="B41" s="22">
        <f>B39-B25</f>
        <v>70</v>
      </c>
      <c r="C41" s="23" t="s">
        <v>43</v>
      </c>
      <c r="E41" s="1" t="s">
        <v>21</v>
      </c>
    </row>
    <row r="42" spans="1:7" x14ac:dyDescent="0.25">
      <c r="A42" s="25" t="s">
        <v>42</v>
      </c>
      <c r="B42" s="22">
        <f>B40-B26</f>
        <v>350</v>
      </c>
      <c r="C42" s="24">
        <f>B41/B42</f>
        <v>0.2</v>
      </c>
      <c r="E42" s="16">
        <f>(1+E40)*G6</f>
        <v>0.28518518518518526</v>
      </c>
    </row>
  </sheetData>
  <mergeCells count="5"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Planilha4</vt:lpstr>
      <vt:lpstr>projectReport</vt:lpstr>
      <vt:lpstr>Planilha2</vt:lpstr>
      <vt:lpstr>Planilha3</vt:lpstr>
      <vt:lpstr>directoryReport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Brasil</dc:creator>
  <cp:lastModifiedBy>Daniela Brasil</cp:lastModifiedBy>
  <dcterms:created xsi:type="dcterms:W3CDTF">2019-12-27T16:42:24Z</dcterms:created>
  <dcterms:modified xsi:type="dcterms:W3CDTF">2019-12-29T15:58:01Z</dcterms:modified>
</cp:coreProperties>
</file>