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os\Pessoal\Analise de dados\Strava\strava\"/>
    </mc:Choice>
  </mc:AlternateContent>
  <xr:revisionPtr revIDLastSave="0" documentId="13_ncr:1_{E6378F4A-37F9-4620-815D-03CD87944235}" xr6:coauthVersionLast="47" xr6:coauthVersionMax="47" xr10:uidLastSave="{00000000-0000-0000-0000-000000000000}"/>
  <bookViews>
    <workbookView xWindow="-38520" yWindow="-105" windowWidth="38640" windowHeight="15720" xr2:uid="{651F8B94-A70D-4735-B601-F1D2E548A538}"/>
  </bookViews>
  <sheets>
    <sheet name="Consulta1" sheetId="2" r:id="rId1"/>
  </sheets>
  <definedNames>
    <definedName name="DadosExternos_1" localSheetId="0" hidden="1">'Consulta1'!$A$1:$E$20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J3" i="2"/>
  <c r="J4" i="2"/>
  <c r="J5" i="2"/>
  <c r="J6" i="2"/>
  <c r="J7" i="2"/>
  <c r="J8" i="2"/>
  <c r="J9" i="2"/>
  <c r="J10" i="2"/>
  <c r="J2" i="2"/>
  <c r="H25" i="2"/>
  <c r="H2" i="2"/>
  <c r="G10" i="2"/>
  <c r="G3" i="2"/>
  <c r="G4" i="2"/>
  <c r="G5" i="2"/>
  <c r="G6" i="2"/>
  <c r="G7" i="2"/>
  <c r="G8" i="2"/>
  <c r="G9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2F136-6EC9-445F-BEE3-B03D8A7643EC}" keepAlive="1" name="Consulta - Consulta1" description="Conexão com a consulta 'Consulta1' na pasta de trabalho." type="5" refreshedVersion="7" background="1" saveData="1">
    <dbPr connection="Provider=Microsoft.Mashup.OleDb.1;Data Source=$Workbook$;Location=Consulta1;Extended Properties=&quot;&quot;" command="SELECT * FROM [Consulta1]"/>
  </connection>
  <connection id="2" xr16:uid="{B9492CFB-E2D3-4EA4-A5DE-5C2D25A92C95}" keepAlive="1" name="Consulta - Consulta2" description="Conexão com a consulta 'Consulta2' na pasta de trabalho." type="5" refreshedVersion="0" background="1">
    <dbPr connection="Provider=Microsoft.Mashup.OleDb.1;Data Source=$Workbook$;Location=Consulta2;Extended Properties=&quot;&quot;" command="SELECT * FROM [Consulta2]"/>
  </connection>
</connections>
</file>

<file path=xl/sharedStrings.xml><?xml version="1.0" encoding="utf-8"?>
<sst xmlns="http://schemas.openxmlformats.org/spreadsheetml/2006/main" count="10" uniqueCount="10">
  <si>
    <t>month</t>
  </si>
  <si>
    <t>avg_pace</t>
  </si>
  <si>
    <t>previous_month_pace</t>
  </si>
  <si>
    <t>Coluna1</t>
  </si>
  <si>
    <t>Prevision</t>
  </si>
  <si>
    <t>ln</t>
  </si>
  <si>
    <t>m</t>
  </si>
  <si>
    <t>y(O)</t>
  </si>
  <si>
    <t>b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</si>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</sst>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7" fontId="0" fillId="0" borderId="0" xfId="0" applyNumberFormat="1"/>
    <xf numFmtId="43" fontId="0" fillId="0" borderId="0" xfId="1" applyFont="1"/>
    <xf numFmtId="44" fontId="0" fillId="0" borderId="0" xfId="2" applyFont="1"/>
    <xf numFmtId="44" fontId="0" fillId="0" borderId="0" xfId="0" applyNumberFormat="1"/>
    <xf numFmtId="0" fontId="0" fillId="0" borderId="0" xfId="3" applyNumberFormat="1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268810148731407E-2"/>
                  <c:y val="0.16573984077233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'Consulta1'!$B$2:$B$10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'Consulta1'!$G$2:$G$10</c:f>
              <c:numCache>
                <c:formatCode>General</c:formatCode>
                <c:ptCount val="9"/>
                <c:pt idx="0">
                  <c:v>2.2421446277655974</c:v>
                </c:pt>
                <c:pt idx="1">
                  <c:v>2.2464201477344381</c:v>
                </c:pt>
                <c:pt idx="2">
                  <c:v>2.1936292293976205</c:v>
                </c:pt>
                <c:pt idx="3">
                  <c:v>2.2629553194303056</c:v>
                </c:pt>
                <c:pt idx="4">
                  <c:v>2.0706553443115983</c:v>
                </c:pt>
                <c:pt idx="5">
                  <c:v>1.929206619369068</c:v>
                </c:pt>
                <c:pt idx="6">
                  <c:v>1.8476684155674319</c:v>
                </c:pt>
                <c:pt idx="7">
                  <c:v>1.9087674681091062</c:v>
                </c:pt>
                <c:pt idx="8">
                  <c:v>2.0324424116617754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6-4CAD-BB96-EF484D8B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15999"/>
        <c:axId val="489913503"/>
      </c:scatterChart>
      <c:valAx>
        <c:axId val="48991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913503"/>
        <c:crosses val="autoZero"/>
        <c:crossBetween val="midCat"/>
      </c:valAx>
      <c:valAx>
        <c:axId val="4899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91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'Consulta1'!$B$2:$B$10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'Consulta1'!$D$2:$D$10</c:f>
              <c:numCache>
                <c:formatCode>General</c:formatCode>
                <c:ptCount val="9"/>
                <c:pt idx="0">
                  <c:v>9.4134981039609613</c:v>
                </c:pt>
                <c:pt idx="1">
                  <c:v>9.4538318655406322</c:v>
                </c:pt>
                <c:pt idx="2">
                  <c:v>8.9676999682727807</c:v>
                </c:pt>
                <c:pt idx="3">
                  <c:v>9.6114521465706169</c:v>
                </c:pt>
                <c:pt idx="4">
                  <c:v>7.9300183077333264</c:v>
                </c:pt>
                <c:pt idx="5">
                  <c:v>6.88404640533654</c:v>
                </c:pt>
                <c:pt idx="6">
                  <c:v>6.345008339880339</c:v>
                </c:pt>
                <c:pt idx="7">
                  <c:v>6.7447705285446249</c:v>
                </c:pt>
                <c:pt idx="8">
                  <c:v>7.6327058210362937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F-456B-A2FF-B21DC141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558207"/>
        <c:axId val="1813562367"/>
      </c:scatterChart>
      <c:valAx>
        <c:axId val="181355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562367"/>
        <c:crosses val="autoZero"/>
        <c:crossBetween val="midCat"/>
      </c:valAx>
      <c:valAx>
        <c:axId val="18135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5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4594858615195997E-3"/>
                  <c:y val="-0.24182500483684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'Consulta1'!$C$2:$C$10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'Consulta1'!$D$2:$D$10</c:f>
              <c:numCache>
                <c:formatCode>General</c:formatCode>
                <c:ptCount val="9"/>
                <c:pt idx="0">
                  <c:v>9.4134981039609613</c:v>
                </c:pt>
                <c:pt idx="1">
                  <c:v>9.4538318655406322</c:v>
                </c:pt>
                <c:pt idx="2">
                  <c:v>8.9676999682727807</c:v>
                </c:pt>
                <c:pt idx="3">
                  <c:v>9.6114521465706169</c:v>
                </c:pt>
                <c:pt idx="4">
                  <c:v>7.9300183077333264</c:v>
                </c:pt>
                <c:pt idx="5">
                  <c:v>6.88404640533654</c:v>
                </c:pt>
                <c:pt idx="6">
                  <c:v>6.345008339880339</c:v>
                </c:pt>
                <c:pt idx="7">
                  <c:v>6.7447705285446249</c:v>
                </c:pt>
                <c:pt idx="8">
                  <c:v>7.6327058210362937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83F-8549-938D9AC7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21551"/>
        <c:axId val="1639818639"/>
      </c:scatterChart>
      <c:valAx>
        <c:axId val="16398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818639"/>
        <c:crosses val="autoZero"/>
        <c:crossBetween val="midCat"/>
      </c:valAx>
      <c:valAx>
        <c:axId val="16398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82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392430</xdr:colOff>
      <xdr:row>2</xdr:row>
      <xdr:rowOff>134302</xdr:rowOff>
    </xdr:from>
    <xdr:to>
      <xdr:col>20</xdr:col>
      <xdr:colOff>445770</xdr:colOff>
      <xdr:row>18</xdr:row>
      <xdr:rowOff>160972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B9851-3082-4149-A8A1-B3AFC43CE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391477</xdr:colOff>
      <xdr:row>20</xdr:row>
      <xdr:rowOff>8572</xdr:rowOff>
    </xdr:from>
    <xdr:to>
      <xdr:col>19</xdr:col>
      <xdr:colOff>606742</xdr:colOff>
      <xdr:row>35</xdr:row>
      <xdr:rowOff>35242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580E20-AF84-4D0F-B0D4-4BE0E1EB6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393382</xdr:colOff>
      <xdr:row>20</xdr:row>
      <xdr:rowOff>94297</xdr:rowOff>
    </xdr:from>
    <xdr:to>
      <xdr:col>28</xdr:col>
      <xdr:colOff>92392</xdr:colOff>
      <xdr:row>35</xdr:row>
      <xdr:rowOff>120967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6EE841D-3384-45D0-8704-9C15211CA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408BCE3-8DF0-40BF-94EF-D4A3811BC9A3}" autoFormatId="16" applyNumberFormats="0" applyBorderFormats="0" applyFontFormats="0" applyPatternFormats="0" applyAlignmentFormats="0" applyWidthHeightFormats="0">
  <queryTableRefresh nextId="12" unboundColumnsRight="1">
    <queryTableFields count="6">
      <queryTableField id="1" name="month" tableColumnId="1"/>
      <queryTableField id="5" dataBound="0" tableColumnId="5"/>
      <queryTableField id="10" dataBound="0" tableColumnId="6"/>
      <queryTableField id="2" name="avg_pace" tableColumnId="2"/>
      <queryTableField id="3" name="previous_month_pace" tableColumnId="3"/>
      <queryTableField id="11" dataBound="0" tableColumnId="8"/>
    </queryTableFields>
    <queryTableDeletedFields count="1">
      <deletedField name="pace_change_percent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35932-9F2F-4EE0-8961-679717065195}" name="Consulta1" displayName="Consulta1" ref="A1:F20" tableType="queryTable" totalsRowShown="0">
  <autoFilter ref="A1:F20" xr:uid="{38735932-9F2F-4EE0-8961-679717065195}"/>
  <tableColumns count="6">
    <tableColumn id="1" xr3:uid="{1462A638-D8FB-4EC1-B5C6-5A93D8DCA1C4}" uniqueName="1" name="month" queryTableFieldId="1" dataDxfId="3"/>
    <tableColumn id="5" xr3:uid="{9B17C689-C71E-427F-8C70-33C0A4E85030}" uniqueName="5" name="Coluna1" queryTableFieldId="5" dataDxfId="2"/>
    <tableColumn id="6" xr3:uid="{96F4CA99-EA31-4362-AA6E-88A99FEBE175}" uniqueName="6" name="Coluna2" queryTableFieldId="10" dataDxfId="1"/>
    <tableColumn id="2" xr3:uid="{63C499D2-8045-4849-AE7F-DC89FCC05915}" uniqueName="2" name="avg_pace" queryTableFieldId="2"/>
    <tableColumn id="3" xr3:uid="{0FC0B854-F64C-4C16-AFC2-081184F20832}" uniqueName="3" name="previous_month_pace" queryTableFieldId="3"/>
    <tableColumn id="8" xr3:uid="{B4503C2A-E012-4A2F-88F1-DDC0E4AFF461}" uniqueName="8" name="Prevision" queryTableFieldId="11" dataDxfId="0">
      <calculatedColumnFormula>$J$23*LN(Consulta1[[#This Row],[Coluna2]])+$J$24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2DC5-D985-4034-962F-AAC49638D9D3}">
  <dimension ref="A1:O28"/>
  <sheetViews>
    <sheetView tabSelected="1" zoomScaleNormal="100" workbookViewId="0">
      <selection activeCell="F2" sqref="F2"/>
    </sheetView>
  </sheetViews>
  <sheetFormatPr defaultRowHeight="14.4" x14ac:dyDescent="0.3"/>
  <cols>
    <col min="4" max="4" width="12" bestFit="1" customWidth="1"/>
    <col min="5" max="5" width="15.6640625" customWidth="1"/>
    <col min="10" max="10" width="12.88671875" bestFit="1" customWidth="1"/>
    <col min="11" max="11" width="14" bestFit="1" customWidth="1"/>
    <col min="15" max="15" width="10.33203125" bestFit="1" customWidth="1"/>
  </cols>
  <sheetData>
    <row r="1" spans="1:10" x14ac:dyDescent="0.3">
      <c r="A1" t="s">
        <v>0</v>
      </c>
      <c r="B1" t="s">
        <v>3</v>
      </c>
      <c r="C1" t="s">
        <v>9</v>
      </c>
      <c r="D1" t="s">
        <v>1</v>
      </c>
      <c r="E1" t="s">
        <v>2</v>
      </c>
      <c r="F1" t="s">
        <v>4</v>
      </c>
      <c r="G1" t="s">
        <v>5</v>
      </c>
    </row>
    <row r="2" spans="1:10" x14ac:dyDescent="0.3">
      <c r="A2" s="2">
        <v>45444</v>
      </c>
      <c r="B2" s="1">
        <v>0</v>
      </c>
      <c r="C2" s="1">
        <v>1</v>
      </c>
      <c r="D2">
        <v>9.4134981039609613</v>
      </c>
      <c r="F2" s="1">
        <f>$J$23*LN(Consulta1[[#This Row],[Coluna2]])+$J$24</f>
        <v>10.118</v>
      </c>
      <c r="G2">
        <f>LN(Consulta1[[#This Row],[avg_pace]])</f>
        <v>2.2421446277655974</v>
      </c>
      <c r="H2">
        <f>EXP(2.2734)</f>
        <v>9.7123667872378547</v>
      </c>
      <c r="J2">
        <f>LN(Consulta1[[#This Row],[Coluna2]])</f>
        <v>0</v>
      </c>
    </row>
    <row r="3" spans="1:10" x14ac:dyDescent="0.3">
      <c r="A3" s="2">
        <v>45474</v>
      </c>
      <c r="B3" s="1">
        <v>1</v>
      </c>
      <c r="C3" s="1">
        <v>2</v>
      </c>
      <c r="D3">
        <v>9.4538318655406322</v>
      </c>
      <c r="E3">
        <v>9.4134981039609613</v>
      </c>
      <c r="F3" s="6">
        <f>$J$23*LN(Consulta1[[#This Row],[Coluna2]])+$J$24</f>
        <v>9.1392761810493575</v>
      </c>
      <c r="G3">
        <f>LN(Consulta1[[#This Row],[avg_pace]])</f>
        <v>2.2464201477344381</v>
      </c>
      <c r="H3" s="1"/>
      <c r="J3">
        <f>LN(Consulta1[[#This Row],[Coluna2]])</f>
        <v>0.69314718055994529</v>
      </c>
    </row>
    <row r="4" spans="1:10" x14ac:dyDescent="0.3">
      <c r="A4" s="2">
        <v>45505</v>
      </c>
      <c r="B4" s="1">
        <v>2</v>
      </c>
      <c r="C4" s="1">
        <v>3</v>
      </c>
      <c r="D4">
        <v>8.9676999682727807</v>
      </c>
      <c r="E4">
        <v>9.4538318655406322</v>
      </c>
      <c r="F4" s="6">
        <f>$J$23*LN(Consulta1[[#This Row],[Coluna2]])+$J$24</f>
        <v>8.5667594484006298</v>
      </c>
      <c r="G4">
        <f>LN(Consulta1[[#This Row],[avg_pace]])</f>
        <v>2.1936292293976205</v>
      </c>
      <c r="H4" s="1"/>
      <c r="J4">
        <f>LN(Consulta1[[#This Row],[Coluna2]])</f>
        <v>1.0986122886681098</v>
      </c>
    </row>
    <row r="5" spans="1:10" x14ac:dyDescent="0.3">
      <c r="A5" s="2">
        <v>45536</v>
      </c>
      <c r="B5" s="1">
        <v>3</v>
      </c>
      <c r="C5" s="1">
        <v>4</v>
      </c>
      <c r="D5">
        <v>9.6114521465706169</v>
      </c>
      <c r="E5">
        <v>8.9676999682727807</v>
      </c>
      <c r="F5" s="6">
        <f>$J$23*LN(Consulta1[[#This Row],[Coluna2]])+$J$24</f>
        <v>8.1605523620987146</v>
      </c>
      <c r="G5">
        <f>LN(Consulta1[[#This Row],[avg_pace]])</f>
        <v>2.2629553194303056</v>
      </c>
      <c r="H5" s="1"/>
      <c r="J5">
        <f>LN(Consulta1[[#This Row],[Coluna2]])</f>
        <v>1.3862943611198906</v>
      </c>
    </row>
    <row r="6" spans="1:10" x14ac:dyDescent="0.3">
      <c r="A6" s="2">
        <v>45566</v>
      </c>
      <c r="B6" s="1">
        <v>4</v>
      </c>
      <c r="C6" s="1">
        <v>5</v>
      </c>
      <c r="D6">
        <v>7.9300183077333264</v>
      </c>
      <c r="E6">
        <v>9.6114521465706169</v>
      </c>
      <c r="F6" s="6">
        <f>$J$23*LN(Consulta1[[#This Row],[Coluna2]])+$J$24</f>
        <v>7.8454736676430503</v>
      </c>
      <c r="G6">
        <f>LN(Consulta1[[#This Row],[avg_pace]])</f>
        <v>2.0706553443115983</v>
      </c>
      <c r="H6" s="1"/>
      <c r="J6">
        <f>LN(Consulta1[[#This Row],[Coluna2]])</f>
        <v>1.6094379124341003</v>
      </c>
    </row>
    <row r="7" spans="1:10" x14ac:dyDescent="0.3">
      <c r="A7" s="2">
        <v>45597</v>
      </c>
      <c r="B7" s="1">
        <v>5</v>
      </c>
      <c r="C7" s="1">
        <v>6</v>
      </c>
      <c r="D7">
        <v>6.88404640533654</v>
      </c>
      <c r="E7">
        <v>7.9300183077333264</v>
      </c>
      <c r="F7" s="6">
        <f>$J$23*LN(Consulta1[[#This Row],[Coluna2]])+$J$24</f>
        <v>7.5880356294499869</v>
      </c>
      <c r="G7">
        <f>LN(Consulta1[[#This Row],[avg_pace]])</f>
        <v>1.929206619369068</v>
      </c>
      <c r="H7" s="1"/>
      <c r="J7">
        <f>LN(Consulta1[[#This Row],[Coluna2]])</f>
        <v>1.791759469228055</v>
      </c>
    </row>
    <row r="8" spans="1:10" x14ac:dyDescent="0.3">
      <c r="A8" s="2">
        <v>45627</v>
      </c>
      <c r="B8" s="1">
        <v>6</v>
      </c>
      <c r="C8" s="1">
        <v>7</v>
      </c>
      <c r="D8">
        <v>6.345008339880339</v>
      </c>
      <c r="E8">
        <v>6.88404640533654</v>
      </c>
      <c r="F8" s="6">
        <f>$J$23*LN(Consulta1[[#This Row],[Coluna2]])+$J$24</f>
        <v>7.3703748695338982</v>
      </c>
      <c r="G8">
        <f>LN(Consulta1[[#This Row],[avg_pace]])</f>
        <v>1.8476684155674319</v>
      </c>
      <c r="H8" s="1"/>
      <c r="J8">
        <f>LN(Consulta1[[#This Row],[Coluna2]])</f>
        <v>1.9459101490553132</v>
      </c>
    </row>
    <row r="9" spans="1:10" x14ac:dyDescent="0.3">
      <c r="A9" s="2">
        <v>45658</v>
      </c>
      <c r="B9" s="1">
        <v>7</v>
      </c>
      <c r="C9" s="1">
        <v>8</v>
      </c>
      <c r="D9">
        <v>6.7447705285446249</v>
      </c>
      <c r="E9">
        <v>6.345008339880339</v>
      </c>
      <c r="F9" s="6">
        <f>$J$23*LN(Consulta1[[#This Row],[Coluna2]])+$J$24</f>
        <v>7.1818285431480726</v>
      </c>
      <c r="G9">
        <f>LN(Consulta1[[#This Row],[avg_pace]])</f>
        <v>1.9087674681091062</v>
      </c>
      <c r="H9" s="1"/>
      <c r="J9">
        <f>LN(Consulta1[[#This Row],[Coluna2]])</f>
        <v>2.0794415416798357</v>
      </c>
    </row>
    <row r="10" spans="1:10" x14ac:dyDescent="0.3">
      <c r="A10" s="2">
        <v>45689</v>
      </c>
      <c r="B10" s="1">
        <v>8</v>
      </c>
      <c r="C10" s="1">
        <v>9</v>
      </c>
      <c r="D10">
        <v>7.6327058210362937</v>
      </c>
      <c r="E10">
        <v>6.7447705285446249</v>
      </c>
      <c r="F10" s="6">
        <f>$J$23*LN(Consulta1[[#This Row],[Coluna2]])+$J$24</f>
        <v>7.0155188968012583</v>
      </c>
      <c r="G10">
        <f>LN(Consulta1[[#This Row],[avg_pace]])</f>
        <v>2.0324424116617754</v>
      </c>
      <c r="H10" s="1"/>
      <c r="J10">
        <f>LN(Consulta1[[#This Row],[Coluna2]])</f>
        <v>2.1972245773362196</v>
      </c>
    </row>
    <row r="11" spans="1:10" x14ac:dyDescent="0.3">
      <c r="A11" s="2">
        <v>45717</v>
      </c>
      <c r="B11" s="1">
        <v>9</v>
      </c>
      <c r="C11" s="1">
        <v>10</v>
      </c>
      <c r="F11" s="1">
        <f>$J$23*LN(Consulta1[[#This Row],[Coluna2]])+$J$24</f>
        <v>6.8667498486924075</v>
      </c>
    </row>
    <row r="12" spans="1:10" x14ac:dyDescent="0.3">
      <c r="A12" s="2">
        <v>45748</v>
      </c>
      <c r="B12" s="1">
        <v>10</v>
      </c>
      <c r="C12" s="1">
        <v>11</v>
      </c>
      <c r="F12" s="1">
        <f>$J$23*LN(Consulta1[[#This Row],[Coluna2]])+$J$24</f>
        <v>6.7321718748087012</v>
      </c>
    </row>
    <row r="13" spans="1:10" x14ac:dyDescent="0.3">
      <c r="A13" s="2">
        <v>45778</v>
      </c>
      <c r="B13" s="1">
        <v>11</v>
      </c>
      <c r="C13" s="1">
        <v>12</v>
      </c>
      <c r="F13" s="6">
        <f>$J$23*LN(Consulta1[[#This Row],[Coluna2]])+$J$24</f>
        <v>6.609311810499344</v>
      </c>
    </row>
    <row r="14" spans="1:10" x14ac:dyDescent="0.3">
      <c r="A14" s="2">
        <v>45809</v>
      </c>
      <c r="B14" s="1">
        <v>12</v>
      </c>
      <c r="C14" s="1">
        <v>13</v>
      </c>
      <c r="F14" s="1">
        <f>$J$23*LN(Consulta1[[#This Row],[Coluna2]])+$J$24</f>
        <v>6.4962915072643108</v>
      </c>
    </row>
    <row r="15" spans="1:10" x14ac:dyDescent="0.3">
      <c r="A15" s="2">
        <v>45839</v>
      </c>
      <c r="B15" s="1">
        <v>13</v>
      </c>
      <c r="C15" s="1">
        <v>14</v>
      </c>
      <c r="F15" s="1">
        <f>$J$23*LN(Consulta1[[#This Row],[Coluna2]])+$J$24</f>
        <v>6.3916510505832562</v>
      </c>
    </row>
    <row r="16" spans="1:10" x14ac:dyDescent="0.3">
      <c r="A16" s="2">
        <v>45870</v>
      </c>
      <c r="B16" s="1">
        <v>14</v>
      </c>
      <c r="C16" s="1">
        <v>15</v>
      </c>
      <c r="F16" s="1">
        <f>$J$23*LN(Consulta1[[#This Row],[Coluna2]])+$J$24</f>
        <v>6.2942331160436797</v>
      </c>
    </row>
    <row r="17" spans="1:15" x14ac:dyDescent="0.3">
      <c r="A17" s="2">
        <v>45901</v>
      </c>
      <c r="B17" s="1">
        <v>15</v>
      </c>
      <c r="C17" s="1">
        <v>16</v>
      </c>
      <c r="F17" s="1">
        <f>$J$23*LN(Consulta1[[#This Row],[Coluna2]])+$J$24</f>
        <v>6.2031047241974298</v>
      </c>
    </row>
    <row r="18" spans="1:15" x14ac:dyDescent="0.3">
      <c r="A18" s="2">
        <v>45931</v>
      </c>
      <c r="B18" s="1">
        <v>16</v>
      </c>
      <c r="C18" s="1">
        <v>17</v>
      </c>
      <c r="F18" s="1">
        <f>$J$23*LN(Consulta1[[#This Row],[Coluna2]])+$J$24</f>
        <v>6.1175027581926233</v>
      </c>
    </row>
    <row r="19" spans="1:15" x14ac:dyDescent="0.3">
      <c r="A19" s="2">
        <v>45962</v>
      </c>
      <c r="B19" s="1">
        <v>17</v>
      </c>
      <c r="C19" s="1">
        <v>18</v>
      </c>
      <c r="F19" s="1">
        <f>$J$23*LN(Consulta1[[#This Row],[Coluna2]])+$J$24</f>
        <v>6.0367950778506163</v>
      </c>
    </row>
    <row r="20" spans="1:15" x14ac:dyDescent="0.3">
      <c r="A20" s="2">
        <v>45992</v>
      </c>
      <c r="B20" s="1">
        <v>18</v>
      </c>
      <c r="C20" s="1">
        <v>19</v>
      </c>
      <c r="F20" s="1">
        <f>$J$23*LN(Consulta1[[#This Row],[Coluna2]])+$J$24</f>
        <v>5.9604521614169865</v>
      </c>
    </row>
    <row r="23" spans="1:15" x14ac:dyDescent="0.3">
      <c r="G23" t="s">
        <v>6</v>
      </c>
      <c r="H23">
        <v>-4.8000000000000001E-2</v>
      </c>
      <c r="J23">
        <v>-1.4119999999999999</v>
      </c>
    </row>
    <row r="24" spans="1:15" x14ac:dyDescent="0.3">
      <c r="G24" t="s">
        <v>8</v>
      </c>
      <c r="H24">
        <v>2.2734000000000001</v>
      </c>
      <c r="J24">
        <v>10.118</v>
      </c>
    </row>
    <row r="25" spans="1:15" x14ac:dyDescent="0.3">
      <c r="G25" t="s">
        <v>7</v>
      </c>
      <c r="H25">
        <f>EXP(H24)</f>
        <v>9.7123667872378547</v>
      </c>
    </row>
    <row r="26" spans="1:15" x14ac:dyDescent="0.3">
      <c r="J26" s="4"/>
      <c r="K26" s="5"/>
    </row>
    <row r="27" spans="1:15" x14ac:dyDescent="0.3">
      <c r="J27" s="4"/>
      <c r="K27" s="5"/>
    </row>
    <row r="28" spans="1:15" x14ac:dyDescent="0.3">
      <c r="O28" s="3"/>
    </row>
  </sheetData>
  <phoneticPr fontId="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J m t U W t A I Y P K j A A A A 9 Q A A A B I A H A B D b 2 5 m a W c v U G F j a 2 F n Z S 5 4 b W w g o h g A K K A U A A A A A A A A A A A A A A A A A A A A A A A A A A A A h Y 9 N D o I w G E S v Q r q n 5 W e h k o + S 6 F Y S o 4 l x 2 5 R a G q E Q W i x 3 c + G R v I I Q R d 2 5 n H l v M f O 4 3 S E b 6 s q 7 i s 6 o R q c o x A H y h O Z N o b R M U W / P / h J l F H a M X 5 g U 3 i h r k w y m S F F p b Z s Q 4 p z D L s Z N J 0 k U B C E 5 5 d s D L 0 X N 0 E d W / 2 V f a W O Z 5 g J R O L 7 G 0 A i v F j i O x k l A 5 g 5 y p b 9 8 Y h P 9 K W H T V 7 b v B G 2 t v 9 4 D m S O Q 9 w X 6 B F B L A w Q U A A I A C A A m a 1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m t U W m x 1 V J 6 b A Q A A Y Q c A A B M A H A B G b 3 J t d W x h c y 9 T Z W N 0 a W 9 u M S 5 t I K I Y A C i g F A A A A A A A A A A A A A A A A A A A A A A A A A A A A O 1 T w W 6 C Q B C 9 m / g P E x o j N N r W X h s P t K I 2 0 d C C 1 Z i m I V u c C g l d z O 5 A w t 9 3 W S M p L b E e e 3 A P L M z O v H n z l i c x p D j l 4 O / 3 w V 2 7 1 W 7 J i A n c w E P K Z Z Y Q G 8 A Q E q R 2 C 9 Q a p 5 x Q B e a F / z y 7 G j F i 7 0 y i a S R p y J I o l W T 0 w J A k W M 7 U 2 6 u H l A n u x 3 y b 4 C F 5 S C L D H j x n K I q h 0 e / D B A k o Q t i x E O F T N Y i S A j B P k 6 z k d G E m H 9 b q c T E 9 H A U 6 z / b B 1 E c l K 9 + Z O Q 8 L q L 7 L N b I X T j B 2 v b m 9 M C U x Q c G G k e r b 7 a z 7 n c + u V S J o x F 6 t z F 5 O z E 0 m m J b l G j a x q u U h 6 n S W b 3 X z q m D s u f N a N V M y 5 j H F K K v w a u p 4 T l N S E V C x K 7 X s e h n v V h k T z 3 1 5 g v v 1 n w P o C m v P v m Q V V J I 1 i V N j 0 D D 3 Y b Z 6 d G Z P z M O J B e 7 S 8 c B 0 v Z H a F E G N o o X Z C c z j N J O B D j X g V C D Q P w X T U s q f 0 v o S B j c 3 m k A 5 f x g x v s V g h y J E T m x 7 5 J 6 + / 0 p 7 H f X z h 1 Q / Z P o t 0 d G 5 j 3 C q 8 a n f n Q 7 X 5 7 w z 3 q x 2 K + b f H N j k 0 9 u z T 8 8 + P f v 0 f / n 0 C 1 B L A Q I t A B Q A A g A I A C Z r V F r Q C G D y o w A A A P U A A A A S A A A A A A A A A A A A A A A A A A A A A A B D b 2 5 m a W c v U G F j a 2 F n Z S 5 4 b W x Q S w E C L Q A U A A I A C A A m a 1 R a D 8 r p q 6 Q A A A D p A A A A E w A A A A A A A A A A A A A A A A D v A A A A W 0 N v b n R l b n R f V H l w Z X N d L n h t b F B L A Q I t A B Q A A g A I A C Z r V F p s d V S e m w E A A G E H A A A T A A A A A A A A A A A A A A A A A O A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Q A A A A A A A A L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x M j o 0 M D o 0 M i 4 5 M j A 2 O D c z W i I g L z 4 8 R W 5 0 c n k g V H l w Z T 0 i R m l s b E N v b H V t b l R 5 c G V z I i B W Y W x 1 Z T 0 i c 0 J n V U Z C U T 0 9 I i A v P j x F b n R y e S B U e X B l P S J G a W x s Q 2 9 s d W 1 u T m F t Z X M i I F Z h b H V l P S J z W y Z x d W 9 0 O 2 1 v b n R o J n F 1 b 3 Q 7 L C Z x d W 9 0 O 2 F 2 Z 1 9 w Y W N l J n F 1 b 3 Q 7 L C Z x d W 9 0 O 3 B y Z X Z p b 3 V z X 2 1 v b n R o X 3 B h Y 2 U m c X V v d D s s J n F 1 b 3 Q 7 c G F j Z V 9 j a G F u Z 2 V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G b 2 5 0 Z S 5 7 b W 9 u d G g s M H 0 m c X V v d D s s J n F 1 b 3 Q 7 U 2 V j d G l v b j E v Q 2 9 u c 3 V s d G E x L 0 Z v b n R l L n t h d m d f c G F j Z S w x f S Z x d W 9 0 O y w m c X V v d D t T Z W N 0 a W 9 u M S 9 D b 2 5 z d W x 0 Y T E v R m 9 u d G U u e 3 B y Z X Z p b 3 V z X 2 1 v b n R o X 3 B h Y 2 U s M n 0 m c X V v d D s s J n F 1 b 3 Q 7 U 2 V j d G l v b j E v Q 2 9 u c 3 V s d G E x L 0 Z v b n R l L n t w Y W N l X 2 N o Y W 5 n Z V 9 w Z X J j Z W 5 0 Y W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N 1 b H R h M S 9 G b 2 5 0 Z S 5 7 b W 9 u d G g s M H 0 m c X V v d D s s J n F 1 b 3 Q 7 U 2 V j d G l v b j E v Q 2 9 u c 3 V s d G E x L 0 Z v b n R l L n t h d m d f c G F j Z S w x f S Z x d W 9 0 O y w m c X V v d D t T Z W N 0 a W 9 u M S 9 D b 2 5 z d W x 0 Y T E v R m 9 u d G U u e 3 B y Z X Z p b 3 V z X 2 1 v b n R o X 3 B h Y 2 U s M n 0 m c X V v d D s s J n F 1 b 3 Q 7 U 2 V j d G l v b j E v Q 2 9 u c 3 V s d G E x L 0 Z v b n R l L n t w Y W N l X 2 N o Y W 5 n Z V 9 w Z X J j Z W 5 0 Y W d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Y 6 M j M 6 N D Q u M z g 5 N D g 1 M l o i I C 8 + P E V u d H J 5 I F R 5 c G U 9 I k Z p b G x D b 2 x 1 b W 5 U e X B l c y I g V m F s d W U 9 I n N C Z 1 V G Q l E 9 P S I g L z 4 8 R W 5 0 c n k g V H l w Z T 0 i R m l s b E N v b H V t b k 5 h b W V z I i B W Y W x 1 Z T 0 i c 1 s m c X V v d D t t b 2 5 0 a C Z x d W 9 0 O y w m c X V v d D t h d m d f c G F j Z S Z x d W 9 0 O y w m c X V v d D t w c m V 2 a W 9 1 c 1 9 t b 2 5 0 a F 9 w Y W N l J n F 1 b 3 Q 7 L C Z x d W 9 0 O 3 B h Y 2 V f Y 2 h h b m d l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I v R m 9 u d G U u e 2 1 v b n R o L D B 9 J n F 1 b 3 Q 7 L C Z x d W 9 0 O 1 N l Y 3 R p b 2 4 x L 0 N v b n N 1 b H R h M i 9 G b 2 5 0 Z S 5 7 Y X Z n X 3 B h Y 2 U s M X 0 m c X V v d D s s J n F 1 b 3 Q 7 U 2 V j d G l v b j E v Q 2 9 u c 3 V s d G E y L 0 Z v b n R l L n t w c m V 2 a W 9 1 c 1 9 t b 2 5 0 a F 9 w Y W N l L D J 9 J n F 1 b 3 Q 7 L C Z x d W 9 0 O 1 N l Y 3 R p b 2 4 x L 0 N v b n N 1 b H R h M i 9 G b 2 5 0 Z S 5 7 c G F j Z V 9 j a G F u Z 2 V f c G V y Y 2 V u d G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z d W x 0 Y T I v R m 9 u d G U u e 2 1 v b n R o L D B 9 J n F 1 b 3 Q 7 L C Z x d W 9 0 O 1 N l Y 3 R p b 2 4 x L 0 N v b n N 1 b H R h M i 9 G b 2 5 0 Z S 5 7 Y X Z n X 3 B h Y 2 U s M X 0 m c X V v d D s s J n F 1 b 3 Q 7 U 2 V j d G l v b j E v Q 2 9 u c 3 V s d G E y L 0 Z v b n R l L n t w c m V 2 a W 9 1 c 1 9 t b 2 5 0 a F 9 w Y W N l L D J 9 J n F 1 b 3 Q 7 L C Z x d W 9 0 O 1 N l Y 3 R p b 2 4 x L 0 N v b n N 1 b H R h M i 9 G b 2 5 0 Z S 5 7 c G F j Z V 9 j a G F u Z 2 V f c G V y Y 2 V u d G F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y L 0 Z v b n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v 8 G j O K h d C n 3 9 V + f M s I j M A A A A A A g A A A A A A E G Y A A A A B A A A g A A A A o + x G k O S / l Y Z G P m Z h + s R K w R y p G a 9 Z 5 w 6 s G x H I w u j b 7 I 8 A A A A A D o A A A A A C A A A g A A A A 6 s M E O U 9 k L N h h e x M F q d V S T 8 x I P n u U 2 d 2 x A H F G J / M H a b F Q A A A A 3 a O O 5 L a P p F e f V c 7 J l H u 0 K 4 o 0 g Q 6 U 5 5 h O l K M O 9 R V M 3 h 5 O r x h L o v c F O G A 6 W m b 4 Q R + K Z L O F h 9 E f w 7 a 6 r O T 6 F O h l E z o p i X B B H w G c c U a 7 a / Q / j W J A A A A A W l l 7 6 U O H 9 A O x N k n 3 H 4 Q V C 8 8 h 7 c Z B 9 / 1 / R 1 i 8 2 G b z L d 4 q L s d 8 r 6 C U / m + y 0 D A V Z J r p G H V W A H N M 3 u g 7 q 9 o A M + B V x g = = < / D a t a M a s h u p > 
</file>

<file path=customXml/itemProps1.xml><?xml version="1.0" encoding="utf-8"?>
<ds:datastoreItem xmlns:ds="http://schemas.openxmlformats.org/officeDocument/2006/customXml" ds:itemID="{606C2B5E-4E2B-4ED6-9A6F-370C02BD88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2025-02-20T12:39:22Z</dcterms:created>
  <dcterms:modified xsi:type="dcterms:W3CDTF">2025-02-20T20:15:12Z</dcterms:modified>
</cp:coreProperties>
</file>