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6609120b5c902280/Área de Trabalho/"/>
    </mc:Choice>
  </mc:AlternateContent>
  <xr:revisionPtr revIDLastSave="11" documentId="8_{F7F9A20E-3FAB-443B-8425-2A3899B13006}" xr6:coauthVersionLast="47" xr6:coauthVersionMax="47" xr10:uidLastSave="{88B5B623-5A9B-425E-A476-C2C7B6B41B66}"/>
  <bookViews>
    <workbookView xWindow="-23148" yWindow="-108" windowWidth="23256" windowHeight="12456" tabRatio="570" firstSheet="1" activeTab="1" xr2:uid="{00000000-000D-0000-FFFF-FFFF00000000}"/>
  </bookViews>
  <sheets>
    <sheet name="Contagem" sheetId="1" state="hidden" r:id="rId1"/>
    <sheet name="Funções" sheetId="2" r:id="rId2"/>
    <sheet name="Sumário" sheetId="3" r:id="rId3"/>
  </sheets>
  <definedNames>
    <definedName name="_xlnm.Print_Area" localSheetId="1">Funções!$A$1:$T$64</definedName>
    <definedName name="_xlnm.Print_Area" localSheetId="2">Sumário!$A$1:$L$59</definedName>
    <definedName name="CF">Funções!$K$8:$K$64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_xlnm.Print_Titles" localSheetId="1">Funções!$1:$7</definedName>
    <definedName name="UFPB">Contagem!$Y$12</definedName>
    <definedName name="VAF">#REF!</definedName>
    <definedName name="VAFA">#REF!</definedName>
    <definedName name="VAFB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2" l="1"/>
  <c r="L36" i="2"/>
  <c r="M36" i="2" s="1"/>
  <c r="L29" i="2"/>
  <c r="M29" i="2" s="1"/>
  <c r="A4" i="3"/>
  <c r="A5" i="3"/>
  <c r="L16" i="2"/>
  <c r="K16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K36" i="2" l="1"/>
  <c r="K29" i="2"/>
  <c r="K22" i="2"/>
  <c r="O21" i="2"/>
  <c r="M16" i="2"/>
  <c r="O17" i="2"/>
  <c r="O15" i="2"/>
  <c r="O8" i="2"/>
  <c r="O18" i="2"/>
  <c r="O22" i="2"/>
  <c r="O19" i="2"/>
  <c r="O20" i="2"/>
  <c r="K14" i="2"/>
  <c r="O14" i="2"/>
  <c r="O13" i="2"/>
  <c r="O12" i="2"/>
  <c r="O11" i="2"/>
  <c r="O10" i="2"/>
  <c r="O9" i="2"/>
  <c r="A4" i="2"/>
  <c r="L37" i="2"/>
  <c r="K37" i="2" s="1"/>
  <c r="L38" i="2"/>
  <c r="N38" i="2" s="1"/>
  <c r="O38" i="2" s="1"/>
  <c r="L39" i="2"/>
  <c r="M39" i="2" s="1"/>
  <c r="L40" i="2"/>
  <c r="M40" i="2" s="1"/>
  <c r="L41" i="2"/>
  <c r="K41" i="2" s="1"/>
  <c r="L42" i="2"/>
  <c r="N42" i="2" s="1"/>
  <c r="O42" i="2" s="1"/>
  <c r="L48" i="2"/>
  <c r="K48" i="2" s="1"/>
  <c r="L49" i="2"/>
  <c r="M49" i="2" s="1"/>
  <c r="L50" i="2"/>
  <c r="M50" i="2" s="1"/>
  <c r="L51" i="2"/>
  <c r="M51" i="2" s="1"/>
  <c r="L52" i="2"/>
  <c r="M52" i="2" s="1"/>
  <c r="L53" i="2"/>
  <c r="N53" i="2" s="1"/>
  <c r="O53" i="2" s="1"/>
  <c r="M42" i="2" l="1"/>
  <c r="O37" i="2"/>
  <c r="K38" i="2"/>
  <c r="K40" i="2"/>
  <c r="K42" i="2"/>
  <c r="N40" i="2"/>
  <c r="O40" i="2" s="1"/>
  <c r="M53" i="2"/>
  <c r="N41" i="2"/>
  <c r="O41" i="2" s="1"/>
  <c r="M38" i="2"/>
  <c r="M41" i="2"/>
  <c r="K39" i="2"/>
  <c r="M37" i="2"/>
  <c r="N39" i="2"/>
  <c r="O39" i="2" s="1"/>
  <c r="K53" i="2"/>
  <c r="N48" i="2"/>
  <c r="O48" i="2" s="1"/>
  <c r="N52" i="2"/>
  <c r="O52" i="2" s="1"/>
  <c r="K49" i="2"/>
  <c r="N49" i="2"/>
  <c r="O49" i="2" s="1"/>
  <c r="K52" i="2"/>
  <c r="K51" i="2"/>
  <c r="N51" i="2"/>
  <c r="O51" i="2" s="1"/>
  <c r="K50" i="2"/>
  <c r="M48" i="2"/>
  <c r="N50" i="2"/>
  <c r="O50" i="2" s="1"/>
  <c r="L35" i="2"/>
  <c r="K35" i="2" s="1"/>
  <c r="M35" i="2" l="1"/>
  <c r="O35" i="2"/>
  <c r="L60" i="2" l="1"/>
  <c r="K60" i="2" s="1"/>
  <c r="L59" i="2"/>
  <c r="K59" i="2" s="1"/>
  <c r="L58" i="2"/>
  <c r="M58" i="2" s="1"/>
  <c r="L57" i="2"/>
  <c r="N57" i="2" s="1"/>
  <c r="O57" i="2" s="1"/>
  <c r="L56" i="2"/>
  <c r="K56" i="2" s="1"/>
  <c r="L55" i="2"/>
  <c r="N55" i="2" s="1"/>
  <c r="O55" i="2" s="1"/>
  <c r="K11" i="2"/>
  <c r="N59" i="2" l="1"/>
  <c r="O59" i="2" s="1"/>
  <c r="K55" i="2"/>
  <c r="K57" i="2"/>
  <c r="N58" i="2"/>
  <c r="O58" i="2" s="1"/>
  <c r="M55" i="2"/>
  <c r="K58" i="2"/>
  <c r="M59" i="2"/>
  <c r="M56" i="2"/>
  <c r="M60" i="2"/>
  <c r="N56" i="2"/>
  <c r="O56" i="2" s="1"/>
  <c r="M57" i="2"/>
  <c r="N60" i="2"/>
  <c r="O60" i="2" s="1"/>
  <c r="L34" i="2"/>
  <c r="K34" i="2" s="1"/>
  <c r="L33" i="2"/>
  <c r="M33" i="2" s="1"/>
  <c r="L32" i="2"/>
  <c r="K32" i="2" s="1"/>
  <c r="L31" i="2"/>
  <c r="K31" i="2" s="1"/>
  <c r="L30" i="2"/>
  <c r="K30" i="2" s="1"/>
  <c r="K21" i="2"/>
  <c r="K18" i="2"/>
  <c r="K17" i="2"/>
  <c r="L46" i="2"/>
  <c r="K46" i="2" s="1"/>
  <c r="L45" i="2"/>
  <c r="K45" i="2" s="1"/>
  <c r="L44" i="2"/>
  <c r="N44" i="2" s="1"/>
  <c r="O44" i="2" s="1"/>
  <c r="K20" i="2" l="1"/>
  <c r="M30" i="2"/>
  <c r="M32" i="2"/>
  <c r="O33" i="2"/>
  <c r="O32" i="2"/>
  <c r="K15" i="2"/>
  <c r="M34" i="2"/>
  <c r="O30" i="2"/>
  <c r="M31" i="2"/>
  <c r="K33" i="2"/>
  <c r="O34" i="2"/>
  <c r="O31" i="2"/>
  <c r="M46" i="2"/>
  <c r="M44" i="2"/>
  <c r="K19" i="2"/>
  <c r="N46" i="2"/>
  <c r="O46" i="2" s="1"/>
  <c r="K44" i="2"/>
  <c r="M45" i="2"/>
  <c r="N45" i="2"/>
  <c r="O45" i="2" s="1"/>
  <c r="O80" i="2"/>
  <c r="N80" i="2"/>
  <c r="L80" i="2"/>
  <c r="M80" i="2" s="1"/>
  <c r="O73" i="2"/>
  <c r="N73" i="2"/>
  <c r="L73" i="2"/>
  <c r="M73" i="2" s="1"/>
  <c r="O66" i="2"/>
  <c r="N66" i="2"/>
  <c r="L66" i="2"/>
  <c r="M66" i="2" s="1"/>
  <c r="K73" i="2" l="1"/>
  <c r="K80" i="2"/>
  <c r="K66" i="2"/>
  <c r="L27" i="2"/>
  <c r="K27" i="2" s="1"/>
  <c r="O27" i="2" l="1"/>
  <c r="M27" i="2"/>
  <c r="K13" i="2" l="1"/>
  <c r="K10" i="2"/>
  <c r="K9" i="2"/>
  <c r="L28" i="2"/>
  <c r="K28" i="2" s="1"/>
  <c r="L26" i="2"/>
  <c r="K26" i="2" s="1"/>
  <c r="L25" i="2"/>
  <c r="K25" i="2" s="1"/>
  <c r="L24" i="2"/>
  <c r="K24" i="2" s="1"/>
  <c r="L23" i="2"/>
  <c r="O23" i="2" s="1"/>
  <c r="K12" i="2" l="1"/>
  <c r="C10" i="3" s="1"/>
  <c r="O25" i="2"/>
  <c r="M25" i="2"/>
  <c r="M24" i="2"/>
  <c r="O24" i="2"/>
  <c r="M26" i="2"/>
  <c r="K23" i="2"/>
  <c r="C11" i="3" s="1"/>
  <c r="M23" i="2"/>
  <c r="O26" i="2"/>
  <c r="M28" i="2"/>
  <c r="O28" i="2"/>
  <c r="C39" i="3" l="1"/>
  <c r="C32" i="3"/>
  <c r="C25" i="3"/>
  <c r="C18" i="3"/>
  <c r="E58" i="3"/>
  <c r="S14" i="1" s="1"/>
  <c r="Y14" i="1" s="1"/>
  <c r="E57" i="3"/>
  <c r="S13" i="1" s="1"/>
  <c r="Y13" i="1" s="1"/>
  <c r="E56" i="3"/>
  <c r="S12" i="1" s="1"/>
  <c r="Y12" i="1" s="1"/>
  <c r="G4" i="2"/>
  <c r="A5" i="2"/>
  <c r="G5" i="2"/>
  <c r="A6" i="2"/>
  <c r="F6" i="2"/>
  <c r="F58" i="3"/>
  <c r="F57" i="3"/>
  <c r="F56" i="3"/>
  <c r="F55" i="3"/>
  <c r="F4" i="3"/>
  <c r="F5" i="3"/>
  <c r="A6" i="3"/>
  <c r="F6" i="3"/>
  <c r="G58" i="3" l="1"/>
  <c r="G57" i="3"/>
  <c r="G56" i="3"/>
  <c r="E55" i="3" l="1"/>
  <c r="G10" i="3"/>
  <c r="C12" i="3"/>
  <c r="G12" i="3" s="1"/>
  <c r="C17" i="3"/>
  <c r="C19" i="3"/>
  <c r="G19" i="3" s="1"/>
  <c r="C38" i="3"/>
  <c r="G32" i="3"/>
  <c r="G25" i="3"/>
  <c r="C33" i="3"/>
  <c r="G33" i="3" s="1"/>
  <c r="C24" i="3"/>
  <c r="G18" i="3"/>
  <c r="G11" i="3"/>
  <c r="C40" i="3"/>
  <c r="G40" i="3" s="1"/>
  <c r="G39" i="3"/>
  <c r="C31" i="3"/>
  <c r="C26" i="3"/>
  <c r="G26" i="3" s="1"/>
  <c r="S11" i="1" l="1"/>
  <c r="Y11" i="1" s="1"/>
  <c r="W5" i="1" s="1"/>
  <c r="G55" i="3"/>
  <c r="G46" i="3"/>
  <c r="G14" i="3"/>
  <c r="G24" i="3"/>
  <c r="G28" i="3" s="1"/>
  <c r="C28" i="3"/>
  <c r="C42" i="3"/>
  <c r="G38" i="3"/>
  <c r="G42" i="3" s="1"/>
  <c r="C14" i="3"/>
  <c r="G31" i="3"/>
  <c r="G35" i="3" s="1"/>
  <c r="G47" i="3"/>
  <c r="C35" i="3"/>
  <c r="C21" i="3"/>
  <c r="G17" i="3"/>
  <c r="G21" i="3" s="1"/>
  <c r="K6" i="3" l="1"/>
  <c r="W4" i="1"/>
  <c r="H6" i="3" s="1"/>
  <c r="N6" i="2"/>
  <c r="K56" i="3"/>
  <c r="G45" i="3"/>
  <c r="H6" i="2" l="1"/>
  <c r="I21" i="3"/>
  <c r="I14" i="3"/>
  <c r="I35" i="3"/>
  <c r="I42" i="3"/>
  <c r="I2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" authorId="0" shapeId="0" xr:uid="{00000000-0006-0000-0000-000001000000}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</author>
  </authors>
  <commentList>
    <comment ref="A7" authorId="0" shapeId="0" xr:uid="{00000000-0006-0000-0100-000001000000}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 xr:uid="{00000000-0006-0000-0100-000002000000}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H7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Tipo de Manutenção na função: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 -Inclusão  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- Alteração  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- Exclusão</t>
        </r>
      </text>
    </comment>
    <comment ref="I7" authorId="0" shapeId="0" xr:uid="{00000000-0006-0000-0100-000004000000}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J7" authorId="0" shapeId="0" xr:uid="{00000000-0006-0000-0100-000005000000}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200-000001000000}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 shapeId="0" xr:uid="{00000000-0006-0000-0200-000002000000}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 shapeId="0" xr:uid="{00000000-0006-0000-0200-000003000000}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 shapeId="0" xr:uid="{00000000-0006-0000-0200-000004000000}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 shapeId="0" xr:uid="{00000000-0006-0000-0200-000005000000}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6" authorId="0" shapeId="0" xr:uid="{00000000-0006-0000-0200-000006000000}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 xr:uid="{00000000-0006-0000-0200-000007000000}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<sst xmlns="http://schemas.openxmlformats.org/spreadsheetml/2006/main" count="198" uniqueCount="108">
  <si>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</si>
  <si>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</si>
  <si>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</si>
  <si>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</si>
  <si>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</si>
  <si>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</si>
  <si>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</si>
  <si>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</si>
  <si>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</si>
  <si>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</si>
  <si>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</si>
  <si>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Veja aqui orientações para preenchimento da planilha</t>
  </si>
  <si>
    <t>Tipo de contagem</t>
  </si>
  <si>
    <t>Estimativa</t>
  </si>
  <si>
    <t>X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</si>
  <si>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</si>
  <si>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</si>
  <si>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</si>
  <si>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</si>
  <si>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</si>
  <si>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</si>
  <si>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</si>
  <si>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</si>
  <si>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</si>
  <si>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</si>
  <si>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</si>
  <si>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</si>
  <si>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</si>
  <si>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</si>
  <si>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</si>
  <si>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</si>
  <si>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</si>
  <si>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</si>
  <si>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</si>
  <si>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</si>
  <si>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</si>
  <si>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</si>
  <si>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Sumário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</si>
  <si>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</si>
  <si>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</si>
  <si>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</si>
  <si>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</si>
  <si>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</si>
  <si>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</si>
  <si>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</si>
  <si>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</si>
  <si>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</si>
  <si>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</si>
  <si>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</si>
  <si>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</si>
  <si>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</si>
  <si>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</si>
  <si>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</si>
  <si>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</si>
  <si>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</si>
  <si>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</si>
  <si>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</si>
  <si>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</si>
  <si>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</si>
  <si>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</si>
  <si>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</si>
  <si>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</si>
  <si>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</si>
  <si>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</si>
  <si>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</si>
  <si>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</si>
  <si>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</si>
  <si>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</si>
  <si>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</si>
  <si>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</t>
  </si>
  <si>
    <t>i</t>
  </si>
  <si>
    <t>Login: Campode de entrada senha</t>
  </si>
  <si>
    <t>Login: Campo de entrada de Usuário</t>
  </si>
  <si>
    <t>Cadastro da Chapa: Nome da chapa</t>
  </si>
  <si>
    <t>E</t>
  </si>
  <si>
    <t>D</t>
  </si>
  <si>
    <t>Renato Lôbo</t>
  </si>
  <si>
    <t>Fabia</t>
  </si>
  <si>
    <t>Lobos Soluções tecnologicas</t>
  </si>
  <si>
    <t>PRODUCT OWNER</t>
  </si>
  <si>
    <t>Aplicativo Eleição Escolar</t>
  </si>
  <si>
    <t>Chapas cadastradas: Detalhes Cadastrias</t>
  </si>
  <si>
    <t>Chapas cadastradas: Delete</t>
  </si>
  <si>
    <t xml:space="preserve">Chapas cadastradas: Visualiza tela de Listagem </t>
  </si>
  <si>
    <t>Chapas cadastradas: Editar</t>
  </si>
  <si>
    <t>Cadastro da Chapa: Diretor:</t>
  </si>
  <si>
    <t>Cadastro da Chapa: Vice-Diretor:</t>
  </si>
  <si>
    <t>Login: Botão</t>
  </si>
  <si>
    <t>Mesários: Nome:</t>
  </si>
  <si>
    <t>Mesários: Ano eleição:</t>
  </si>
  <si>
    <t>Cadastro da Chapa: Ano de eleição</t>
  </si>
  <si>
    <t>Mesários: Editar</t>
  </si>
  <si>
    <t xml:space="preserve">Mesários: Visualiza tela de Listagem </t>
  </si>
  <si>
    <t>Mesários: Delete</t>
  </si>
  <si>
    <t>Mesários: Detalhes Cadastrais</t>
  </si>
  <si>
    <t>Fiscais: Ano eleição</t>
  </si>
  <si>
    <t>Fiscais: Chapas</t>
  </si>
  <si>
    <t>Fiscais: Nomes</t>
  </si>
  <si>
    <t>Fiscais: Editar</t>
  </si>
  <si>
    <t>Fiscais: Visualizar tela de listagem</t>
  </si>
  <si>
    <t>Escrutimadores: Ano Eleição</t>
  </si>
  <si>
    <t>Escrutimadores: Nome</t>
  </si>
  <si>
    <t>Escrutimadores: Editar</t>
  </si>
  <si>
    <t>Escrutimadores: Detalhes Cadastrais</t>
  </si>
  <si>
    <t>Escrutimadores: Deletar</t>
  </si>
  <si>
    <t>Login: Mensagem de erro para credenciais inválidas</t>
  </si>
  <si>
    <t>Eleição: Escolher a Chapa</t>
  </si>
  <si>
    <t>Eleição: Confirmação de votação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</si>
</sst>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8" x14ac:knownFonts="1">
    <font>
      <sz val="10"/>
      <name val="Arial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color indexed="12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9"/>
      <color indexed="9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Franklin Gothic Medium"/>
      <family val="2"/>
    </font>
    <font>
      <sz val="10"/>
      <color indexed="9"/>
      <name val="Franklin Gothic Medium"/>
      <family val="2"/>
    </font>
    <font>
      <sz val="8"/>
      <name val="Franklin Gothic Medium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164" fontId="13" fillId="0" borderId="0" applyFill="0" applyBorder="0" applyAlignment="0" applyProtection="0"/>
    <xf numFmtId="9" fontId="13" fillId="0" borderId="0" applyFill="0" applyBorder="0" applyAlignment="0" applyProtection="0"/>
    <xf numFmtId="165" fontId="13" fillId="0" borderId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4" fillId="2" borderId="2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0" xfId="0" applyFont="1" applyAlignment="1">
      <alignment vertical="center"/>
    </xf>
    <xf numFmtId="166" fontId="4" fillId="0" borderId="0" xfId="3" applyNumberFormat="1" applyFont="1" applyFill="1" applyBorder="1" applyAlignment="1" applyProtection="1"/>
    <xf numFmtId="0" fontId="4" fillId="0" borderId="14" xfId="0" applyFont="1" applyBorder="1"/>
    <xf numFmtId="10" fontId="4" fillId="0" borderId="14" xfId="0" applyNumberFormat="1" applyFont="1" applyBorder="1"/>
    <xf numFmtId="0" fontId="6" fillId="0" borderId="0" xfId="0" applyFont="1"/>
    <xf numFmtId="166" fontId="4" fillId="3" borderId="0" xfId="3" applyNumberFormat="1" applyFont="1" applyFill="1" applyBorder="1" applyAlignment="1" applyProtection="1"/>
    <xf numFmtId="9" fontId="4" fillId="0" borderId="0" xfId="3" applyFont="1" applyFill="1" applyBorder="1" applyAlignment="1" applyProtection="1"/>
    <xf numFmtId="0" fontId="4" fillId="0" borderId="15" xfId="0" applyFont="1" applyBorder="1"/>
    <xf numFmtId="0" fontId="4" fillId="0" borderId="16" xfId="0" applyFont="1" applyBorder="1"/>
    <xf numFmtId="166" fontId="4" fillId="4" borderId="0" xfId="3" applyNumberFormat="1" applyFont="1" applyFill="1" applyBorder="1" applyAlignment="1" applyProtection="1"/>
    <xf numFmtId="166" fontId="4" fillId="5" borderId="0" xfId="3" applyNumberFormat="1" applyFont="1" applyFill="1" applyBorder="1" applyAlignment="1" applyProtection="1"/>
    <xf numFmtId="166" fontId="4" fillId="6" borderId="0" xfId="3" applyNumberFormat="1" applyFont="1" applyFill="1" applyBorder="1" applyAlignment="1" applyProtection="1"/>
    <xf numFmtId="166" fontId="4" fillId="7" borderId="0" xfId="3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3" applyNumberFormat="1" applyFont="1" applyFill="1" applyBorder="1" applyAlignment="1" applyProtection="1">
      <alignment horizontal="center"/>
    </xf>
    <xf numFmtId="2" fontId="4" fillId="0" borderId="0" xfId="3" applyNumberFormat="1" applyFont="1" applyFill="1" applyBorder="1" applyAlignment="1" applyProtection="1"/>
    <xf numFmtId="2" fontId="4" fillId="0" borderId="1" xfId="3" applyNumberFormat="1" applyFont="1" applyFill="1" applyBorder="1" applyAlignment="1" applyProtection="1">
      <alignment horizontal="center"/>
    </xf>
    <xf numFmtId="2" fontId="6" fillId="8" borderId="1" xfId="3" applyNumberFormat="1" applyFont="1" applyFill="1" applyBorder="1" applyAlignment="1" applyProtection="1"/>
    <xf numFmtId="0" fontId="4" fillId="0" borderId="17" xfId="0" applyFont="1" applyBorder="1"/>
    <xf numFmtId="0" fontId="6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/>
    <xf numFmtId="2" fontId="4" fillId="0" borderId="18" xfId="0" applyNumberFormat="1" applyFont="1" applyBorder="1" applyAlignment="1">
      <alignment horizontal="center"/>
    </xf>
    <xf numFmtId="2" fontId="4" fillId="0" borderId="18" xfId="3" applyNumberFormat="1" applyFont="1" applyFill="1" applyBorder="1" applyAlignment="1" applyProtection="1">
      <alignment horizontal="center"/>
    </xf>
    <xf numFmtId="2" fontId="4" fillId="0" borderId="18" xfId="3" applyNumberFormat="1" applyFont="1" applyFill="1" applyBorder="1" applyAlignment="1" applyProtection="1"/>
    <xf numFmtId="2" fontId="6" fillId="0" borderId="18" xfId="3" applyNumberFormat="1" applyFont="1" applyFill="1" applyBorder="1" applyAlignment="1" applyProtection="1"/>
    <xf numFmtId="0" fontId="4" fillId="0" borderId="19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3" applyNumberFormat="1" applyFont="1" applyFill="1" applyBorder="1" applyAlignment="1" applyProtection="1">
      <alignment horizontal="center"/>
    </xf>
    <xf numFmtId="2" fontId="6" fillId="0" borderId="0" xfId="3" applyNumberFormat="1" applyFont="1" applyFill="1" applyBorder="1" applyAlignment="1" applyProtection="1"/>
    <xf numFmtId="2" fontId="4" fillId="0" borderId="1" xfId="0" applyNumberFormat="1" applyFont="1" applyBorder="1" applyAlignment="1" applyProtection="1">
      <alignment horizontal="right"/>
      <protection locked="0"/>
    </xf>
    <xf numFmtId="0" fontId="14" fillId="0" borderId="0" xfId="1" applyAlignment="1" applyProtection="1"/>
    <xf numFmtId="0" fontId="15" fillId="0" borderId="0" xfId="0" applyFont="1"/>
    <xf numFmtId="0" fontId="15" fillId="0" borderId="0" xfId="0" applyFont="1" applyAlignment="1">
      <alignment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/>
    </xf>
    <xf numFmtId="0" fontId="16" fillId="9" borderId="26" xfId="0" applyFont="1" applyFill="1" applyBorder="1" applyAlignment="1">
      <alignment horizont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 wrapText="1"/>
    </xf>
    <xf numFmtId="0" fontId="17" fillId="2" borderId="6" xfId="0" applyFont="1" applyFill="1" applyBorder="1" applyAlignment="1">
      <alignment horizontal="center" wrapText="1"/>
    </xf>
    <xf numFmtId="0" fontId="17" fillId="2" borderId="6" xfId="0" applyFont="1" applyFill="1" applyBorder="1" applyAlignment="1">
      <alignment horizontal="center"/>
    </xf>
    <xf numFmtId="4" fontId="17" fillId="2" borderId="6" xfId="0" applyNumberFormat="1" applyFont="1" applyFill="1" applyBorder="1" applyAlignment="1">
      <alignment horizontal="center"/>
    </xf>
    <xf numFmtId="0" fontId="17" fillId="0" borderId="0" xfId="0" applyFont="1"/>
    <xf numFmtId="4" fontId="17" fillId="0" borderId="0" xfId="0" applyNumberFormat="1" applyFont="1"/>
    <xf numFmtId="0" fontId="17" fillId="0" borderId="30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17" fillId="0" borderId="32" xfId="0" applyFont="1" applyBorder="1" applyAlignment="1">
      <alignment horizontal="center"/>
    </xf>
    <xf numFmtId="0" fontId="17" fillId="0" borderId="33" xfId="0" applyFont="1" applyBorder="1" applyAlignment="1">
      <alignment horizontal="center" wrapText="1"/>
    </xf>
    <xf numFmtId="0" fontId="17" fillId="2" borderId="32" xfId="0" applyFont="1" applyFill="1" applyBorder="1" applyAlignment="1">
      <alignment horizontal="center" wrapText="1"/>
    </xf>
    <xf numFmtId="0" fontId="17" fillId="2" borderId="32" xfId="0" applyFont="1" applyFill="1" applyBorder="1" applyAlignment="1">
      <alignment horizontal="center"/>
    </xf>
    <xf numFmtId="4" fontId="17" fillId="2" borderId="32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17" fillId="0" borderId="34" xfId="0" applyFont="1" applyBorder="1" applyAlignment="1">
      <alignment horizontal="left" vertical="center"/>
    </xf>
    <xf numFmtId="0" fontId="17" fillId="0" borderId="6" xfId="0" applyFont="1" applyBorder="1" applyAlignment="1">
      <alignment horizontal="center" wrapText="1"/>
    </xf>
    <xf numFmtId="0" fontId="17" fillId="0" borderId="4" xfId="0" applyFont="1" applyBorder="1"/>
    <xf numFmtId="4" fontId="17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4" fillId="0" borderId="1" xfId="0" applyFont="1" applyBorder="1" applyProtection="1">
      <protection locked="0"/>
    </xf>
    <xf numFmtId="0" fontId="3" fillId="0" borderId="1" xfId="0" applyFont="1" applyBorder="1" applyAlignment="1">
      <alignment horizontal="right"/>
    </xf>
    <xf numFmtId="165" fontId="4" fillId="2" borderId="1" xfId="4" applyFont="1" applyFill="1" applyBorder="1" applyAlignment="1" applyProtection="1"/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4" fillId="10" borderId="1" xfId="0" applyNumberFormat="1" applyFont="1" applyFill="1" applyBorder="1" applyAlignment="1" applyProtection="1">
      <alignment horizontal="right"/>
      <protection locked="0"/>
    </xf>
    <xf numFmtId="0" fontId="2" fillId="0" borderId="1" xfId="0" applyFont="1" applyBorder="1" applyAlignment="1">
      <alignment horizontal="center" vertical="center"/>
    </xf>
    <xf numFmtId="0" fontId="4" fillId="0" borderId="20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center"/>
      <protection locked="0"/>
    </xf>
    <xf numFmtId="164" fontId="4" fillId="2" borderId="1" xfId="2" applyFont="1" applyFill="1" applyBorder="1" applyAlignment="1" applyProtection="1">
      <alignment horizontal="right"/>
    </xf>
    <xf numFmtId="0" fontId="3" fillId="0" borderId="21" xfId="0" applyFont="1" applyBorder="1"/>
    <xf numFmtId="0" fontId="5" fillId="0" borderId="20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right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6" fillId="9" borderId="24" xfId="0" applyFont="1" applyFill="1" applyBorder="1" applyAlignment="1">
      <alignment horizontal="center" vertical="center" wrapText="1"/>
    </xf>
    <xf numFmtId="0" fontId="16" fillId="9" borderId="27" xfId="0" applyFont="1" applyFill="1" applyBorder="1" applyAlignment="1">
      <alignment horizontal="center"/>
    </xf>
    <xf numFmtId="0" fontId="1" fillId="2" borderId="24" xfId="0" applyFont="1" applyFill="1" applyBorder="1" applyAlignment="1">
      <alignment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8" borderId="2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10" fillId="9" borderId="2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</cellXfs>
  <cellStyles count="5">
    <cellStyle name="Hiperlink" xfId="1" builtinId="8"/>
    <cellStyle name="Moeda" xfId="2" builtinId="4"/>
    <cellStyle name="Normal" xfId="0" builtinId="0"/>
    <cellStyle name="Porcentagem" xfId="3" builtinId="5"/>
    <cellStyle name="Vírgula" xfId="4" builtinId="3"/>
  </cellStyles>
  <dxfs count="123"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7368518124423635"/>
          <c:y val="6.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3785654260007"/>
          <c:y val="0.47916422951136517"/>
          <c:w val="0.11578977125249602"/>
          <c:h val="0.2291655010706529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779-4BD6-A2AD-DFCB8442753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79-4BD6-A2AD-DFCB8442753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779-4BD6-A2AD-DFCB8442753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79-4BD6-A2AD-DFCB8442753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779-4BD6-A2AD-DFCB84427533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79-4BD6-A2AD-DFCB84427533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79-4BD6-A2AD-DFCB844275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79-4BD6-A2AD-DFCB844275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79-4BD6-A2AD-DFCB844275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79-4BD6-A2AD-DFCB844275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0.52307692307692311</c:v>
                </c:pt>
                <c:pt idx="1">
                  <c:v>7.6923076923076927E-2</c:v>
                </c:pt>
                <c:pt idx="2">
                  <c:v>0.18461538461538463</c:v>
                </c:pt>
                <c:pt idx="3">
                  <c:v>0.2153846153846154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79-4BD6-A2AD-DFCB84427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99061265990409"/>
          <c:y val="0.42857119422572176"/>
          <c:w val="7.8843725615379112E-2"/>
          <c:h val="0.51428559711286093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4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43</xdr:row>
      <xdr:rowOff>9525</xdr:rowOff>
    </xdr:from>
    <xdr:to>
      <xdr:col>11</xdr:col>
      <xdr:colOff>419100</xdr:colOff>
      <xdr:row>50</xdr:row>
      <xdr:rowOff>161925</xdr:rowOff>
    </xdr:to>
    <xdr:graphicFrame macro="">
      <xdr:nvGraphicFramePr>
        <xdr:cNvPr id="3110" name="Chart 10">
          <a:extLst>
            <a:ext uri="{FF2B5EF4-FFF2-40B4-BE49-F238E27FC236}">
              <a16:creationId xmlns:a16="http://schemas.microsoft.com/office/drawing/2014/main" id="{A14C091E-A680-4798-ABB0-E0298CD11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fattocs.com.br/download/GuiaPlanilhaIFPUG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AD228"/>
  <sheetViews>
    <sheetView showGridLines="0" zoomScale="115" zoomScaleNormal="115" zoomScaleSheetLayoutView="100" workbookViewId="0">
      <selection activeCell="F6" sqref="F6:AB6"/>
    </sheetView>
  </sheetViews>
  <sheetFormatPr defaultColWidth="9.140625" defaultRowHeight="13.5" x14ac:dyDescent="0.25"/>
  <cols>
    <col min="1" max="15" width="2.7109375" style="1" customWidth="1"/>
    <col min="16" max="16" width="0.85546875" style="1" customWidth="1"/>
    <col min="17" max="17" width="2.7109375" style="1" customWidth="1"/>
    <col min="18" max="18" width="4.28515625" style="1" customWidth="1"/>
    <col min="19" max="19" width="3.42578125" style="1" customWidth="1"/>
    <col min="20" max="20" width="7.28515625" style="1" customWidth="1"/>
    <col min="21" max="76" width="2.7109375" style="1" customWidth="1"/>
    <col min="77" max="16384" width="9.140625" style="1"/>
  </cols>
  <sheetData>
    <row r="1" spans="1:30" ht="12" customHeight="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</row>
    <row r="2" spans="1:30" ht="12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</row>
    <row r="3" spans="1:30" ht="12" customHeigh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</row>
    <row r="4" spans="1:30" x14ac:dyDescent="0.25">
      <c r="A4" s="83" t="s">
        <v>1</v>
      </c>
      <c r="B4" s="83"/>
      <c r="C4" s="83"/>
      <c r="D4" s="83"/>
      <c r="E4" s="83"/>
      <c r="F4" s="91" t="s">
        <v>78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  <c r="R4" s="88" t="s">
        <v>2</v>
      </c>
      <c r="S4" s="88"/>
      <c r="T4" s="48"/>
      <c r="U4" s="88" t="s">
        <v>3</v>
      </c>
      <c r="V4" s="88"/>
      <c r="W4" s="94">
        <f>W5*T4</f>
        <v>0</v>
      </c>
      <c r="X4" s="94"/>
      <c r="Y4" s="94"/>
      <c r="Z4" s="94"/>
      <c r="AA4" s="94"/>
      <c r="AB4" s="94"/>
    </row>
    <row r="5" spans="1:30" x14ac:dyDescent="0.25">
      <c r="A5" s="83" t="s">
        <v>4</v>
      </c>
      <c r="B5" s="83"/>
      <c r="C5" s="83"/>
      <c r="D5" s="83"/>
      <c r="E5" s="83"/>
      <c r="F5" s="84" t="s">
        <v>80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8" t="s">
        <v>5</v>
      </c>
      <c r="V5" s="88"/>
      <c r="W5" s="86">
        <f>SUM(Y11:Y14)</f>
        <v>26</v>
      </c>
      <c r="X5" s="86"/>
      <c r="Y5" s="86"/>
      <c r="Z5" s="86"/>
      <c r="AA5" s="86"/>
      <c r="AB5" s="86"/>
    </row>
    <row r="6" spans="1:30" x14ac:dyDescent="0.25">
      <c r="A6" s="83" t="s">
        <v>6</v>
      </c>
      <c r="B6" s="83"/>
      <c r="C6" s="83"/>
      <c r="D6" s="83"/>
      <c r="E6" s="83"/>
      <c r="F6" s="84" t="s">
        <v>79</v>
      </c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</row>
    <row r="7" spans="1:30" x14ac:dyDescent="0.25">
      <c r="A7" s="83" t="s">
        <v>7</v>
      </c>
      <c r="B7" s="83"/>
      <c r="C7" s="83"/>
      <c r="D7" s="83"/>
      <c r="E7" s="83"/>
      <c r="F7" s="84" t="s">
        <v>76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5" t="s">
        <v>8</v>
      </c>
      <c r="V7" s="85"/>
      <c r="W7" s="85"/>
      <c r="X7" s="89" t="s">
        <v>76</v>
      </c>
      <c r="Y7" s="89"/>
      <c r="Z7" s="89"/>
      <c r="AA7" s="89"/>
      <c r="AB7" s="89"/>
    </row>
    <row r="8" spans="1:30" x14ac:dyDescent="0.25">
      <c r="A8" s="83" t="s">
        <v>9</v>
      </c>
      <c r="B8" s="83"/>
      <c r="C8" s="83"/>
      <c r="D8" s="83"/>
      <c r="E8" s="83"/>
      <c r="F8" s="84" t="s">
        <v>77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5" t="s">
        <v>10</v>
      </c>
      <c r="V8" s="85"/>
      <c r="W8" s="85"/>
      <c r="X8" s="89" t="s">
        <v>77</v>
      </c>
      <c r="Y8" s="89"/>
      <c r="Z8" s="89"/>
      <c r="AA8" s="89"/>
      <c r="AB8" s="89"/>
    </row>
    <row r="9" spans="1:30" x14ac:dyDescent="0.25">
      <c r="A9" s="49" t="s">
        <v>11</v>
      </c>
    </row>
    <row r="10" spans="1:30" x14ac:dyDescent="0.25">
      <c r="A10" s="99" t="s">
        <v>12</v>
      </c>
      <c r="B10" s="99"/>
      <c r="C10" s="95" t="s">
        <v>13</v>
      </c>
      <c r="D10" s="95"/>
      <c r="E10" s="95"/>
      <c r="F10" s="95"/>
      <c r="G10" s="95"/>
      <c r="H10" s="95"/>
      <c r="I10" s="95"/>
      <c r="J10" s="95"/>
      <c r="K10" s="95"/>
      <c r="L10" s="2" t="s">
        <v>14</v>
      </c>
      <c r="M10" s="3"/>
      <c r="N10" s="3"/>
      <c r="O10" s="96" t="s">
        <v>15</v>
      </c>
      <c r="P10" s="96"/>
      <c r="Q10" s="88" t="s">
        <v>16</v>
      </c>
      <c r="R10" s="88"/>
      <c r="S10" s="88"/>
      <c r="T10" s="88"/>
      <c r="U10" s="88" t="s">
        <v>17</v>
      </c>
      <c r="V10" s="88"/>
      <c r="W10" s="88"/>
      <c r="X10" s="88"/>
      <c r="Y10" s="88" t="s">
        <v>18</v>
      </c>
      <c r="Z10" s="88"/>
      <c r="AA10" s="88"/>
      <c r="AB10" s="88"/>
      <c r="AC10" s="4"/>
      <c r="AD10" s="4"/>
    </row>
    <row r="11" spans="1:30" x14ac:dyDescent="0.25">
      <c r="A11" s="99"/>
      <c r="B11" s="99"/>
      <c r="C11" s="95" t="s">
        <v>19</v>
      </c>
      <c r="D11" s="95"/>
      <c r="E11" s="95"/>
      <c r="F11" s="95"/>
      <c r="G11" s="95"/>
      <c r="H11" s="95"/>
      <c r="I11" s="95"/>
      <c r="J11" s="95"/>
      <c r="K11" s="95"/>
      <c r="L11" s="2"/>
      <c r="M11" s="3"/>
      <c r="N11" s="3"/>
      <c r="O11" s="96"/>
      <c r="P11" s="96"/>
      <c r="Q11" s="85" t="s">
        <v>20</v>
      </c>
      <c r="R11" s="85"/>
      <c r="S11" s="86">
        <f>Sumário!E55</f>
        <v>23</v>
      </c>
      <c r="T11" s="86"/>
      <c r="U11" s="87">
        <v>1</v>
      </c>
      <c r="V11" s="87"/>
      <c r="W11" s="87"/>
      <c r="X11" s="87"/>
      <c r="Y11" s="86">
        <f>S11*U11</f>
        <v>23</v>
      </c>
      <c r="Z11" s="86"/>
      <c r="AA11" s="86"/>
      <c r="AB11" s="86"/>
    </row>
    <row r="12" spans="1:30" x14ac:dyDescent="0.25">
      <c r="A12" s="99"/>
      <c r="B12" s="99"/>
      <c r="C12" s="95" t="s">
        <v>21</v>
      </c>
      <c r="D12" s="95"/>
      <c r="E12" s="95"/>
      <c r="F12" s="95"/>
      <c r="G12" s="95"/>
      <c r="H12" s="95"/>
      <c r="I12" s="95"/>
      <c r="J12" s="95"/>
      <c r="K12" s="95"/>
      <c r="L12" s="2"/>
      <c r="M12" s="3"/>
      <c r="N12" s="3"/>
      <c r="O12" s="96"/>
      <c r="P12" s="96"/>
      <c r="Q12" s="97" t="s">
        <v>22</v>
      </c>
      <c r="R12" s="97"/>
      <c r="S12" s="86">
        <f>Sumário!E56</f>
        <v>0</v>
      </c>
      <c r="T12" s="86"/>
      <c r="U12" s="87">
        <v>1</v>
      </c>
      <c r="V12" s="87"/>
      <c r="W12" s="87"/>
      <c r="X12" s="87"/>
      <c r="Y12" s="86">
        <f>S12*U12</f>
        <v>0</v>
      </c>
      <c r="Z12" s="86"/>
      <c r="AA12" s="86"/>
      <c r="AB12" s="86"/>
    </row>
    <row r="13" spans="1:30" x14ac:dyDescent="0.25">
      <c r="A13" s="99"/>
      <c r="B13" s="99"/>
      <c r="C13" s="95" t="s">
        <v>23</v>
      </c>
      <c r="D13" s="95"/>
      <c r="E13" s="95"/>
      <c r="F13" s="95"/>
      <c r="G13" s="95"/>
      <c r="H13" s="95"/>
      <c r="I13" s="95"/>
      <c r="J13" s="95"/>
      <c r="K13" s="95"/>
      <c r="L13" s="2"/>
      <c r="M13" s="3"/>
      <c r="N13" s="3"/>
      <c r="O13" s="96"/>
      <c r="P13" s="96"/>
      <c r="Q13" s="97" t="s">
        <v>24</v>
      </c>
      <c r="R13" s="97"/>
      <c r="S13" s="86">
        <f>Sumário!E57</f>
        <v>3</v>
      </c>
      <c r="T13" s="86"/>
      <c r="U13" s="87">
        <v>1</v>
      </c>
      <c r="V13" s="87"/>
      <c r="W13" s="87"/>
      <c r="X13" s="87"/>
      <c r="Y13" s="86">
        <f>S13*U13</f>
        <v>3</v>
      </c>
      <c r="Z13" s="86"/>
      <c r="AA13" s="86"/>
      <c r="AB13" s="86"/>
    </row>
    <row r="14" spans="1:30" x14ac:dyDescent="0.25">
      <c r="A14" s="99"/>
      <c r="B14" s="99"/>
      <c r="M14" s="3"/>
      <c r="N14" s="3"/>
      <c r="O14" s="96"/>
      <c r="P14" s="96"/>
      <c r="Q14" s="97"/>
      <c r="R14" s="97"/>
      <c r="S14" s="86">
        <f>Sumário!E58</f>
        <v>0</v>
      </c>
      <c r="T14" s="86"/>
      <c r="U14" s="87"/>
      <c r="V14" s="87"/>
      <c r="W14" s="87"/>
      <c r="X14" s="87"/>
      <c r="Y14" s="86">
        <f>S14*U14</f>
        <v>0</v>
      </c>
      <c r="Z14" s="86"/>
      <c r="AA14" s="86"/>
      <c r="AB14" s="86"/>
    </row>
    <row r="15" spans="1:30" ht="12" customHeight="1" x14ac:dyDescent="0.25">
      <c r="R15" s="6"/>
    </row>
    <row r="16" spans="1:30" ht="12" customHeight="1" x14ac:dyDescent="0.3">
      <c r="B16" s="7"/>
      <c r="C16" s="7"/>
      <c r="F16" s="7"/>
      <c r="G16" s="7"/>
      <c r="H16" s="7"/>
      <c r="I16" s="7"/>
      <c r="K16" s="100" t="s">
        <v>25</v>
      </c>
      <c r="L16" s="100"/>
      <c r="M16" s="100"/>
      <c r="N16" s="100"/>
      <c r="O16" s="100"/>
      <c r="P16" s="100"/>
      <c r="Q16" s="100"/>
      <c r="R16" s="100"/>
      <c r="S16" s="100"/>
    </row>
    <row r="17" spans="1:28" ht="12" customHeight="1" x14ac:dyDescent="0.25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</row>
    <row r="18" spans="1:28" ht="12" customHeight="1" x14ac:dyDescent="0.25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</row>
    <row r="19" spans="1:28" ht="12" customHeight="1" x14ac:dyDescent="0.25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</row>
    <row r="20" spans="1:28" ht="12" customHeight="1" x14ac:dyDescent="0.25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</row>
    <row r="21" spans="1:28" ht="12" customHeight="1" x14ac:dyDescent="0.25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</row>
    <row r="22" spans="1:28" ht="12" customHeight="1" x14ac:dyDescent="0.25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</row>
    <row r="23" spans="1:28" ht="12" customHeight="1" x14ac:dyDescent="0.25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</row>
    <row r="24" spans="1:28" ht="12" customHeight="1" x14ac:dyDescent="0.25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</row>
    <row r="25" spans="1:28" ht="12" customHeight="1" x14ac:dyDescent="0.25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</row>
    <row r="26" spans="1:28" ht="12" customHeight="1" x14ac:dyDescent="0.2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</row>
    <row r="27" spans="1:28" ht="12" customHeight="1" x14ac:dyDescent="0.25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</row>
    <row r="28" spans="1:28" ht="12" customHeight="1" x14ac:dyDescent="0.25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</row>
    <row r="29" spans="1:28" ht="12" customHeight="1" x14ac:dyDescent="0.25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</row>
    <row r="30" spans="1:28" ht="12" customHeight="1" x14ac:dyDescent="0.25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</row>
    <row r="31" spans="1:28" ht="12" customHeight="1" x14ac:dyDescent="0.25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</row>
    <row r="32" spans="1:28" ht="12" customHeight="1" x14ac:dyDescent="0.25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</row>
    <row r="33" spans="1:28" ht="12" customHeight="1" x14ac:dyDescent="0.25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</row>
    <row r="34" spans="1:28" ht="12" customHeight="1" x14ac:dyDescent="0.25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</row>
    <row r="35" spans="1:28" ht="12" customHeight="1" x14ac:dyDescent="0.2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</row>
    <row r="36" spans="1:28" ht="12" customHeight="1" x14ac:dyDescent="0.25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</row>
    <row r="37" spans="1:28" ht="12" customHeight="1" x14ac:dyDescent="0.25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</row>
    <row r="38" spans="1:28" ht="12" customHeight="1" x14ac:dyDescent="0.25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</row>
    <row r="39" spans="1:28" ht="12" customHeight="1" x14ac:dyDescent="0.25"/>
    <row r="40" spans="1:28" ht="12" customHeight="1" x14ac:dyDescent="0.25">
      <c r="K40" s="100" t="s">
        <v>26</v>
      </c>
      <c r="L40" s="100"/>
      <c r="M40" s="100"/>
      <c r="N40" s="100"/>
      <c r="O40" s="100"/>
      <c r="P40" s="100"/>
      <c r="Q40" s="100"/>
      <c r="R40" s="100"/>
      <c r="S40" s="100"/>
    </row>
    <row r="41" spans="1:28" ht="12" customHeight="1" x14ac:dyDescent="0.25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</row>
    <row r="42" spans="1:28" ht="12" customHeight="1" x14ac:dyDescent="0.25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</row>
    <row r="43" spans="1:28" ht="12" customHeight="1" x14ac:dyDescent="0.25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</row>
    <row r="44" spans="1:28" ht="12" customHeight="1" x14ac:dyDescent="0.25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</row>
    <row r="45" spans="1:28" ht="12" customHeight="1" x14ac:dyDescent="0.2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</row>
    <row r="46" spans="1:28" ht="12" customHeight="1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</row>
    <row r="47" spans="1:28" ht="12" customHeight="1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</row>
    <row r="48" spans="1:28" ht="12" customHeight="1" x14ac:dyDescent="0.25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</row>
    <row r="49" spans="1:28" ht="12" customHeight="1" x14ac:dyDescent="0.25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</row>
    <row r="50" spans="1:28" ht="12" customHeight="1" x14ac:dyDescent="0.25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</row>
    <row r="51" spans="1:28" ht="12" customHeight="1" x14ac:dyDescent="0.25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</row>
    <row r="52" spans="1:28" ht="12" customHeight="1" x14ac:dyDescent="0.25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</row>
    <row r="53" spans="1:28" ht="12" customHeight="1" x14ac:dyDescent="0.25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</row>
    <row r="54" spans="1:28" ht="12" customHeight="1" x14ac:dyDescent="0.25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</row>
    <row r="55" spans="1:28" ht="12" customHeight="1" x14ac:dyDescent="0.2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</row>
    <row r="56" spans="1:28" ht="12" customHeight="1" x14ac:dyDescent="0.25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</row>
    <row r="57" spans="1:28" ht="12" customHeight="1" x14ac:dyDescent="0.25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</row>
    <row r="58" spans="1:28" ht="12" customHeight="1" x14ac:dyDescent="0.25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</row>
    <row r="59" spans="1:28" ht="12" customHeight="1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</row>
    <row r="60" spans="1:28" ht="12" customHeight="1" x14ac:dyDescent="0.25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</row>
    <row r="61" spans="1:28" ht="12" customHeight="1" x14ac:dyDescent="0.25"/>
    <row r="62" spans="1:28" ht="12" customHeight="1" x14ac:dyDescent="0.25"/>
    <row r="63" spans="1:28" ht="12" customHeight="1" x14ac:dyDescent="0.25"/>
    <row r="64" spans="1:28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spans="1:10" ht="12" customHeight="1" x14ac:dyDescent="0.25"/>
    <row r="114" spans="1:10" ht="12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2" customHeight="1" x14ac:dyDescent="0.25"/>
    <row r="116" spans="1:10" ht="12" customHeight="1" x14ac:dyDescent="0.25"/>
    <row r="117" spans="1:10" ht="12" customHeight="1" x14ac:dyDescent="0.25"/>
    <row r="118" spans="1:10" ht="12" customHeight="1" x14ac:dyDescent="0.25"/>
    <row r="119" spans="1:10" ht="12" customHeight="1" x14ac:dyDescent="0.25"/>
    <row r="120" spans="1:10" ht="12" customHeight="1" x14ac:dyDescent="0.25"/>
    <row r="121" spans="1:10" ht="12" customHeight="1" x14ac:dyDescent="0.25"/>
    <row r="122" spans="1:10" ht="12" customHeight="1" x14ac:dyDescent="0.25"/>
    <row r="123" spans="1:10" ht="12" customHeight="1" x14ac:dyDescent="0.25"/>
    <row r="124" spans="1:10" ht="12" customHeight="1" x14ac:dyDescent="0.25"/>
    <row r="125" spans="1:10" ht="12" customHeight="1" x14ac:dyDescent="0.25"/>
    <row r="126" spans="1:10" ht="12" customHeight="1" x14ac:dyDescent="0.25"/>
    <row r="127" spans="1:10" ht="12" customHeight="1" x14ac:dyDescent="0.25"/>
    <row r="128" spans="1:10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spans="1:10" ht="12" customHeight="1" x14ac:dyDescent="0.25"/>
    <row r="162" spans="1:10" ht="12" customHeight="1" x14ac:dyDescent="0.25"/>
    <row r="163" spans="1:10" ht="12" customHeight="1" x14ac:dyDescent="0.25"/>
    <row r="164" spans="1:10" ht="12" customHeight="1" x14ac:dyDescent="0.25"/>
    <row r="165" spans="1:10" ht="12" customHeight="1" x14ac:dyDescent="0.25"/>
    <row r="166" spans="1:10" ht="12" customHeight="1" x14ac:dyDescent="0.25"/>
    <row r="167" spans="1:10" ht="12" customHeight="1" x14ac:dyDescent="0.25"/>
    <row r="168" spans="1:10" ht="12" customHeight="1" x14ac:dyDescent="0.25"/>
    <row r="169" spans="1:10" ht="12" customHeight="1" x14ac:dyDescent="0.25"/>
    <row r="170" spans="1:10" ht="12" customHeight="1" x14ac:dyDescent="0.25"/>
    <row r="171" spans="1:10" ht="12" customHeight="1" x14ac:dyDescent="0.25"/>
    <row r="172" spans="1:10" ht="12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2" customHeight="1" x14ac:dyDescent="0.25"/>
    <row r="174" spans="1:10" ht="12" customHeight="1" x14ac:dyDescent="0.25"/>
    <row r="175" spans="1:10" ht="12" customHeight="1" x14ac:dyDescent="0.25"/>
    <row r="176" spans="1:10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</sheetData>
  <mergeCells count="49">
    <mergeCell ref="A41:AB60"/>
    <mergeCell ref="U12:X12"/>
    <mergeCell ref="Y12:AB12"/>
    <mergeCell ref="Q14:R14"/>
    <mergeCell ref="S14:T14"/>
    <mergeCell ref="U14:X14"/>
    <mergeCell ref="Y14:AB14"/>
    <mergeCell ref="A10:B14"/>
    <mergeCell ref="C12:K12"/>
    <mergeCell ref="Q12:R12"/>
    <mergeCell ref="K16:S16"/>
    <mergeCell ref="K40:S40"/>
    <mergeCell ref="A17:AB38"/>
    <mergeCell ref="U10:X10"/>
    <mergeCell ref="Y10:AB10"/>
    <mergeCell ref="Y11:AB11"/>
    <mergeCell ref="X8:AB8"/>
    <mergeCell ref="C10:K10"/>
    <mergeCell ref="O10:P14"/>
    <mergeCell ref="Q10:T10"/>
    <mergeCell ref="U13:X13"/>
    <mergeCell ref="C11:K11"/>
    <mergeCell ref="S13:T13"/>
    <mergeCell ref="S12:T12"/>
    <mergeCell ref="Y13:AB13"/>
    <mergeCell ref="C13:K13"/>
    <mergeCell ref="Q13:R13"/>
    <mergeCell ref="A1:AB3"/>
    <mergeCell ref="A4:E4"/>
    <mergeCell ref="F4:Q4"/>
    <mergeCell ref="R4:S4"/>
    <mergeCell ref="U4:V4"/>
    <mergeCell ref="W4:AB4"/>
    <mergeCell ref="A5:E5"/>
    <mergeCell ref="F5:T5"/>
    <mergeCell ref="Q11:R11"/>
    <mergeCell ref="S11:T11"/>
    <mergeCell ref="U11:X11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</mergeCells>
  <phoneticPr fontId="0" type="noConversion"/>
  <hyperlinks>
    <hyperlink ref="A9" r:id="rId1" xr:uid="{00000000-0004-0000-0000-000000000000}"/>
  </hyperlinks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/>
  <headerFooter alignWithMargins="0">
    <oddFooter>&amp;R&amp;"Tahoma,Normal"&amp;8&amp;F - 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T87"/>
  <sheetViews>
    <sheetView showGridLines="0" tabSelected="1" zoomScale="115" zoomScaleNormal="115" zoomScaleSheetLayoutView="100" workbookViewId="0">
      <pane ySplit="7" topLeftCell="A8" activePane="bottomLeft" state="frozen"/>
      <selection pane="bottomLeft" activeCell="A10" sqref="A10:F10"/>
    </sheetView>
  </sheetViews>
  <sheetFormatPr defaultColWidth="9.140625" defaultRowHeight="12.75" x14ac:dyDescent="0.25"/>
  <cols>
    <col min="1" max="5" width="7.7109375" style="64" customWidth="1"/>
    <col min="6" max="6" width="29.7109375" style="64" customWidth="1"/>
    <col min="7" max="7" width="5.42578125" style="64" customWidth="1"/>
    <col min="8" max="8" width="7" style="64" bestFit="1" customWidth="1"/>
    <col min="9" max="9" width="3.7109375" style="64" hidden="1" customWidth="1"/>
    <col min="10" max="10" width="5.42578125" style="64" hidden="1" customWidth="1"/>
    <col min="11" max="11" width="4" style="64" hidden="1" customWidth="1"/>
    <col min="12" max="12" width="8.42578125" style="64" hidden="1" customWidth="1"/>
    <col min="13" max="13" width="9.7109375" style="64" customWidth="1"/>
    <col min="14" max="14" width="5.7109375" style="64" customWidth="1"/>
    <col min="15" max="15" width="9.42578125" style="64" customWidth="1"/>
    <col min="16" max="17" width="16.7109375" style="64" customWidth="1"/>
    <col min="18" max="18" width="1.85546875" style="64" customWidth="1"/>
    <col min="19" max="19" width="37.85546875" style="64" customWidth="1"/>
    <col min="20" max="20" width="16.7109375" style="64" hidden="1" customWidth="1"/>
    <col min="21" max="21" width="12.7109375" style="64" customWidth="1"/>
    <col min="22" max="16384" width="9.140625" style="64"/>
  </cols>
  <sheetData>
    <row r="1" spans="1:20" s="50" customFormat="1" ht="15" customHeight="1" x14ac:dyDescent="0.25">
      <c r="A1" s="101" t="s">
        <v>27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80"/>
      <c r="Q1" s="80"/>
      <c r="R1" s="80"/>
      <c r="S1" s="80"/>
      <c r="T1" s="80"/>
    </row>
    <row r="2" spans="1:20" s="50" customFormat="1" ht="15" customHeight="1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80"/>
      <c r="Q2" s="80"/>
      <c r="R2" s="80"/>
      <c r="S2" s="80"/>
      <c r="T2" s="80"/>
    </row>
    <row r="3" spans="1:20" s="50" customFormat="1" ht="15" customHeigh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80"/>
      <c r="Q3" s="80"/>
      <c r="R3" s="80"/>
      <c r="S3" s="80"/>
      <c r="T3" s="80"/>
    </row>
    <row r="4" spans="1:20" s="50" customFormat="1" ht="15" customHeight="1" x14ac:dyDescent="0.25">
      <c r="A4" s="102" t="str">
        <f>Contagem!A5&amp;" : "&amp;Contagem!F5</f>
        <v>Aplicação : Aplicativo Eleição Escolar</v>
      </c>
      <c r="B4" s="102"/>
      <c r="C4" s="102"/>
      <c r="D4" s="102"/>
      <c r="E4" s="102"/>
      <c r="F4" s="102"/>
      <c r="G4" s="103" t="str">
        <f>Contagem!A6&amp;" : "&amp;Contagem!F6</f>
        <v>Projeto : PRODUCT OWNER</v>
      </c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1:20" s="51" customFormat="1" ht="15" customHeight="1" x14ac:dyDescent="0.2">
      <c r="A5" s="104" t="str">
        <f>Contagem!A7&amp;" : "&amp;Contagem!F7</f>
        <v>Responsável : Renato Lôbo</v>
      </c>
      <c r="B5" s="104"/>
      <c r="C5" s="104"/>
      <c r="D5" s="104"/>
      <c r="E5" s="104"/>
      <c r="F5" s="104"/>
      <c r="G5" s="103" t="str">
        <f>Contagem!A8&amp;" : "&amp;Contagem!F8</f>
        <v>Revisor : Fabia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</row>
    <row r="6" spans="1:20" s="51" customFormat="1" ht="15" customHeight="1" x14ac:dyDescent="0.2">
      <c r="A6" s="107" t="str">
        <f>Contagem!A4&amp;" : "&amp;Contagem!F4</f>
        <v>Empresa : Lobos Soluções tecnologicas</v>
      </c>
      <c r="B6" s="107"/>
      <c r="C6" s="107"/>
      <c r="D6" s="107"/>
      <c r="E6" s="107"/>
      <c r="F6" s="103" t="str">
        <f>Contagem!R4&amp;" = "&amp;VALUE(Contagem!T4)</f>
        <v>R$/PF = 0</v>
      </c>
      <c r="G6" s="103"/>
      <c r="H6" s="108" t="str">
        <f>" Custo= "&amp;DOLLAR(Contagem!W4)</f>
        <v xml:space="preserve"> Custo= R$ 0,00</v>
      </c>
      <c r="I6" s="108"/>
      <c r="J6" s="108"/>
      <c r="K6" s="108"/>
      <c r="L6" s="108"/>
      <c r="M6" s="108"/>
      <c r="N6" s="109" t="str">
        <f>"PF  = "&amp;VALUE(Contagem!W5)</f>
        <v>PF  = 26</v>
      </c>
      <c r="O6" s="109"/>
      <c r="P6" s="81"/>
      <c r="Q6" s="81"/>
      <c r="R6" s="81"/>
      <c r="S6" s="81"/>
      <c r="T6" s="82"/>
    </row>
    <row r="7" spans="1:20" s="51" customFormat="1" ht="15" customHeight="1" x14ac:dyDescent="0.25">
      <c r="A7" s="105" t="s">
        <v>28</v>
      </c>
      <c r="B7" s="105"/>
      <c r="C7" s="105"/>
      <c r="D7" s="105"/>
      <c r="E7" s="105"/>
      <c r="F7" s="105"/>
      <c r="G7" s="52" t="s">
        <v>29</v>
      </c>
      <c r="H7" s="53" t="s">
        <v>30</v>
      </c>
      <c r="I7" s="54" t="s">
        <v>31</v>
      </c>
      <c r="J7" s="54" t="s">
        <v>32</v>
      </c>
      <c r="K7" s="54" t="s">
        <v>33</v>
      </c>
      <c r="L7" s="54" t="s">
        <v>34</v>
      </c>
      <c r="M7" s="54" t="s">
        <v>35</v>
      </c>
      <c r="N7" s="54" t="s">
        <v>5</v>
      </c>
      <c r="O7" s="55" t="s">
        <v>18</v>
      </c>
      <c r="P7" s="106" t="s">
        <v>36</v>
      </c>
      <c r="Q7" s="106"/>
      <c r="R7" s="106"/>
      <c r="S7" s="106"/>
      <c r="T7" s="106"/>
    </row>
    <row r="8" spans="1:20" ht="18" customHeight="1" x14ac:dyDescent="0.25">
      <c r="A8" s="121" t="s">
        <v>72</v>
      </c>
      <c r="B8" s="122"/>
      <c r="C8" s="122"/>
      <c r="D8" s="122"/>
      <c r="E8" s="122"/>
      <c r="F8" s="123"/>
      <c r="G8" s="59" t="s">
        <v>42</v>
      </c>
      <c r="H8" s="59" t="s">
        <v>69</v>
      </c>
      <c r="I8" s="59"/>
      <c r="J8" s="59"/>
      <c r="K8" s="59"/>
      <c r="L8" s="60" t="str">
        <f t="shared" ref="L8:L22" si="0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A</v>
      </c>
      <c r="M8" s="61" t="str">
        <f t="shared" ref="M8:M22" si="1">IF(L8="L","Baixa",IF(L8="A","Média",IF(L8="","","Alta")))</f>
        <v>Média</v>
      </c>
      <c r="N8" s="62">
        <v>1</v>
      </c>
      <c r="O8" s="63">
        <f>IF(H8="I",N8*Contagem!$U$11,IF(H8="E",N8*Contagem!$U$13,IF(H8="A",N8*Contagem!$U$12,IF(H8="T",N8*Contagem!$U$14,""))))</f>
        <v>1</v>
      </c>
      <c r="P8" s="57"/>
      <c r="Q8" s="57"/>
      <c r="R8" s="57"/>
      <c r="S8" s="57"/>
      <c r="T8" s="57"/>
    </row>
    <row r="9" spans="1:20" ht="18" customHeight="1" x14ac:dyDescent="0.25">
      <c r="A9" s="121" t="s">
        <v>71</v>
      </c>
      <c r="B9" s="122"/>
      <c r="C9" s="122"/>
      <c r="D9" s="122"/>
      <c r="E9" s="122"/>
      <c r="F9" s="123"/>
      <c r="G9" s="59" t="s">
        <v>42</v>
      </c>
      <c r="H9" s="59" t="s">
        <v>69</v>
      </c>
      <c r="I9" s="59"/>
      <c r="J9" s="59"/>
      <c r="K9" s="59" t="str">
        <f t="shared" ref="K9:K22" si="2">CONCATENATE(G9,L9)</f>
        <v>EEA</v>
      </c>
      <c r="L9" s="60" t="str">
        <f t="shared" si="0"/>
        <v>A</v>
      </c>
      <c r="M9" s="61" t="str">
        <f t="shared" si="1"/>
        <v>Média</v>
      </c>
      <c r="N9" s="62">
        <v>1</v>
      </c>
      <c r="O9" s="63">
        <f>IF(H9="I",N9*Contagem!$U$11,IF(H9="E",N9*Contagem!$U$13,IF(H9="A",N9*Contagem!$U$12,IF(H9="T",N9*Contagem!$U$14,""))))</f>
        <v>1</v>
      </c>
      <c r="P9" s="57"/>
      <c r="Q9" s="57"/>
      <c r="R9" s="57"/>
      <c r="S9" s="57"/>
      <c r="T9" s="57"/>
    </row>
    <row r="10" spans="1:20" ht="18" customHeight="1" x14ac:dyDescent="0.25">
      <c r="A10" s="121" t="s">
        <v>87</v>
      </c>
      <c r="B10" s="122"/>
      <c r="C10" s="122"/>
      <c r="D10" s="122"/>
      <c r="E10" s="122"/>
      <c r="F10" s="123"/>
      <c r="G10" s="59" t="s">
        <v>42</v>
      </c>
      <c r="H10" s="59" t="s">
        <v>69</v>
      </c>
      <c r="I10" s="59"/>
      <c r="J10" s="59"/>
      <c r="K10" s="59" t="str">
        <f t="shared" si="2"/>
        <v>EEA</v>
      </c>
      <c r="L10" s="60" t="str">
        <f t="shared" si="0"/>
        <v>A</v>
      </c>
      <c r="M10" s="61" t="str">
        <f t="shared" si="1"/>
        <v>Média</v>
      </c>
      <c r="N10" s="62">
        <v>1</v>
      </c>
      <c r="O10" s="63">
        <f>IF(H10="I",N10*Contagem!$U$11,IF(H10="E",N10*Contagem!$U$13,IF(H10="A",N10*Contagem!$U$12,IF(H10="T",N10*Contagem!$U$14,""))))</f>
        <v>1</v>
      </c>
      <c r="P10" s="57"/>
      <c r="Q10" s="57"/>
      <c r="R10" s="57"/>
      <c r="S10" s="57"/>
      <c r="T10" s="57"/>
    </row>
    <row r="11" spans="1:20" ht="18" customHeight="1" x14ac:dyDescent="0.25">
      <c r="A11" s="121" t="s">
        <v>105</v>
      </c>
      <c r="B11" s="122"/>
      <c r="C11" s="122"/>
      <c r="D11" s="122"/>
      <c r="E11" s="122"/>
      <c r="F11" s="123"/>
      <c r="G11" s="59" t="s">
        <v>50</v>
      </c>
      <c r="H11" s="59" t="s">
        <v>69</v>
      </c>
      <c r="I11" s="68"/>
      <c r="J11" s="68"/>
      <c r="K11" s="68" t="str">
        <f t="shared" si="2"/>
        <v>SEA</v>
      </c>
      <c r="L11" s="60" t="str">
        <f t="shared" si="0"/>
        <v>A</v>
      </c>
      <c r="M11" s="61" t="str">
        <f t="shared" si="1"/>
        <v>Média</v>
      </c>
      <c r="N11" s="62">
        <v>1</v>
      </c>
      <c r="O11" s="63">
        <f>IF(H11="I",N11*Contagem!$U$11,IF(H11="E",N11*Contagem!$U$13,IF(H11="A",N11*Contagem!$U$12,IF(H11="T",N11*Contagem!$U$14,""))))</f>
        <v>1</v>
      </c>
      <c r="P11" s="66"/>
      <c r="Q11" s="66"/>
      <c r="R11" s="66"/>
      <c r="S11" s="66"/>
      <c r="T11" s="66"/>
    </row>
    <row r="12" spans="1:20" ht="18" customHeight="1" x14ac:dyDescent="0.25">
      <c r="A12" s="121" t="s">
        <v>85</v>
      </c>
      <c r="B12" s="122"/>
      <c r="C12" s="122"/>
      <c r="D12" s="122"/>
      <c r="E12" s="122"/>
      <c r="F12" s="123"/>
      <c r="G12" s="59" t="s">
        <v>53</v>
      </c>
      <c r="H12" s="59" t="s">
        <v>69</v>
      </c>
      <c r="I12" s="59"/>
      <c r="J12" s="59"/>
      <c r="K12" s="59" t="str">
        <f t="shared" si="2"/>
        <v>CEA</v>
      </c>
      <c r="L12" s="60" t="str">
        <f t="shared" si="0"/>
        <v>A</v>
      </c>
      <c r="M12" s="61" t="str">
        <f t="shared" si="1"/>
        <v>Média</v>
      </c>
      <c r="N12" s="62">
        <v>1</v>
      </c>
      <c r="O12" s="63">
        <f>IF(H12="I",N12*Contagem!$U$11,IF(H12="E",N12*Contagem!$U$13,IF(H12="A",N12*Contagem!$U$12,IF(H12="T",N12*Contagem!$U$14,""))))</f>
        <v>1</v>
      </c>
      <c r="P12" s="57"/>
      <c r="Q12" s="57"/>
      <c r="R12" s="57"/>
      <c r="S12" s="57"/>
      <c r="T12" s="57"/>
    </row>
    <row r="13" spans="1:20" ht="18" customHeight="1" x14ac:dyDescent="0.25">
      <c r="A13" s="121" t="s">
        <v>86</v>
      </c>
      <c r="B13" s="122"/>
      <c r="C13" s="122"/>
      <c r="D13" s="122"/>
      <c r="E13" s="122"/>
      <c r="F13" s="123"/>
      <c r="G13" s="59" t="s">
        <v>53</v>
      </c>
      <c r="H13" s="59" t="s">
        <v>69</v>
      </c>
      <c r="I13" s="59"/>
      <c r="J13" s="59"/>
      <c r="K13" s="59" t="str">
        <f t="shared" si="2"/>
        <v>CEA</v>
      </c>
      <c r="L13" s="60" t="str">
        <f t="shared" si="0"/>
        <v>A</v>
      </c>
      <c r="M13" s="61" t="str">
        <f t="shared" si="1"/>
        <v>Média</v>
      </c>
      <c r="N13" s="62">
        <v>1</v>
      </c>
      <c r="O13" s="63">
        <f>IF(H13="I",N13*Contagem!$U$11,IF(H13="E",N13*Contagem!$U$13,IF(H13="A",N13*Contagem!$U$12,IF(H13="T",N13*Contagem!$U$14,""))))</f>
        <v>1</v>
      </c>
      <c r="P13" s="57"/>
      <c r="Q13" s="57"/>
      <c r="R13" s="57"/>
      <c r="S13" s="57"/>
      <c r="T13" s="57"/>
    </row>
    <row r="14" spans="1:20" ht="18" customHeight="1" x14ac:dyDescent="0.25">
      <c r="A14" s="121" t="s">
        <v>90</v>
      </c>
      <c r="B14" s="122"/>
      <c r="C14" s="122"/>
      <c r="D14" s="122"/>
      <c r="E14" s="122"/>
      <c r="F14" s="123"/>
      <c r="G14" s="59" t="s">
        <v>42</v>
      </c>
      <c r="H14" s="59" t="s">
        <v>69</v>
      </c>
      <c r="I14" s="59"/>
      <c r="J14" s="59"/>
      <c r="K14" s="59" t="str">
        <f t="shared" si="2"/>
        <v>EEA</v>
      </c>
      <c r="L14" s="60" t="str">
        <f t="shared" si="0"/>
        <v>A</v>
      </c>
      <c r="M14" s="61" t="str">
        <f t="shared" si="1"/>
        <v>Média</v>
      </c>
      <c r="N14" s="62">
        <v>1</v>
      </c>
      <c r="O14" s="63">
        <f>IF(H14="I",N14*Contagem!$U$11,IF(H14="E",N14*Contagem!$U$13,IF(H14="A",N14*Contagem!$U$12,IF(H14="T",N14*Contagem!$U$14,""))))</f>
        <v>1</v>
      </c>
      <c r="P14" s="57"/>
      <c r="Q14" s="57"/>
      <c r="R14" s="57"/>
      <c r="S14" s="57"/>
      <c r="T14" s="57"/>
    </row>
    <row r="15" spans="1:20" ht="18" customHeight="1" x14ac:dyDescent="0.25">
      <c r="A15" s="121" t="s">
        <v>73</v>
      </c>
      <c r="B15" s="122"/>
      <c r="C15" s="122"/>
      <c r="D15" s="122"/>
      <c r="E15" s="122"/>
      <c r="F15" s="123"/>
      <c r="G15" s="59" t="s">
        <v>42</v>
      </c>
      <c r="H15" s="59" t="s">
        <v>69</v>
      </c>
      <c r="I15" s="59"/>
      <c r="J15" s="59"/>
      <c r="K15" s="59" t="str">
        <f t="shared" si="2"/>
        <v>EEA</v>
      </c>
      <c r="L15" s="60" t="str">
        <f t="shared" si="0"/>
        <v>A</v>
      </c>
      <c r="M15" s="61" t="str">
        <f t="shared" si="1"/>
        <v>Média</v>
      </c>
      <c r="N15" s="62">
        <v>1</v>
      </c>
      <c r="O15" s="63">
        <f>IF(H15="I",N15*Contagem!$U$11,IF(H15="E",N15*Contagem!$U$13,IF(H15="A",N15*Contagem!$U$12,IF(H15="T",N15*Contagem!$U$14,""))))</f>
        <v>1</v>
      </c>
      <c r="P15" s="57"/>
      <c r="Q15" s="57"/>
      <c r="R15" s="57"/>
      <c r="S15" s="57"/>
      <c r="T15" s="57"/>
    </row>
    <row r="16" spans="1:20" ht="18" customHeight="1" x14ac:dyDescent="0.25">
      <c r="A16" s="121" t="s">
        <v>84</v>
      </c>
      <c r="B16" s="122"/>
      <c r="C16" s="122"/>
      <c r="D16" s="122"/>
      <c r="E16" s="122"/>
      <c r="F16" s="123"/>
      <c r="G16" s="59" t="s">
        <v>42</v>
      </c>
      <c r="H16" s="59" t="s">
        <v>74</v>
      </c>
      <c r="I16" s="59"/>
      <c r="J16" s="59"/>
      <c r="K16" s="59" t="str">
        <f t="shared" si="2"/>
        <v>EEA</v>
      </c>
      <c r="L16" s="60" t="str">
        <f t="shared" si="0"/>
        <v>A</v>
      </c>
      <c r="M16" s="61" t="str">
        <f t="shared" si="1"/>
        <v>Média</v>
      </c>
      <c r="N16" s="62">
        <v>1</v>
      </c>
      <c r="O16" s="63">
        <v>1</v>
      </c>
      <c r="P16" s="57"/>
      <c r="Q16" s="57"/>
      <c r="R16" s="57"/>
      <c r="S16" s="57"/>
      <c r="T16" s="57"/>
    </row>
    <row r="17" spans="1:20" ht="18" customHeight="1" x14ac:dyDescent="0.25">
      <c r="A17" s="121" t="s">
        <v>83</v>
      </c>
      <c r="B17" s="122"/>
      <c r="C17" s="122"/>
      <c r="D17" s="122"/>
      <c r="E17" s="122"/>
      <c r="F17" s="123"/>
      <c r="G17" s="59" t="s">
        <v>42</v>
      </c>
      <c r="H17" s="59" t="s">
        <v>69</v>
      </c>
      <c r="I17" s="59"/>
      <c r="J17" s="59"/>
      <c r="K17" s="59" t="str">
        <f t="shared" si="2"/>
        <v>EEA</v>
      </c>
      <c r="L17" s="60" t="str">
        <f t="shared" si="0"/>
        <v>A</v>
      </c>
      <c r="M17" s="61" t="str">
        <f t="shared" si="1"/>
        <v>Média</v>
      </c>
      <c r="N17" s="62">
        <v>1</v>
      </c>
      <c r="O17" s="63">
        <f>IF(H17="I",N17*Contagem!$U$11,IF(H17="E",N17*Contagem!$U$13,IF(H17="A",N17*Contagem!$U$12,IF(H17="T",N17*Contagem!$U$14,""))))</f>
        <v>1</v>
      </c>
      <c r="P17" s="57"/>
      <c r="Q17" s="57"/>
      <c r="R17" s="57"/>
      <c r="S17" s="57"/>
      <c r="T17" s="57"/>
    </row>
    <row r="18" spans="1:20" ht="18" customHeight="1" x14ac:dyDescent="0.25">
      <c r="A18" s="121" t="s">
        <v>82</v>
      </c>
      <c r="B18" s="122"/>
      <c r="C18" s="122"/>
      <c r="D18" s="122"/>
      <c r="E18" s="122"/>
      <c r="F18" s="123"/>
      <c r="G18" s="59" t="s">
        <v>42</v>
      </c>
      <c r="H18" s="59" t="s">
        <v>75</v>
      </c>
      <c r="I18" s="59"/>
      <c r="J18" s="59"/>
      <c r="K18" s="59" t="str">
        <f t="shared" si="2"/>
        <v>EEA</v>
      </c>
      <c r="L18" s="60" t="str">
        <f t="shared" si="0"/>
        <v>A</v>
      </c>
      <c r="M18" s="61" t="str">
        <f t="shared" si="1"/>
        <v>Média</v>
      </c>
      <c r="N18" s="62"/>
      <c r="O18" s="63" t="str">
        <f>IF(H18="I",N18*Contagem!$U$11,IF(H18="E",N18*Contagem!$U$13,IF(H18="A",N18*Contagem!$U$12,IF(H18="T",N18*Contagem!$U$14,""))))</f>
        <v/>
      </c>
      <c r="P18" s="57"/>
      <c r="Q18" s="57"/>
      <c r="R18" s="57"/>
      <c r="S18" s="57"/>
      <c r="T18" s="57"/>
    </row>
    <row r="19" spans="1:20" ht="18" customHeight="1" x14ac:dyDescent="0.25">
      <c r="A19" s="121" t="s">
        <v>81</v>
      </c>
      <c r="B19" s="122"/>
      <c r="C19" s="122"/>
      <c r="D19" s="122"/>
      <c r="E19" s="122"/>
      <c r="F19" s="123"/>
      <c r="G19" s="59" t="s">
        <v>54</v>
      </c>
      <c r="H19" s="59" t="s">
        <v>69</v>
      </c>
      <c r="I19" s="59"/>
      <c r="J19" s="59"/>
      <c r="K19" s="59" t="str">
        <f t="shared" si="2"/>
        <v>ALIL</v>
      </c>
      <c r="L19" s="60" t="str">
        <f t="shared" si="0"/>
        <v>L</v>
      </c>
      <c r="M19" s="61" t="str">
        <f t="shared" si="1"/>
        <v>Baixa</v>
      </c>
      <c r="N19" s="62">
        <v>1</v>
      </c>
      <c r="O19" s="63">
        <f>IF(H19="I",N19*Contagem!$U$11,IF(H19="E",N19*Contagem!$U$13,IF(H19="A",N19*Contagem!$U$12,IF(H19="T",N19*Contagem!$U$14,""))))</f>
        <v>1</v>
      </c>
      <c r="P19" s="57"/>
      <c r="Q19" s="57"/>
      <c r="R19" s="57"/>
      <c r="S19" s="57"/>
      <c r="T19" s="57"/>
    </row>
    <row r="20" spans="1:20" ht="18" customHeight="1" x14ac:dyDescent="0.25">
      <c r="A20" s="121" t="s">
        <v>88</v>
      </c>
      <c r="B20" s="122"/>
      <c r="C20" s="122"/>
      <c r="D20" s="122"/>
      <c r="E20" s="122"/>
      <c r="F20" s="123"/>
      <c r="G20" s="59" t="s">
        <v>42</v>
      </c>
      <c r="H20" s="59" t="s">
        <v>69</v>
      </c>
      <c r="I20" s="68"/>
      <c r="J20" s="68"/>
      <c r="K20" s="68" t="str">
        <f t="shared" si="2"/>
        <v>EEA</v>
      </c>
      <c r="L20" s="60" t="str">
        <f t="shared" si="0"/>
        <v>A</v>
      </c>
      <c r="M20" s="61" t="str">
        <f t="shared" si="1"/>
        <v>Média</v>
      </c>
      <c r="N20" s="62">
        <v>1</v>
      </c>
      <c r="O20" s="63">
        <f>IF(H20="I",N20*Contagem!$U$11,IF(H20="E",N20*Contagem!$U$13,IF(H20="A",N20*Contagem!$U$12,IF(H20="T",N20*Contagem!$U$14,""))))</f>
        <v>1</v>
      </c>
      <c r="P20" s="66"/>
      <c r="Q20" s="66"/>
      <c r="R20" s="66"/>
      <c r="S20" s="66"/>
      <c r="T20" s="66"/>
    </row>
    <row r="21" spans="1:20" s="78" customFormat="1" ht="18" customHeight="1" x14ac:dyDescent="0.25">
      <c r="A21" s="121" t="s">
        <v>89</v>
      </c>
      <c r="B21" s="122"/>
      <c r="C21" s="122"/>
      <c r="D21" s="122"/>
      <c r="E21" s="122"/>
      <c r="F21" s="123"/>
      <c r="G21" s="59" t="s">
        <v>53</v>
      </c>
      <c r="H21" s="59" t="s">
        <v>69</v>
      </c>
      <c r="I21" s="59"/>
      <c r="J21" s="59"/>
      <c r="K21" s="59" t="str">
        <f t="shared" si="2"/>
        <v>CEA</v>
      </c>
      <c r="L21" s="60" t="str">
        <f t="shared" si="0"/>
        <v>A</v>
      </c>
      <c r="M21" s="61" t="str">
        <f t="shared" si="1"/>
        <v>Média</v>
      </c>
      <c r="N21" s="62">
        <v>1</v>
      </c>
      <c r="O21" s="63">
        <f>IF(H21="I",N21*Contagem!$U$11,IF(H21="E",N21*Contagem!$U$13,IF(H21="A",N21*Contagem!$U$12,IF(H21="T",N21*Contagem!$U$14,""))))</f>
        <v>1</v>
      </c>
      <c r="P21" s="57"/>
      <c r="Q21" s="57"/>
      <c r="R21" s="57"/>
      <c r="S21" s="57"/>
      <c r="T21" s="57"/>
    </row>
    <row r="22" spans="1:20" ht="18" customHeight="1" x14ac:dyDescent="0.25">
      <c r="A22" s="121" t="s">
        <v>91</v>
      </c>
      <c r="B22" s="122"/>
      <c r="C22" s="122"/>
      <c r="D22" s="122"/>
      <c r="E22" s="122"/>
      <c r="F22" s="123"/>
      <c r="G22" s="59" t="s">
        <v>42</v>
      </c>
      <c r="H22" s="59" t="s">
        <v>74</v>
      </c>
      <c r="I22" s="59"/>
      <c r="J22" s="59"/>
      <c r="K22" s="59" t="str">
        <f t="shared" si="2"/>
        <v>EEA</v>
      </c>
      <c r="L22" s="60" t="str">
        <f t="shared" si="0"/>
        <v>A</v>
      </c>
      <c r="M22" s="61" t="str">
        <f t="shared" si="1"/>
        <v>Média</v>
      </c>
      <c r="N22" s="62">
        <v>1</v>
      </c>
      <c r="O22" s="63">
        <f>IF(H22="I",N22*Contagem!$U$11,IF(H22="E",N22*Contagem!$U$13,IF(H22="A",N22*Contagem!$U$12,IF(H22="T",N22*Contagem!$U$14,""))))</f>
        <v>1</v>
      </c>
      <c r="P22" s="57"/>
      <c r="Q22" s="57"/>
      <c r="R22" s="57"/>
      <c r="S22" s="57"/>
      <c r="T22" s="57"/>
    </row>
    <row r="23" spans="1:20" ht="18" customHeight="1" x14ac:dyDescent="0.25">
      <c r="A23" s="121" t="s">
        <v>92</v>
      </c>
      <c r="B23" s="122"/>
      <c r="C23" s="122"/>
      <c r="D23" s="122"/>
      <c r="E23" s="122"/>
      <c r="F23" s="123"/>
      <c r="G23" s="59" t="s">
        <v>42</v>
      </c>
      <c r="H23" s="59" t="s">
        <v>69</v>
      </c>
      <c r="I23" s="59"/>
      <c r="J23" s="59"/>
      <c r="K23" s="59" t="str">
        <f t="shared" ref="K23:K29" si="3">CONCATENATE(G23,L23)</f>
        <v>EEA</v>
      </c>
      <c r="L23" s="60" t="str">
        <f t="shared" ref="L23:L29" si="4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A</v>
      </c>
      <c r="M23" s="61" t="str">
        <f t="shared" ref="M23:M29" si="5">IF(L23="L","Baixa",IF(L23="A","Média",IF(L23="","","Alta")))</f>
        <v>Média</v>
      </c>
      <c r="N23" s="62">
        <v>1</v>
      </c>
      <c r="O23" s="63">
        <f>IF(H23="I",N23*Contagem!$U$11,IF(H23="E",N23*Contagem!$U$13,IF(H23="A",N23*Contagem!$U$12,IF(H23="T",N23*Contagem!$U$14,""))))</f>
        <v>1</v>
      </c>
      <c r="P23" s="57"/>
      <c r="Q23" s="57"/>
      <c r="R23" s="57"/>
      <c r="S23" s="57"/>
      <c r="T23" s="57"/>
    </row>
    <row r="24" spans="1:20" ht="18" customHeight="1" x14ac:dyDescent="0.25">
      <c r="A24" s="121" t="s">
        <v>93</v>
      </c>
      <c r="B24" s="122"/>
      <c r="C24" s="122"/>
      <c r="D24" s="122"/>
      <c r="E24" s="122"/>
      <c r="F24" s="123"/>
      <c r="G24" s="59" t="s">
        <v>42</v>
      </c>
      <c r="H24" s="59" t="s">
        <v>75</v>
      </c>
      <c r="I24" s="59"/>
      <c r="J24" s="59"/>
      <c r="K24" s="59" t="str">
        <f t="shared" si="3"/>
        <v>EEA</v>
      </c>
      <c r="L24" s="60" t="str">
        <f t="shared" si="4"/>
        <v>A</v>
      </c>
      <c r="M24" s="61" t="str">
        <f t="shared" si="5"/>
        <v>Média</v>
      </c>
      <c r="N24" s="62"/>
      <c r="O24" s="63" t="str">
        <f>IF(H24="I",N24*Contagem!$U$11,IF(H24="E",N24*Contagem!$U$13,IF(H24="A",N24*Contagem!$U$12,IF(H24="T",N24*Contagem!$U$14,""))))</f>
        <v/>
      </c>
      <c r="P24" s="57"/>
      <c r="Q24" s="57"/>
      <c r="R24" s="57"/>
      <c r="S24" s="57"/>
      <c r="T24" s="57"/>
    </row>
    <row r="25" spans="1:20" ht="18" customHeight="1" x14ac:dyDescent="0.25">
      <c r="A25" s="121" t="s">
        <v>94</v>
      </c>
      <c r="B25" s="122"/>
      <c r="C25" s="122"/>
      <c r="D25" s="122"/>
      <c r="E25" s="122"/>
      <c r="F25" s="123"/>
      <c r="G25" s="59" t="s">
        <v>54</v>
      </c>
      <c r="H25" s="59" t="s">
        <v>69</v>
      </c>
      <c r="I25" s="59"/>
      <c r="J25" s="59"/>
      <c r="K25" s="59" t="str">
        <f t="shared" si="3"/>
        <v>ALIL</v>
      </c>
      <c r="L25" s="60" t="str">
        <f t="shared" si="4"/>
        <v>L</v>
      </c>
      <c r="M25" s="61" t="str">
        <f t="shared" si="5"/>
        <v>Baixa</v>
      </c>
      <c r="N25" s="62">
        <v>1</v>
      </c>
      <c r="O25" s="63">
        <f>IF(H25="I",N25*Contagem!$U$11,IF(H25="E",N25*Contagem!$U$13,IF(H25="A",N25*Contagem!$U$12,IF(H25="T",N25*Contagem!$U$14,""))))</f>
        <v>1</v>
      </c>
      <c r="P25" s="57"/>
      <c r="Q25" s="57"/>
      <c r="R25" s="57"/>
      <c r="S25" s="57"/>
      <c r="T25" s="57"/>
    </row>
    <row r="26" spans="1:20" ht="18" customHeight="1" x14ac:dyDescent="0.25">
      <c r="A26" s="121" t="s">
        <v>95</v>
      </c>
      <c r="B26" s="122"/>
      <c r="C26" s="122"/>
      <c r="D26" s="122"/>
      <c r="E26" s="122"/>
      <c r="F26" s="123"/>
      <c r="G26" s="59" t="s">
        <v>53</v>
      </c>
      <c r="H26" s="59" t="s">
        <v>69</v>
      </c>
      <c r="I26" s="59"/>
      <c r="J26" s="59"/>
      <c r="K26" s="59" t="str">
        <f t="shared" si="3"/>
        <v>CEA</v>
      </c>
      <c r="L26" s="60" t="str">
        <f t="shared" si="4"/>
        <v>A</v>
      </c>
      <c r="M26" s="61" t="str">
        <f t="shared" si="5"/>
        <v>Média</v>
      </c>
      <c r="N26" s="62">
        <v>1</v>
      </c>
      <c r="O26" s="63">
        <f>IF(H26="I",N26*Contagem!$U$11,IF(H26="E",N26*Contagem!$U$13,IF(H26="A",N26*Contagem!$U$12,IF(H26="T",N26*Contagem!$U$14,""))))</f>
        <v>1</v>
      </c>
      <c r="P26" s="57"/>
      <c r="Q26" s="57"/>
      <c r="R26" s="57"/>
      <c r="S26" s="57"/>
      <c r="T26" s="57"/>
    </row>
    <row r="27" spans="1:20" ht="18" customHeight="1" x14ac:dyDescent="0.25">
      <c r="A27" s="121" t="s">
        <v>97</v>
      </c>
      <c r="B27" s="122"/>
      <c r="C27" s="122"/>
      <c r="D27" s="122"/>
      <c r="E27" s="122"/>
      <c r="F27" s="123"/>
      <c r="G27" s="59" t="s">
        <v>42</v>
      </c>
      <c r="H27" s="59" t="s">
        <v>69</v>
      </c>
      <c r="I27" s="59"/>
      <c r="J27" s="59"/>
      <c r="K27" s="59" t="str">
        <f t="shared" si="3"/>
        <v>EEA</v>
      </c>
      <c r="L27" s="60" t="str">
        <f t="shared" si="4"/>
        <v>A</v>
      </c>
      <c r="M27" s="61" t="str">
        <f t="shared" si="5"/>
        <v>Média</v>
      </c>
      <c r="N27" s="62">
        <v>1</v>
      </c>
      <c r="O27" s="63">
        <f>IF(H27="I",N27*Contagem!$U$11,IF(H27="E",N27*Contagem!$U$13,IF(H27="A",N27*Contagem!$U$12,IF(H27="T",N27*Contagem!$U$14,""))))</f>
        <v>1</v>
      </c>
      <c r="P27" s="57"/>
      <c r="Q27" s="57"/>
      <c r="R27" s="57"/>
      <c r="S27" s="57"/>
      <c r="T27" s="57"/>
    </row>
    <row r="28" spans="1:20" ht="18" customHeight="1" x14ac:dyDescent="0.25">
      <c r="A28" s="121" t="s">
        <v>96</v>
      </c>
      <c r="B28" s="122"/>
      <c r="C28" s="122"/>
      <c r="D28" s="122"/>
      <c r="E28" s="122"/>
      <c r="F28" s="123"/>
      <c r="G28" s="59" t="s">
        <v>53</v>
      </c>
      <c r="H28" s="59" t="s">
        <v>70</v>
      </c>
      <c r="I28" s="59"/>
      <c r="J28" s="59"/>
      <c r="K28" s="59" t="str">
        <f t="shared" si="3"/>
        <v>CEA</v>
      </c>
      <c r="L28" s="60" t="str">
        <f t="shared" si="4"/>
        <v>A</v>
      </c>
      <c r="M28" s="61" t="str">
        <f t="shared" si="5"/>
        <v>Média</v>
      </c>
      <c r="N28" s="62">
        <v>1</v>
      </c>
      <c r="O28" s="63">
        <f>IF(H28="I",N28*Contagem!$U$11,IF(H28="E",N28*Contagem!$U$13,IF(H28="A",N28*Contagem!$U$12,IF(H28="T",N28*Contagem!$U$14,""))))</f>
        <v>1</v>
      </c>
      <c r="P28" s="57"/>
      <c r="Q28" s="57"/>
      <c r="R28" s="57"/>
      <c r="S28" s="57"/>
      <c r="T28" s="57"/>
    </row>
    <row r="29" spans="1:20" ht="18" customHeight="1" x14ac:dyDescent="0.25">
      <c r="A29" s="121" t="s">
        <v>98</v>
      </c>
      <c r="B29" s="122"/>
      <c r="C29" s="122"/>
      <c r="D29" s="122"/>
      <c r="E29" s="122"/>
      <c r="F29" s="123"/>
      <c r="G29" s="59" t="s">
        <v>42</v>
      </c>
      <c r="H29" s="59" t="s">
        <v>74</v>
      </c>
      <c r="I29" s="59"/>
      <c r="J29" s="59"/>
      <c r="K29" s="59" t="str">
        <f t="shared" si="3"/>
        <v>EEA</v>
      </c>
      <c r="L29" s="60" t="str">
        <f t="shared" si="4"/>
        <v>A</v>
      </c>
      <c r="M29" s="61" t="str">
        <f t="shared" si="5"/>
        <v>Média</v>
      </c>
      <c r="N29" s="62"/>
      <c r="O29" s="63"/>
      <c r="P29" s="57"/>
      <c r="Q29" s="57"/>
      <c r="R29" s="57"/>
      <c r="S29" s="57"/>
      <c r="T29" s="57"/>
    </row>
    <row r="30" spans="1:20" ht="18" customHeight="1" x14ac:dyDescent="0.25">
      <c r="A30" s="121" t="s">
        <v>99</v>
      </c>
      <c r="B30" s="122"/>
      <c r="C30" s="122"/>
      <c r="D30" s="122"/>
      <c r="E30" s="122"/>
      <c r="F30" s="123"/>
      <c r="G30" s="59" t="s">
        <v>54</v>
      </c>
      <c r="H30" s="59" t="s">
        <v>69</v>
      </c>
      <c r="I30" s="59"/>
      <c r="J30" s="59"/>
      <c r="K30" s="59" t="str">
        <f t="shared" ref="K30:K36" si="6">CONCATENATE(G30,L30)</f>
        <v>ALIL</v>
      </c>
      <c r="L30" s="60" t="str">
        <f t="shared" ref="L30:L36" si="7"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L</v>
      </c>
      <c r="M30" s="61" t="str">
        <f t="shared" ref="M30:M36" si="8">IF(L30="L","Baixa",IF(L30="A","Média",IF(L30="","","Alta")))</f>
        <v>Baixa</v>
      </c>
      <c r="N30" s="62">
        <v>1</v>
      </c>
      <c r="O30" s="63">
        <f>IF(H30="I",N30*Contagem!$U$11,IF(H30="E",N30*Contagem!$U$13,IF(H30="A",N30*Contagem!$U$12,IF(H30="T",N30*Contagem!$U$14,""))))</f>
        <v>1</v>
      </c>
      <c r="P30" s="57"/>
      <c r="Q30" s="57"/>
      <c r="R30" s="57"/>
      <c r="S30" s="57"/>
      <c r="T30" s="57"/>
    </row>
    <row r="31" spans="1:20" ht="18" customHeight="1" x14ac:dyDescent="0.25">
      <c r="A31" s="121" t="s">
        <v>100</v>
      </c>
      <c r="B31" s="122"/>
      <c r="C31" s="122"/>
      <c r="D31" s="122"/>
      <c r="E31" s="122"/>
      <c r="F31" s="123"/>
      <c r="G31" s="59" t="s">
        <v>53</v>
      </c>
      <c r="H31" s="59" t="s">
        <v>69</v>
      </c>
      <c r="I31" s="59"/>
      <c r="J31" s="59"/>
      <c r="K31" s="59" t="str">
        <f t="shared" si="6"/>
        <v>CEA</v>
      </c>
      <c r="L31" s="60" t="str">
        <f t="shared" si="7"/>
        <v>A</v>
      </c>
      <c r="M31" s="61" t="str">
        <f t="shared" si="8"/>
        <v>Média</v>
      </c>
      <c r="N31" s="62">
        <v>1</v>
      </c>
      <c r="O31" s="63">
        <f>IF(H31="I",N31*Contagem!$U$11,IF(H31="E",N31*Contagem!$U$13,IF(H31="A",N31*Contagem!$U$12,IF(H31="T",N31*Contagem!$U$14,""))))</f>
        <v>1</v>
      </c>
      <c r="P31" s="57"/>
      <c r="Q31" s="57"/>
      <c r="R31" s="57"/>
      <c r="S31" s="57"/>
      <c r="T31" s="57"/>
    </row>
    <row r="32" spans="1:20" ht="18" customHeight="1" x14ac:dyDescent="0.25">
      <c r="A32" s="121" t="s">
        <v>101</v>
      </c>
      <c r="B32" s="122"/>
      <c r="C32" s="122"/>
      <c r="D32" s="122"/>
      <c r="E32" s="122"/>
      <c r="F32" s="123"/>
      <c r="G32" s="59" t="s">
        <v>42</v>
      </c>
      <c r="H32" s="59" t="s">
        <v>69</v>
      </c>
      <c r="I32" s="59"/>
      <c r="J32" s="59"/>
      <c r="K32" s="59" t="str">
        <f t="shared" si="6"/>
        <v>EEA</v>
      </c>
      <c r="L32" s="60" t="str">
        <f t="shared" si="7"/>
        <v>A</v>
      </c>
      <c r="M32" s="61" t="str">
        <f t="shared" si="8"/>
        <v>Média</v>
      </c>
      <c r="N32" s="62">
        <v>1</v>
      </c>
      <c r="O32" s="63">
        <f>IF(H32="I",N32*Contagem!$U$11,IF(H32="E",N32*Contagem!$U$13,IF(H32="A",N32*Contagem!$U$12,IF(H32="T",N32*Contagem!$U$14,""))))</f>
        <v>1</v>
      </c>
      <c r="P32" s="57"/>
      <c r="Q32" s="57"/>
      <c r="R32" s="57"/>
      <c r="S32" s="57"/>
      <c r="T32" s="57"/>
    </row>
    <row r="33" spans="1:20" ht="18" customHeight="1" x14ac:dyDescent="0.25">
      <c r="A33" s="121" t="s">
        <v>102</v>
      </c>
      <c r="B33" s="122"/>
      <c r="C33" s="122"/>
      <c r="D33" s="122"/>
      <c r="E33" s="122"/>
      <c r="F33" s="123"/>
      <c r="G33" s="59" t="s">
        <v>42</v>
      </c>
      <c r="H33" s="59" t="s">
        <v>74</v>
      </c>
      <c r="I33" s="59"/>
      <c r="J33" s="59"/>
      <c r="K33" s="59" t="str">
        <f t="shared" si="6"/>
        <v>EEA</v>
      </c>
      <c r="L33" s="60" t="str">
        <f t="shared" si="7"/>
        <v>A</v>
      </c>
      <c r="M33" s="61" t="str">
        <f t="shared" si="8"/>
        <v>Média</v>
      </c>
      <c r="N33" s="62">
        <v>1</v>
      </c>
      <c r="O33" s="63">
        <f>IF(H33="I",N33*Contagem!$U$11,IF(H33="E",N33*Contagem!$U$13,IF(H33="A",N33*Contagem!$U$12,IF(H33="T",N33*Contagem!$U$14,""))))</f>
        <v>1</v>
      </c>
      <c r="P33" s="57"/>
      <c r="Q33" s="57"/>
      <c r="R33" s="57"/>
      <c r="S33" s="57"/>
      <c r="T33" s="57"/>
    </row>
    <row r="34" spans="1:20" ht="18" customHeight="1" x14ac:dyDescent="0.25">
      <c r="A34" s="121" t="s">
        <v>103</v>
      </c>
      <c r="B34" s="122"/>
      <c r="C34" s="122"/>
      <c r="D34" s="122"/>
      <c r="E34" s="122"/>
      <c r="F34" s="123"/>
      <c r="G34" s="59" t="s">
        <v>54</v>
      </c>
      <c r="H34" s="59" t="s">
        <v>69</v>
      </c>
      <c r="I34" s="59"/>
      <c r="J34" s="59"/>
      <c r="K34" s="59" t="str">
        <f t="shared" si="6"/>
        <v>ALIL</v>
      </c>
      <c r="L34" s="60" t="str">
        <f t="shared" si="7"/>
        <v>L</v>
      </c>
      <c r="M34" s="61" t="str">
        <f t="shared" si="8"/>
        <v>Baixa</v>
      </c>
      <c r="N34" s="62">
        <v>1</v>
      </c>
      <c r="O34" s="63">
        <f>IF(H34="I",N34*Contagem!$U$11,IF(H34="E",N34*Contagem!$U$13,IF(H34="A",N34*Contagem!$U$12,IF(H34="T",N34*Contagem!$U$14,""))))</f>
        <v>1</v>
      </c>
      <c r="P34" s="57"/>
      <c r="Q34" s="57"/>
      <c r="R34" s="57"/>
      <c r="S34" s="57"/>
      <c r="T34" s="57"/>
    </row>
    <row r="35" spans="1:20" ht="18" customHeight="1" x14ac:dyDescent="0.25">
      <c r="A35" s="121" t="s">
        <v>104</v>
      </c>
      <c r="B35" s="122"/>
      <c r="C35" s="122"/>
      <c r="D35" s="122"/>
      <c r="E35" s="122"/>
      <c r="F35" s="123"/>
      <c r="G35" s="59" t="s">
        <v>42</v>
      </c>
      <c r="H35" s="59" t="s">
        <v>75</v>
      </c>
      <c r="I35" s="59"/>
      <c r="J35" s="59"/>
      <c r="K35" s="59" t="str">
        <f t="shared" si="6"/>
        <v>EEA</v>
      </c>
      <c r="L35" s="60" t="str">
        <f t="shared" si="7"/>
        <v>A</v>
      </c>
      <c r="M35" s="61" t="str">
        <f t="shared" si="8"/>
        <v>Média</v>
      </c>
      <c r="N35" s="62">
        <v>1</v>
      </c>
      <c r="O35" s="63" t="str">
        <f>IF(H35="I",N35*Contagem!$U$11,IF(H35="E",N35*Contagem!$U$13,IF(H35="A",N35*Contagem!$U$12,IF(H35="T",N35*Contagem!$U$14,""))))</f>
        <v/>
      </c>
      <c r="P35" s="57"/>
      <c r="Q35" s="57"/>
      <c r="R35" s="57"/>
      <c r="S35" s="57"/>
      <c r="T35" s="57"/>
    </row>
    <row r="36" spans="1:20" ht="18" customHeight="1" x14ac:dyDescent="0.25">
      <c r="A36" s="121" t="s">
        <v>106</v>
      </c>
      <c r="B36" s="122"/>
      <c r="C36" s="122"/>
      <c r="D36" s="122"/>
      <c r="E36" s="122"/>
      <c r="F36" s="123"/>
      <c r="G36" s="59" t="s">
        <v>42</v>
      </c>
      <c r="H36" s="59" t="s">
        <v>69</v>
      </c>
      <c r="I36" s="59"/>
      <c r="J36" s="59"/>
      <c r="K36" s="59" t="str">
        <f t="shared" si="6"/>
        <v>EEA</v>
      </c>
      <c r="L36" s="60" t="str">
        <f t="shared" si="7"/>
        <v>A</v>
      </c>
      <c r="M36" s="61" t="str">
        <f t="shared" si="8"/>
        <v>Média</v>
      </c>
      <c r="N36" s="62">
        <v>1</v>
      </c>
      <c r="O36" s="63">
        <f>IF(H36="I",N36*Contagem!$U$11,IF(H36="E",N36*Contagem!$U$13,IF(H36="A",N36*Contagem!$U$12,IF(H36="T",N36*Contagem!$U$14,""))))</f>
        <v>1</v>
      </c>
      <c r="P36" s="57"/>
      <c r="Q36" s="57"/>
      <c r="R36" s="57"/>
      <c r="S36" s="57"/>
      <c r="T36" s="57"/>
    </row>
    <row r="37" spans="1:20" ht="18" customHeight="1" x14ac:dyDescent="0.25">
      <c r="A37" s="121" t="s">
        <v>107</v>
      </c>
      <c r="B37" s="122"/>
      <c r="C37" s="122"/>
      <c r="D37" s="122"/>
      <c r="E37" s="122"/>
      <c r="F37" s="123"/>
      <c r="G37" s="59" t="s">
        <v>50</v>
      </c>
      <c r="H37" s="59" t="s">
        <v>69</v>
      </c>
      <c r="I37" s="59"/>
      <c r="J37" s="59"/>
      <c r="K37" s="59" t="str">
        <f t="shared" ref="K37:K46" si="9">CONCATENATE(G37,L37)</f>
        <v>SEA</v>
      </c>
      <c r="L37" s="60" t="str">
        <f t="shared" ref="L37:L46" si="10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A</v>
      </c>
      <c r="M37" s="61" t="str">
        <f t="shared" ref="M37:M46" si="11">IF(L37="L","Baixa",IF(L37="A","Média",IF(L37="","","Alta")))</f>
        <v>Média</v>
      </c>
      <c r="N37" s="62">
        <v>1</v>
      </c>
      <c r="O37" s="63">
        <f>IF(H37="I",N37*Contagem!$U$11,IF(H37="E",N37*Contagem!$U$13,IF(H37="A",N37*Contagem!$U$12,IF(H37="T",N37*Contagem!$U$14,""))))</f>
        <v>1</v>
      </c>
      <c r="P37" s="57"/>
      <c r="Q37" s="57"/>
      <c r="R37" s="57"/>
      <c r="S37" s="57"/>
      <c r="T37" s="57"/>
    </row>
    <row r="38" spans="1:20" ht="18" customHeight="1" x14ac:dyDescent="0.25">
      <c r="A38" s="121"/>
      <c r="B38" s="122"/>
      <c r="C38" s="122"/>
      <c r="D38" s="122"/>
      <c r="E38" s="122"/>
      <c r="F38" s="123"/>
      <c r="G38" s="59"/>
      <c r="H38" s="59"/>
      <c r="I38" s="59"/>
      <c r="J38" s="59"/>
      <c r="K38" s="59" t="str">
        <f t="shared" si="9"/>
        <v/>
      </c>
      <c r="L38" s="60" t="str">
        <f t="shared" si="10"/>
        <v/>
      </c>
      <c r="M38" s="61" t="str">
        <f t="shared" si="11"/>
        <v/>
      </c>
      <c r="N38" s="62" t="str">
        <f t="shared" ref="N37:N46" si="12">IF(ISBLANK(G38),"",IF(G38="ALI",IF(L38="L",7,IF(L38="A",10,15)),IF(G38="AIE",IF(L38="L",5,IF(L38="A",7,10)),IF(G38="SE",IF(L38="L",4,IF(L38="A",5,7)),IF(OR(G38="EE",G38="CE"),IF(L38="L",3,IF(L38="A",4,6)))))))</f>
        <v/>
      </c>
      <c r="O38" s="63" t="str">
        <f>IF(H38="I",N38*Contagem!$U$11,IF(H38="E",N38*Contagem!$U$13,IF(H38="A",N38*Contagem!$U$12,IF(H38="T",N38*Contagem!$U$14,""))))</f>
        <v/>
      </c>
      <c r="P38" s="57"/>
      <c r="Q38" s="57"/>
      <c r="R38" s="57"/>
      <c r="S38" s="57"/>
      <c r="T38" s="57"/>
    </row>
    <row r="39" spans="1:20" ht="18" customHeight="1" x14ac:dyDescent="0.25">
      <c r="A39" s="121"/>
      <c r="B39" s="122"/>
      <c r="C39" s="122"/>
      <c r="D39" s="122"/>
      <c r="E39" s="122"/>
      <c r="F39" s="123"/>
      <c r="G39" s="59"/>
      <c r="H39" s="59"/>
      <c r="I39" s="59"/>
      <c r="J39" s="59"/>
      <c r="K39" s="59" t="str">
        <f t="shared" si="9"/>
        <v/>
      </c>
      <c r="L39" s="60" t="str">
        <f t="shared" si="10"/>
        <v/>
      </c>
      <c r="M39" s="61" t="str">
        <f t="shared" si="11"/>
        <v/>
      </c>
      <c r="N39" s="62" t="str">
        <f t="shared" si="12"/>
        <v/>
      </c>
      <c r="O39" s="63" t="str">
        <f>IF(H39="I",N39*Contagem!$U$11,IF(H39="E",N39*Contagem!$U$13,IF(H39="A",N39*Contagem!$U$12,IF(H39="T",N39*Contagem!$U$14,""))))</f>
        <v/>
      </c>
      <c r="P39" s="57"/>
      <c r="Q39" s="57"/>
      <c r="R39" s="57"/>
      <c r="S39" s="57"/>
      <c r="T39" s="57"/>
    </row>
    <row r="40" spans="1:20" ht="18" customHeight="1" x14ac:dyDescent="0.25">
      <c r="A40" s="56"/>
      <c r="B40" s="57"/>
      <c r="C40" s="57"/>
      <c r="D40" s="57"/>
      <c r="E40" s="57"/>
      <c r="F40" s="58"/>
      <c r="G40" s="59"/>
      <c r="H40" s="59"/>
      <c r="I40" s="59"/>
      <c r="J40" s="59"/>
      <c r="K40" s="59" t="str">
        <f t="shared" si="9"/>
        <v/>
      </c>
      <c r="L40" s="60" t="str">
        <f t="shared" si="10"/>
        <v/>
      </c>
      <c r="M40" s="61" t="str">
        <f t="shared" si="11"/>
        <v/>
      </c>
      <c r="N40" s="62" t="str">
        <f t="shared" si="12"/>
        <v/>
      </c>
      <c r="O40" s="63" t="str">
        <f>IF(H40="I",N40*Contagem!$U$11,IF(H40="E",N40*Contagem!$U$13,IF(H40="A",N40*Contagem!$U$12,IF(H40="T",N40*Contagem!$U$14,""))))</f>
        <v/>
      </c>
      <c r="P40" s="57"/>
      <c r="Q40" s="57"/>
      <c r="R40" s="57"/>
      <c r="S40" s="57"/>
      <c r="T40" s="57"/>
    </row>
    <row r="41" spans="1:20" ht="18" customHeight="1" x14ac:dyDescent="0.25">
      <c r="A41" s="56"/>
      <c r="B41" s="57"/>
      <c r="C41" s="57"/>
      <c r="D41" s="57"/>
      <c r="E41" s="57"/>
      <c r="F41" s="58"/>
      <c r="G41" s="59"/>
      <c r="H41" s="59"/>
      <c r="I41" s="59"/>
      <c r="J41" s="59"/>
      <c r="K41" s="59" t="str">
        <f t="shared" si="9"/>
        <v/>
      </c>
      <c r="L41" s="60" t="str">
        <f t="shared" si="10"/>
        <v/>
      </c>
      <c r="M41" s="61" t="str">
        <f t="shared" si="11"/>
        <v/>
      </c>
      <c r="N41" s="62" t="str">
        <f t="shared" si="12"/>
        <v/>
      </c>
      <c r="O41" s="63" t="str">
        <f>IF(H41="I",N41*Contagem!$U$11,IF(H41="E",N41*Contagem!$U$13,IF(H41="A",N41*Contagem!$U$12,IF(H41="T",N41*Contagem!$U$14,""))))</f>
        <v/>
      </c>
      <c r="P41" s="57"/>
      <c r="Q41" s="57"/>
      <c r="R41" s="57"/>
      <c r="S41" s="57"/>
      <c r="T41" s="57"/>
    </row>
    <row r="42" spans="1:20" ht="18" customHeight="1" x14ac:dyDescent="0.25">
      <c r="A42" s="56"/>
      <c r="B42" s="57"/>
      <c r="C42" s="57"/>
      <c r="D42" s="57"/>
      <c r="E42" s="57"/>
      <c r="F42" s="58"/>
      <c r="G42" s="59"/>
      <c r="H42" s="59"/>
      <c r="I42" s="59"/>
      <c r="J42" s="59"/>
      <c r="K42" s="59" t="str">
        <f t="shared" si="9"/>
        <v/>
      </c>
      <c r="L42" s="60" t="str">
        <f t="shared" si="10"/>
        <v/>
      </c>
      <c r="M42" s="61" t="str">
        <f t="shared" si="11"/>
        <v/>
      </c>
      <c r="N42" s="62" t="str">
        <f t="shared" si="12"/>
        <v/>
      </c>
      <c r="O42" s="63" t="str">
        <f>IF(H42="I",N42*Contagem!$U$11,IF(H42="E",N42*Contagem!$U$13,IF(H42="A",N42*Contagem!$U$12,IF(H42="T",N42*Contagem!$U$14,""))))</f>
        <v/>
      </c>
      <c r="P42" s="57"/>
      <c r="Q42" s="57"/>
      <c r="R42" s="57"/>
      <c r="S42" s="57"/>
      <c r="T42" s="57"/>
    </row>
    <row r="43" spans="1:20" ht="18" customHeight="1" x14ac:dyDescent="0.25">
      <c r="A43" s="56"/>
      <c r="B43" s="57"/>
      <c r="C43" s="57"/>
      <c r="D43" s="57"/>
      <c r="E43" s="57"/>
      <c r="F43" s="58"/>
      <c r="G43" s="59"/>
      <c r="H43" s="59"/>
      <c r="I43" s="59"/>
      <c r="J43" s="59"/>
      <c r="K43" s="59"/>
      <c r="L43" s="60"/>
      <c r="M43" s="61"/>
      <c r="N43" s="62"/>
      <c r="O43" s="63"/>
      <c r="P43" s="57"/>
      <c r="Q43" s="57"/>
      <c r="R43" s="57"/>
      <c r="S43" s="57"/>
      <c r="T43" s="57"/>
    </row>
    <row r="44" spans="1:20" ht="18" customHeight="1" x14ac:dyDescent="0.25">
      <c r="A44" s="56"/>
      <c r="B44" s="57"/>
      <c r="C44" s="57"/>
      <c r="D44" s="57"/>
      <c r="E44" s="57"/>
      <c r="F44" s="58"/>
      <c r="G44" s="59"/>
      <c r="H44" s="59"/>
      <c r="I44" s="59"/>
      <c r="J44" s="59"/>
      <c r="K44" s="59" t="str">
        <f t="shared" si="9"/>
        <v/>
      </c>
      <c r="L44" s="60" t="str">
        <f t="shared" si="10"/>
        <v/>
      </c>
      <c r="M44" s="61" t="str">
        <f t="shared" si="11"/>
        <v/>
      </c>
      <c r="N44" s="62" t="str">
        <f t="shared" si="12"/>
        <v/>
      </c>
      <c r="O44" s="63" t="str">
        <f>IF(H44="I",N44*Contagem!$U$11,IF(H44="E",N44*Contagem!$U$13,IF(H44="A",N44*Contagem!$U$12,IF(H44="T",N44*Contagem!$U$14,""))))</f>
        <v/>
      </c>
      <c r="P44" s="57"/>
      <c r="Q44" s="57"/>
      <c r="R44" s="57"/>
      <c r="S44" s="57"/>
      <c r="T44" s="57"/>
    </row>
    <row r="45" spans="1:20" ht="18" customHeight="1" x14ac:dyDescent="0.25">
      <c r="A45" s="56"/>
      <c r="B45" s="57"/>
      <c r="C45" s="57"/>
      <c r="D45" s="57"/>
      <c r="E45" s="57"/>
      <c r="F45" s="58"/>
      <c r="G45" s="59"/>
      <c r="H45" s="59"/>
      <c r="I45" s="59"/>
      <c r="J45" s="59"/>
      <c r="K45" s="59" t="str">
        <f t="shared" si="9"/>
        <v/>
      </c>
      <c r="L45" s="60" t="str">
        <f t="shared" si="10"/>
        <v/>
      </c>
      <c r="M45" s="61" t="str">
        <f t="shared" si="11"/>
        <v/>
      </c>
      <c r="N45" s="62" t="str">
        <f t="shared" si="12"/>
        <v/>
      </c>
      <c r="O45" s="63" t="str">
        <f>IF(H45="I",N45*Contagem!$U$11,IF(H45="E",N45*Contagem!$U$13,IF(H45="A",N45*Contagem!$U$12,IF(H45="T",N45*Contagem!$U$14,""))))</f>
        <v/>
      </c>
      <c r="P45" s="57"/>
      <c r="Q45" s="57"/>
      <c r="R45" s="57"/>
      <c r="S45" s="57"/>
      <c r="T45" s="57"/>
    </row>
    <row r="46" spans="1:20" ht="18" customHeight="1" x14ac:dyDescent="0.25">
      <c r="A46" s="56"/>
      <c r="B46" s="57"/>
      <c r="C46" s="57"/>
      <c r="D46" s="57"/>
      <c r="E46" s="57"/>
      <c r="F46" s="58"/>
      <c r="G46" s="59"/>
      <c r="H46" s="59"/>
      <c r="I46" s="59"/>
      <c r="J46" s="59"/>
      <c r="K46" s="59" t="str">
        <f t="shared" si="9"/>
        <v/>
      </c>
      <c r="L46" s="60" t="str">
        <f t="shared" si="10"/>
        <v/>
      </c>
      <c r="M46" s="61" t="str">
        <f t="shared" si="11"/>
        <v/>
      </c>
      <c r="N46" s="62" t="str">
        <f t="shared" si="12"/>
        <v/>
      </c>
      <c r="O46" s="63" t="str">
        <f>IF(H46="I",N46*Contagem!$U$11,IF(H46="E",N46*Contagem!$U$13,IF(H46="A",N46*Contagem!$U$12,IF(H46="T",N46*Contagem!$U$14,""))))</f>
        <v/>
      </c>
      <c r="P46" s="57"/>
      <c r="Q46" s="57"/>
      <c r="R46" s="57"/>
      <c r="S46" s="57"/>
      <c r="T46" s="57"/>
    </row>
    <row r="47" spans="1:20" ht="18" customHeight="1" x14ac:dyDescent="0.25">
      <c r="A47" s="56"/>
      <c r="B47" s="57"/>
      <c r="C47" s="57"/>
      <c r="D47" s="57"/>
      <c r="E47" s="57"/>
      <c r="F47" s="58"/>
      <c r="G47" s="59"/>
      <c r="H47" s="59"/>
      <c r="I47" s="59"/>
      <c r="J47" s="59"/>
      <c r="K47" s="59"/>
      <c r="L47" s="60"/>
      <c r="M47" s="61"/>
      <c r="N47" s="62"/>
      <c r="O47" s="63"/>
      <c r="P47" s="57"/>
      <c r="Q47" s="57"/>
      <c r="R47" s="57"/>
      <c r="S47" s="57"/>
      <c r="T47" s="57"/>
    </row>
    <row r="48" spans="1:20" ht="18" customHeight="1" x14ac:dyDescent="0.25">
      <c r="A48" s="56"/>
      <c r="B48" s="57"/>
      <c r="C48" s="57"/>
      <c r="D48" s="57"/>
      <c r="E48" s="57"/>
      <c r="F48" s="58"/>
      <c r="G48" s="59"/>
      <c r="H48" s="59"/>
      <c r="I48" s="59"/>
      <c r="J48" s="59"/>
      <c r="K48" s="59" t="str">
        <f t="shared" ref="K48:K53" si="13">CONCATENATE(G48,L48)</f>
        <v/>
      </c>
      <c r="L48" s="60" t="str">
        <f t="shared" ref="L48:L53" si="14">IF(OR(ISBLANK(I48),ISBLANK(J48)),IF(OR(G48="ALI",G48="AIE"),"L",IF(ISBLANK(G48),"","A")),IF(G48="EE",IF(J48&gt;=3,IF(I48&gt;=5,"H","A"),IF(J48&gt;=2,IF(I48&gt;=16,"H",IF(I48&lt;=4,"L","A")),IF(I48&lt;=15,"L","A"))),IF(OR(G48="SE",G48="CE"),IF(J48&gt;=4,IF(I48&gt;=6,"H","A"),IF(J48&gt;=2,IF(I48&gt;=20,"H",IF(I48&lt;=5,"L","A")),IF(I48&lt;=19,"L","A"))),IF(OR(G48="ALI",G48="AIE"),IF(J48&gt;=6,IF(I48&gt;=20,"H","A"),IF(J48&gt;=2,IF(I48&gt;=51,"H",IF(I48&lt;=19,"L","A")),IF(I48&lt;=50,"L","A")))))))</f>
        <v/>
      </c>
      <c r="M48" s="61" t="str">
        <f t="shared" ref="M48:M53" si="15">IF(L48="L","Baixa",IF(L48="A","Média",IF(L48="","","Alta")))</f>
        <v/>
      </c>
      <c r="N48" s="62" t="str">
        <f t="shared" ref="N48:N53" si="16">IF(ISBLANK(G48),"",IF(G48="ALI",IF(L48="L",7,IF(L48="A",10,15)),IF(G48="AIE",IF(L48="L",5,IF(L48="A",7,10)),IF(G48="SE",IF(L48="L",4,IF(L48="A",5,7)),IF(OR(G48="EE",G48="CE"),IF(L48="L",3,IF(L48="A",4,6)))))))</f>
        <v/>
      </c>
      <c r="O48" s="63" t="str">
        <f>IF(H48="I",N48*Contagem!$U$11,IF(H48="E",N48*Contagem!$U$13,IF(H48="A",N48*Contagem!$U$12,IF(H48="T",N48*Contagem!$U$14,""))))</f>
        <v/>
      </c>
      <c r="P48" s="57"/>
      <c r="Q48" s="57"/>
      <c r="R48" s="57"/>
      <c r="S48" s="57"/>
      <c r="T48" s="57"/>
    </row>
    <row r="49" spans="1:20" ht="18" customHeight="1" x14ac:dyDescent="0.25">
      <c r="A49" s="56"/>
      <c r="B49" s="57"/>
      <c r="C49" s="57"/>
      <c r="D49" s="57"/>
      <c r="E49" s="57"/>
      <c r="F49" s="58"/>
      <c r="G49" s="59"/>
      <c r="H49" s="59"/>
      <c r="I49" s="59"/>
      <c r="J49" s="59"/>
      <c r="K49" s="59" t="str">
        <f t="shared" si="13"/>
        <v/>
      </c>
      <c r="L49" s="60" t="str">
        <f t="shared" si="14"/>
        <v/>
      </c>
      <c r="M49" s="61" t="str">
        <f t="shared" si="15"/>
        <v/>
      </c>
      <c r="N49" s="62" t="str">
        <f t="shared" si="16"/>
        <v/>
      </c>
      <c r="O49" s="63" t="str">
        <f>IF(H49="I",N49*Contagem!$U$11,IF(H49="E",N49*Contagem!$U$13,IF(H49="A",N49*Contagem!$U$12,IF(H49="T",N49*Contagem!$U$14,""))))</f>
        <v/>
      </c>
      <c r="P49" s="57"/>
      <c r="Q49" s="57"/>
      <c r="R49" s="57"/>
      <c r="S49" s="57"/>
      <c r="T49" s="57"/>
    </row>
    <row r="50" spans="1:20" ht="18" customHeight="1" x14ac:dyDescent="0.25">
      <c r="A50" s="56"/>
      <c r="B50" s="57"/>
      <c r="C50" s="57"/>
      <c r="D50" s="57"/>
      <c r="E50" s="57"/>
      <c r="F50" s="58"/>
      <c r="G50" s="59"/>
      <c r="H50" s="59"/>
      <c r="I50" s="59"/>
      <c r="J50" s="59"/>
      <c r="K50" s="59" t="str">
        <f t="shared" si="13"/>
        <v/>
      </c>
      <c r="L50" s="60" t="str">
        <f t="shared" si="14"/>
        <v/>
      </c>
      <c r="M50" s="61" t="str">
        <f t="shared" si="15"/>
        <v/>
      </c>
      <c r="N50" s="62" t="str">
        <f t="shared" si="16"/>
        <v/>
      </c>
      <c r="O50" s="63" t="str">
        <f>IF(H50="I",N50*Contagem!$U$11,IF(H50="E",N50*Contagem!$U$13,IF(H50="A",N50*Contagem!$U$12,IF(H50="T",N50*Contagem!$U$14,""))))</f>
        <v/>
      </c>
      <c r="P50" s="57"/>
      <c r="Q50" s="57"/>
      <c r="R50" s="57"/>
      <c r="S50" s="57"/>
      <c r="T50" s="57"/>
    </row>
    <row r="51" spans="1:20" ht="18" customHeight="1" x14ac:dyDescent="0.25">
      <c r="A51" s="56"/>
      <c r="B51" s="57"/>
      <c r="C51" s="57"/>
      <c r="D51" s="57"/>
      <c r="E51" s="57"/>
      <c r="F51" s="58"/>
      <c r="G51" s="59"/>
      <c r="H51" s="59"/>
      <c r="I51" s="59"/>
      <c r="J51" s="59"/>
      <c r="K51" s="59" t="str">
        <f t="shared" si="13"/>
        <v/>
      </c>
      <c r="L51" s="60" t="str">
        <f t="shared" si="14"/>
        <v/>
      </c>
      <c r="M51" s="61" t="str">
        <f t="shared" si="15"/>
        <v/>
      </c>
      <c r="N51" s="62" t="str">
        <f t="shared" si="16"/>
        <v/>
      </c>
      <c r="O51" s="63" t="str">
        <f>IF(H51="I",N51*Contagem!$U$11,IF(H51="E",N51*Contagem!$U$13,IF(H51="A",N51*Contagem!$U$12,IF(H51="T",N51*Contagem!$U$14,""))))</f>
        <v/>
      </c>
      <c r="P51" s="57"/>
      <c r="Q51" s="57"/>
      <c r="R51" s="57"/>
      <c r="S51" s="57"/>
      <c r="T51" s="57"/>
    </row>
    <row r="52" spans="1:20" ht="18" customHeight="1" x14ac:dyDescent="0.25">
      <c r="A52" s="56"/>
      <c r="B52" s="57"/>
      <c r="C52" s="57"/>
      <c r="D52" s="57"/>
      <c r="E52" s="57"/>
      <c r="F52" s="58"/>
      <c r="G52" s="59"/>
      <c r="H52" s="59"/>
      <c r="I52" s="59"/>
      <c r="J52" s="59"/>
      <c r="K52" s="59" t="str">
        <f t="shared" si="13"/>
        <v/>
      </c>
      <c r="L52" s="60" t="str">
        <f t="shared" si="14"/>
        <v/>
      </c>
      <c r="M52" s="61" t="str">
        <f t="shared" si="15"/>
        <v/>
      </c>
      <c r="N52" s="62" t="str">
        <f t="shared" si="16"/>
        <v/>
      </c>
      <c r="O52" s="63" t="str">
        <f>IF(H52="I",N52*Contagem!$U$11,IF(H52="E",N52*Contagem!$U$13,IF(H52="A",N52*Contagem!$U$12,IF(H52="T",N52*Contagem!$U$14,""))))</f>
        <v/>
      </c>
      <c r="P52" s="57"/>
      <c r="Q52" s="57"/>
      <c r="R52" s="57"/>
      <c r="S52" s="57"/>
      <c r="T52" s="57"/>
    </row>
    <row r="53" spans="1:20" ht="18" customHeight="1" x14ac:dyDescent="0.25">
      <c r="A53" s="56"/>
      <c r="B53" s="57"/>
      <c r="C53" s="57"/>
      <c r="D53" s="57"/>
      <c r="E53" s="57"/>
      <c r="F53" s="58"/>
      <c r="G53" s="59"/>
      <c r="H53" s="59"/>
      <c r="I53" s="59"/>
      <c r="J53" s="59"/>
      <c r="K53" s="59" t="str">
        <f t="shared" si="13"/>
        <v/>
      </c>
      <c r="L53" s="60" t="str">
        <f t="shared" si="14"/>
        <v/>
      </c>
      <c r="M53" s="61" t="str">
        <f t="shared" si="15"/>
        <v/>
      </c>
      <c r="N53" s="62" t="str">
        <f t="shared" si="16"/>
        <v/>
      </c>
      <c r="O53" s="63" t="str">
        <f>IF(H53="I",N53*Contagem!$U$11,IF(H53="E",N53*Contagem!$U$13,IF(H53="A",N53*Contagem!$U$12,IF(H53="T",N53*Contagem!$U$14,""))))</f>
        <v/>
      </c>
      <c r="P53" s="57"/>
      <c r="Q53" s="57"/>
      <c r="R53" s="57"/>
      <c r="S53" s="57"/>
      <c r="T53" s="57"/>
    </row>
    <row r="54" spans="1:20" ht="18" customHeight="1" x14ac:dyDescent="0.25">
      <c r="A54" s="56"/>
      <c r="B54" s="57"/>
      <c r="C54" s="57"/>
      <c r="D54" s="57"/>
      <c r="E54" s="57"/>
      <c r="F54" s="58"/>
      <c r="G54" s="59"/>
      <c r="H54" s="59"/>
      <c r="I54" s="59"/>
      <c r="J54" s="59"/>
      <c r="K54" s="59"/>
      <c r="L54" s="60"/>
      <c r="M54" s="61"/>
      <c r="N54" s="62"/>
      <c r="O54" s="63"/>
      <c r="P54" s="57"/>
      <c r="Q54" s="57"/>
      <c r="R54" s="57"/>
      <c r="S54" s="57"/>
      <c r="T54" s="57"/>
    </row>
    <row r="55" spans="1:20" ht="18" customHeight="1" x14ac:dyDescent="0.25">
      <c r="A55" s="56"/>
      <c r="B55" s="57"/>
      <c r="C55" s="57"/>
      <c r="D55" s="57"/>
      <c r="E55" s="57"/>
      <c r="F55" s="58"/>
      <c r="G55" s="59"/>
      <c r="H55" s="59"/>
      <c r="I55" s="59"/>
      <c r="J55" s="59"/>
      <c r="K55" s="59" t="str">
        <f t="shared" ref="K55:K60" si="17">CONCATENATE(G55,L55)</f>
        <v/>
      </c>
      <c r="L55" s="60" t="str">
        <f t="shared" ref="L55:L60" si="18"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/>
      </c>
      <c r="M55" s="61" t="str">
        <f t="shared" ref="M55:M60" si="19">IF(L55="L","Baixa",IF(L55="A","Média",IF(L55="","","Alta")))</f>
        <v/>
      </c>
      <c r="N55" s="62" t="str">
        <f t="shared" ref="N55:N60" si="20">IF(ISBLANK(G55),"",IF(G55="ALI",IF(L55="L",7,IF(L55="A",10,15)),IF(G55="AIE",IF(L55="L",5,IF(L55="A",7,10)),IF(G55="SE",IF(L55="L",4,IF(L55="A",5,7)),IF(OR(G55="EE",G55="CE"),IF(L55="L",3,IF(L55="A",4,6)))))))</f>
        <v/>
      </c>
      <c r="O55" s="63" t="str">
        <f>IF(H55="I",N55*Contagem!$U$11,IF(H55="E",N55*Contagem!$U$13,IF(H55="A",N55*Contagem!$U$12,IF(H55="T",N55*Contagem!$U$14,""))))</f>
        <v/>
      </c>
      <c r="P55" s="57"/>
      <c r="Q55" s="57"/>
      <c r="R55" s="57"/>
      <c r="S55" s="57"/>
      <c r="T55" s="57"/>
    </row>
    <row r="56" spans="1:20" ht="18" customHeight="1" x14ac:dyDescent="0.25">
      <c r="A56" s="56"/>
      <c r="B56" s="57"/>
      <c r="C56" s="57"/>
      <c r="D56" s="57"/>
      <c r="E56" s="57"/>
      <c r="F56" s="58"/>
      <c r="G56" s="59"/>
      <c r="H56" s="59"/>
      <c r="I56" s="59"/>
      <c r="J56" s="59"/>
      <c r="K56" s="59" t="str">
        <f t="shared" si="17"/>
        <v/>
      </c>
      <c r="L56" s="60" t="str">
        <f t="shared" si="18"/>
        <v/>
      </c>
      <c r="M56" s="61" t="str">
        <f t="shared" si="19"/>
        <v/>
      </c>
      <c r="N56" s="62" t="str">
        <f t="shared" si="20"/>
        <v/>
      </c>
      <c r="O56" s="63" t="str">
        <f>IF(H56="I",N56*Contagem!$U$11,IF(H56="E",N56*Contagem!$U$13,IF(H56="A",N56*Contagem!$U$12,IF(H56="T",N56*Contagem!$U$14,""))))</f>
        <v/>
      </c>
      <c r="P56" s="57"/>
      <c r="Q56" s="57"/>
      <c r="R56" s="57"/>
      <c r="S56" s="57"/>
      <c r="T56" s="57"/>
    </row>
    <row r="57" spans="1:20" ht="18" customHeight="1" x14ac:dyDescent="0.25">
      <c r="A57" s="56"/>
      <c r="B57" s="57"/>
      <c r="C57" s="57"/>
      <c r="D57" s="57"/>
      <c r="E57" s="57"/>
      <c r="F57" s="58"/>
      <c r="G57" s="59"/>
      <c r="H57" s="59"/>
      <c r="I57" s="59"/>
      <c r="J57" s="59"/>
      <c r="K57" s="59" t="str">
        <f t="shared" si="17"/>
        <v/>
      </c>
      <c r="L57" s="60" t="str">
        <f t="shared" si="18"/>
        <v/>
      </c>
      <c r="M57" s="61" t="str">
        <f t="shared" si="19"/>
        <v/>
      </c>
      <c r="N57" s="62" t="str">
        <f t="shared" si="20"/>
        <v/>
      </c>
      <c r="O57" s="63" t="str">
        <f>IF(H57="I",N57*Contagem!$U$11,IF(H57="E",N57*Contagem!$U$13,IF(H57="A",N57*Contagem!$U$12,IF(H57="T",N57*Contagem!$U$14,""))))</f>
        <v/>
      </c>
      <c r="P57" s="57"/>
      <c r="Q57" s="57"/>
      <c r="R57" s="57"/>
      <c r="S57" s="57"/>
      <c r="T57" s="57"/>
    </row>
    <row r="58" spans="1:20" ht="18" customHeight="1" x14ac:dyDescent="0.25">
      <c r="A58" s="56"/>
      <c r="B58" s="57"/>
      <c r="C58" s="57"/>
      <c r="D58" s="57"/>
      <c r="E58" s="57"/>
      <c r="F58" s="58"/>
      <c r="G58" s="59"/>
      <c r="H58" s="59"/>
      <c r="I58" s="59"/>
      <c r="J58" s="59"/>
      <c r="K58" s="59" t="str">
        <f t="shared" si="17"/>
        <v/>
      </c>
      <c r="L58" s="60" t="str">
        <f t="shared" si="18"/>
        <v/>
      </c>
      <c r="M58" s="61" t="str">
        <f t="shared" si="19"/>
        <v/>
      </c>
      <c r="N58" s="62" t="str">
        <f t="shared" si="20"/>
        <v/>
      </c>
      <c r="O58" s="63" t="str">
        <f>IF(H58="I",N58*Contagem!$U$11,IF(H58="E",N58*Contagem!$U$13,IF(H58="A",N58*Contagem!$U$12,IF(H58="T",N58*Contagem!$U$14,""))))</f>
        <v/>
      </c>
      <c r="P58" s="57"/>
      <c r="Q58" s="57"/>
      <c r="R58" s="57"/>
      <c r="S58" s="57"/>
      <c r="T58" s="57"/>
    </row>
    <row r="59" spans="1:20" ht="18" customHeight="1" x14ac:dyDescent="0.25">
      <c r="A59" s="56"/>
      <c r="B59" s="66"/>
      <c r="C59" s="66"/>
      <c r="D59" s="66"/>
      <c r="E59" s="66"/>
      <c r="F59" s="67"/>
      <c r="G59" s="68"/>
      <c r="H59" s="68"/>
      <c r="I59" s="68"/>
      <c r="J59" s="68"/>
      <c r="K59" s="68" t="str">
        <f t="shared" si="17"/>
        <v/>
      </c>
      <c r="L59" s="69" t="str">
        <f t="shared" si="18"/>
        <v/>
      </c>
      <c r="M59" s="70" t="str">
        <f t="shared" si="19"/>
        <v/>
      </c>
      <c r="N59" s="71" t="str">
        <f t="shared" si="20"/>
        <v/>
      </c>
      <c r="O59" s="72" t="str">
        <f>IF(H59="I",N59*Contagem!$U$11,IF(H59="E",N59*Contagem!$U$13,IF(H59="A",N59*Contagem!$U$12,IF(H59="T",N59*Contagem!$U$14,""))))</f>
        <v/>
      </c>
      <c r="P59" s="66"/>
      <c r="Q59" s="66"/>
      <c r="R59" s="66"/>
      <c r="S59" s="66"/>
      <c r="T59" s="66"/>
    </row>
    <row r="60" spans="1:20" s="78" customFormat="1" ht="18" customHeight="1" x14ac:dyDescent="0.25">
      <c r="A60" s="56"/>
      <c r="B60" s="57"/>
      <c r="C60" s="57"/>
      <c r="D60" s="57"/>
      <c r="E60" s="57"/>
      <c r="F60" s="58"/>
      <c r="G60" s="59"/>
      <c r="H60" s="59"/>
      <c r="I60" s="59"/>
      <c r="J60" s="59"/>
      <c r="K60" s="59" t="str">
        <f t="shared" si="17"/>
        <v/>
      </c>
      <c r="L60" s="77" t="str">
        <f t="shared" si="18"/>
        <v/>
      </c>
      <c r="M60" s="61" t="str">
        <f t="shared" si="19"/>
        <v/>
      </c>
      <c r="N60" s="62" t="str">
        <f t="shared" si="20"/>
        <v/>
      </c>
      <c r="O60" s="63" t="str">
        <f>IF(H60="I",N60*Contagem!$U$11,IF(H60="E",N60*Contagem!$U$13,IF(H60="A",N60*Contagem!$U$12,IF(H60="T",N60*Contagem!$U$14,""))))</f>
        <v/>
      </c>
      <c r="P60" s="57"/>
      <c r="Q60" s="57"/>
      <c r="R60" s="57"/>
      <c r="S60" s="57"/>
      <c r="T60" s="57"/>
    </row>
    <row r="61" spans="1:20" s="78" customFormat="1" ht="18" customHeight="1" x14ac:dyDescent="0.25">
      <c r="A61" s="76"/>
      <c r="B61" s="57"/>
      <c r="C61" s="57"/>
      <c r="D61" s="57"/>
      <c r="E61" s="57"/>
      <c r="F61" s="58"/>
      <c r="G61" s="59"/>
      <c r="H61" s="59"/>
      <c r="I61" s="59"/>
      <c r="J61" s="59"/>
      <c r="K61" s="59"/>
      <c r="L61" s="77"/>
      <c r="M61" s="61"/>
      <c r="N61" s="62"/>
      <c r="O61" s="63"/>
      <c r="P61" s="57"/>
      <c r="Q61" s="57"/>
      <c r="R61" s="57"/>
      <c r="S61" s="57"/>
      <c r="T61" s="57"/>
    </row>
    <row r="62" spans="1:20" ht="18" customHeight="1" x14ac:dyDescent="0.25">
      <c r="A62" s="73"/>
      <c r="B62" s="73"/>
      <c r="C62" s="73"/>
      <c r="D62" s="73"/>
      <c r="E62" s="73"/>
      <c r="F62" s="73"/>
      <c r="G62" s="74"/>
      <c r="H62" s="74"/>
      <c r="I62" s="74"/>
      <c r="J62" s="74"/>
      <c r="K62" s="74"/>
      <c r="L62" s="75"/>
      <c r="M62" s="75"/>
      <c r="N62" s="74"/>
      <c r="O62" s="79"/>
      <c r="P62" s="73"/>
      <c r="Q62" s="73"/>
      <c r="R62" s="73"/>
      <c r="S62" s="73"/>
      <c r="T62" s="73"/>
    </row>
    <row r="63" spans="1:20" ht="18" customHeight="1" x14ac:dyDescent="0.25">
      <c r="A63" s="73"/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5"/>
      <c r="M63" s="75"/>
      <c r="N63" s="74"/>
      <c r="O63" s="79"/>
      <c r="P63" s="73"/>
      <c r="Q63" s="73"/>
      <c r="R63" s="73"/>
      <c r="S63" s="73"/>
      <c r="T63" s="73"/>
    </row>
    <row r="64" spans="1:20" ht="18" customHeight="1" x14ac:dyDescent="0.25">
      <c r="A64" s="73"/>
      <c r="B64" s="73"/>
      <c r="C64" s="73"/>
      <c r="D64" s="73"/>
      <c r="E64" s="73"/>
      <c r="F64" s="73"/>
      <c r="G64" s="74"/>
      <c r="H64" s="74"/>
      <c r="I64" s="74"/>
      <c r="J64" s="74"/>
      <c r="K64" s="74"/>
      <c r="L64" s="75"/>
      <c r="M64" s="75"/>
      <c r="N64" s="74"/>
      <c r="O64" s="79"/>
      <c r="P64" s="73"/>
      <c r="Q64" s="73"/>
      <c r="R64" s="73"/>
      <c r="S64" s="73"/>
      <c r="T64" s="73"/>
    </row>
    <row r="65" spans="1:20" ht="18" customHeight="1" x14ac:dyDescent="0.25">
      <c r="A65" s="73"/>
      <c r="B65" s="73"/>
      <c r="C65" s="73"/>
      <c r="D65" s="73"/>
      <c r="E65" s="73"/>
      <c r="F65" s="73"/>
      <c r="G65" s="74"/>
      <c r="H65" s="74"/>
      <c r="I65" s="74"/>
      <c r="J65" s="74"/>
      <c r="K65" s="74"/>
      <c r="L65" s="75"/>
      <c r="M65" s="75"/>
      <c r="N65" s="74"/>
      <c r="O65" s="79"/>
      <c r="P65" s="73"/>
      <c r="Q65" s="73"/>
      <c r="R65" s="73"/>
      <c r="S65" s="73"/>
      <c r="T65" s="73"/>
    </row>
    <row r="66" spans="1:20" ht="18" customHeight="1" x14ac:dyDescent="0.25">
      <c r="A66" s="73"/>
      <c r="B66" s="73"/>
      <c r="C66" s="73"/>
      <c r="D66" s="73"/>
      <c r="E66" s="73"/>
      <c r="F66" s="73"/>
      <c r="G66" s="74"/>
      <c r="H66" s="74"/>
      <c r="I66" s="74"/>
      <c r="J66" s="74"/>
      <c r="K66" s="74" t="str">
        <f t="shared" ref="K66" si="21">CONCATENATE(G66,L66)</f>
        <v/>
      </c>
      <c r="L66" s="75" t="str">
        <f t="shared" ref="L66" si="22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/>
      </c>
      <c r="M66" s="75" t="str">
        <f t="shared" ref="M66" si="23">IF(L66="L","Baixa",IF(L66="A","Média",IF(L66="","","Alta")))</f>
        <v/>
      </c>
      <c r="N66" s="74" t="str">
        <f t="shared" ref="N66" si="24">IF(ISBLANK(G66),"",IF(G66="ALI",IF(L66="L",7,IF(L66="A",10,15)),IF(G66="AIE",IF(L66="L",5,IF(L66="A",7,10)),IF(G66="SE",IF(L66="L",4,IF(L66="A",5,7)),IF(OR(G66="EE",G66="CE"),IF(L66="L",3,IF(L66="A",4,6)))))))</f>
        <v/>
      </c>
      <c r="O66" s="79" t="str">
        <f>IF(H66="I",N66*Contagem!$U$11,IF(H66="E",N66*Contagem!$U$13,IF(H66="A",N66*Contagem!$U$12,IF(H66="T",N66*Contagem!$U$14,""))))</f>
        <v/>
      </c>
      <c r="P66" s="73"/>
      <c r="Q66" s="73"/>
      <c r="R66" s="73"/>
      <c r="S66" s="73"/>
      <c r="T66" s="73"/>
    </row>
    <row r="67" spans="1:20" ht="18" customHeight="1" x14ac:dyDescent="0.25">
      <c r="A67" s="73"/>
      <c r="B67" s="73"/>
      <c r="C67" s="73"/>
      <c r="D67" s="73"/>
      <c r="E67" s="73"/>
      <c r="F67" s="73"/>
      <c r="G67" s="74"/>
      <c r="H67" s="74"/>
      <c r="I67" s="74"/>
      <c r="J67" s="74"/>
      <c r="K67" s="74"/>
      <c r="L67" s="75"/>
      <c r="M67" s="75"/>
      <c r="N67" s="74"/>
      <c r="O67" s="79"/>
      <c r="P67" s="73"/>
      <c r="Q67" s="73"/>
      <c r="R67" s="73"/>
      <c r="S67" s="73"/>
      <c r="T67" s="73"/>
    </row>
    <row r="68" spans="1:20" ht="18" customHeight="1" x14ac:dyDescent="0.25">
      <c r="A68" s="73"/>
      <c r="B68" s="73"/>
      <c r="C68" s="73"/>
      <c r="D68" s="73"/>
      <c r="E68" s="73"/>
      <c r="F68" s="73"/>
      <c r="G68" s="74"/>
      <c r="H68" s="74"/>
      <c r="I68" s="74"/>
      <c r="J68" s="74"/>
      <c r="K68" s="74"/>
      <c r="L68" s="75"/>
      <c r="M68" s="75"/>
      <c r="N68" s="74"/>
      <c r="O68" s="79"/>
      <c r="P68" s="73"/>
      <c r="Q68" s="73"/>
      <c r="R68" s="73"/>
      <c r="S68" s="73"/>
      <c r="T68" s="73"/>
    </row>
    <row r="69" spans="1:20" ht="18" customHeight="1" x14ac:dyDescent="0.25">
      <c r="A69" s="73"/>
      <c r="B69" s="73"/>
      <c r="C69" s="73"/>
      <c r="D69" s="73"/>
      <c r="E69" s="73"/>
      <c r="F69" s="73"/>
      <c r="G69" s="74"/>
      <c r="H69" s="74"/>
      <c r="I69" s="74"/>
      <c r="J69" s="74"/>
      <c r="K69" s="74"/>
      <c r="L69" s="75"/>
      <c r="M69" s="75"/>
      <c r="N69" s="74"/>
      <c r="O69" s="79"/>
      <c r="P69" s="73"/>
      <c r="Q69" s="73"/>
      <c r="R69" s="73"/>
      <c r="S69" s="73"/>
      <c r="T69" s="73"/>
    </row>
    <row r="70" spans="1:20" ht="18" customHeight="1" x14ac:dyDescent="0.25">
      <c r="A70" s="73"/>
      <c r="B70" s="73"/>
      <c r="C70" s="73"/>
      <c r="D70" s="73"/>
      <c r="E70" s="73"/>
      <c r="F70" s="73"/>
      <c r="G70" s="74"/>
      <c r="H70" s="74"/>
      <c r="I70" s="74"/>
      <c r="J70" s="74"/>
      <c r="K70" s="74"/>
      <c r="L70" s="75"/>
      <c r="M70" s="75"/>
      <c r="N70" s="74"/>
      <c r="O70" s="79"/>
      <c r="P70" s="73"/>
      <c r="Q70" s="73"/>
      <c r="R70" s="73"/>
      <c r="S70" s="73"/>
      <c r="T70" s="73"/>
    </row>
    <row r="71" spans="1:20" ht="18" customHeight="1" x14ac:dyDescent="0.25">
      <c r="A71" s="73"/>
      <c r="B71" s="73"/>
      <c r="C71" s="73"/>
      <c r="D71" s="73"/>
      <c r="E71" s="73"/>
      <c r="F71" s="73"/>
      <c r="G71" s="74"/>
      <c r="H71" s="74"/>
      <c r="I71" s="74"/>
      <c r="J71" s="74"/>
      <c r="K71" s="74"/>
      <c r="L71" s="75"/>
      <c r="M71" s="75"/>
      <c r="N71" s="74"/>
      <c r="O71" s="79"/>
      <c r="P71" s="73"/>
      <c r="Q71" s="73"/>
      <c r="R71" s="73"/>
      <c r="S71" s="73"/>
      <c r="T71" s="73"/>
    </row>
    <row r="72" spans="1:20" ht="18" customHeight="1" x14ac:dyDescent="0.25">
      <c r="A72" s="73"/>
      <c r="B72" s="73"/>
      <c r="C72" s="73"/>
      <c r="D72" s="73"/>
      <c r="E72" s="73"/>
      <c r="F72" s="73"/>
      <c r="G72" s="74"/>
      <c r="H72" s="74"/>
      <c r="I72" s="74"/>
      <c r="J72" s="74"/>
      <c r="K72" s="74"/>
      <c r="L72" s="75"/>
      <c r="M72" s="75"/>
      <c r="N72" s="74"/>
      <c r="O72" s="79"/>
      <c r="P72" s="73"/>
      <c r="Q72" s="73"/>
      <c r="R72" s="73"/>
      <c r="S72" s="73"/>
      <c r="T72" s="73"/>
    </row>
    <row r="73" spans="1:20" ht="18" customHeight="1" x14ac:dyDescent="0.25">
      <c r="A73" s="73"/>
      <c r="B73" s="73"/>
      <c r="C73" s="73"/>
      <c r="D73" s="73"/>
      <c r="E73" s="73"/>
      <c r="F73" s="73"/>
      <c r="G73" s="74"/>
      <c r="H73" s="74"/>
      <c r="I73" s="74"/>
      <c r="J73" s="74"/>
      <c r="K73" s="74" t="str">
        <f t="shared" ref="K73" si="25">CONCATENATE(G73,L73)</f>
        <v/>
      </c>
      <c r="L73" s="75" t="str">
        <f t="shared" ref="L73" si="26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/>
      </c>
      <c r="M73" s="75" t="str">
        <f t="shared" ref="M73" si="27">IF(L73="L","Baixa",IF(L73="A","Média",IF(L73="","","Alta")))</f>
        <v/>
      </c>
      <c r="N73" s="74" t="str">
        <f t="shared" ref="N73" si="28">IF(ISBLANK(G73),"",IF(G73="ALI",IF(L73="L",7,IF(L73="A",10,15)),IF(G73="AIE",IF(L73="L",5,IF(L73="A",7,10)),IF(G73="SE",IF(L73="L",4,IF(L73="A",5,7)),IF(OR(G73="EE",G73="CE"),IF(L73="L",3,IF(L73="A",4,6)))))))</f>
        <v/>
      </c>
      <c r="O73" s="79" t="str">
        <f>IF(H73="I",N73*Contagem!$U$11,IF(H73="E",N73*Contagem!$U$13,IF(H73="A",N73*Contagem!$U$12,IF(H73="T",N73*Contagem!$U$14,""))))</f>
        <v/>
      </c>
      <c r="P73" s="73"/>
      <c r="Q73" s="73"/>
      <c r="R73" s="73"/>
      <c r="S73" s="73"/>
      <c r="T73" s="73"/>
    </row>
    <row r="74" spans="1:20" ht="18" customHeight="1" x14ac:dyDescent="0.25">
      <c r="A74" s="73"/>
      <c r="B74" s="73"/>
      <c r="C74" s="73"/>
      <c r="D74" s="73"/>
      <c r="E74" s="73"/>
      <c r="F74" s="73"/>
      <c r="G74" s="74"/>
      <c r="H74" s="74"/>
      <c r="I74" s="74"/>
      <c r="J74" s="74"/>
      <c r="K74" s="74"/>
      <c r="L74" s="75"/>
      <c r="M74" s="75"/>
      <c r="N74" s="74"/>
      <c r="O74" s="79"/>
      <c r="P74" s="73"/>
      <c r="Q74" s="73"/>
      <c r="R74" s="73"/>
      <c r="S74" s="73"/>
      <c r="T74" s="73"/>
    </row>
    <row r="75" spans="1:20" ht="18" customHeight="1" x14ac:dyDescent="0.25">
      <c r="A75" s="73"/>
      <c r="B75" s="73"/>
      <c r="C75" s="73"/>
      <c r="D75" s="73"/>
      <c r="E75" s="73"/>
      <c r="F75" s="73"/>
      <c r="G75" s="74"/>
      <c r="H75" s="74"/>
      <c r="I75" s="74"/>
      <c r="J75" s="74"/>
      <c r="K75" s="74"/>
      <c r="L75" s="75"/>
      <c r="M75" s="75"/>
      <c r="N75" s="74"/>
      <c r="O75" s="79"/>
      <c r="P75" s="73"/>
      <c r="Q75" s="73"/>
      <c r="R75" s="73"/>
      <c r="S75" s="73"/>
      <c r="T75" s="73"/>
    </row>
    <row r="76" spans="1:20" ht="18" customHeight="1" x14ac:dyDescent="0.25">
      <c r="A76" s="73"/>
      <c r="B76" s="73"/>
      <c r="C76" s="73"/>
      <c r="D76" s="73"/>
      <c r="E76" s="73"/>
      <c r="F76" s="73"/>
      <c r="G76" s="74"/>
      <c r="H76" s="74"/>
      <c r="I76" s="74"/>
      <c r="J76" s="74"/>
      <c r="K76" s="74"/>
      <c r="L76" s="75"/>
      <c r="M76" s="75"/>
      <c r="N76" s="74"/>
      <c r="O76" s="79"/>
      <c r="P76" s="73"/>
      <c r="Q76" s="73"/>
      <c r="R76" s="73"/>
      <c r="S76" s="73"/>
      <c r="T76" s="73"/>
    </row>
    <row r="77" spans="1:20" ht="18" customHeight="1" x14ac:dyDescent="0.25">
      <c r="A77" s="73"/>
      <c r="B77" s="73"/>
      <c r="C77" s="73"/>
      <c r="D77" s="73"/>
      <c r="E77" s="73"/>
      <c r="F77" s="73"/>
      <c r="G77" s="74"/>
      <c r="H77" s="74"/>
      <c r="I77" s="74"/>
      <c r="J77" s="74"/>
      <c r="K77" s="74"/>
      <c r="L77" s="75"/>
      <c r="M77" s="75"/>
      <c r="N77" s="74"/>
      <c r="O77" s="79"/>
      <c r="P77" s="73"/>
      <c r="Q77" s="73"/>
      <c r="R77" s="73"/>
      <c r="S77" s="73"/>
      <c r="T77" s="73"/>
    </row>
    <row r="78" spans="1:20" ht="18" customHeight="1" x14ac:dyDescent="0.25">
      <c r="A78" s="73"/>
      <c r="B78" s="73"/>
      <c r="C78" s="73"/>
      <c r="D78" s="73"/>
      <c r="E78" s="73"/>
      <c r="F78" s="73"/>
      <c r="G78" s="74"/>
      <c r="H78" s="74"/>
      <c r="I78" s="74"/>
      <c r="J78" s="74"/>
      <c r="K78" s="74"/>
      <c r="L78" s="75"/>
      <c r="M78" s="75"/>
      <c r="N78" s="74"/>
      <c r="O78" s="79"/>
      <c r="P78" s="73"/>
      <c r="Q78" s="73"/>
      <c r="R78" s="73"/>
      <c r="S78" s="73"/>
      <c r="T78" s="73"/>
    </row>
    <row r="79" spans="1:20" ht="18" customHeight="1" x14ac:dyDescent="0.25">
      <c r="A79" s="73"/>
      <c r="B79" s="73"/>
      <c r="C79" s="73"/>
      <c r="D79" s="73"/>
      <c r="E79" s="73"/>
      <c r="F79" s="73"/>
      <c r="G79" s="74"/>
      <c r="H79" s="74"/>
      <c r="I79" s="74"/>
      <c r="J79" s="74"/>
      <c r="K79" s="74"/>
      <c r="L79" s="75"/>
      <c r="M79" s="75"/>
      <c r="N79" s="74"/>
      <c r="O79" s="79"/>
      <c r="P79" s="73"/>
      <c r="Q79" s="73"/>
      <c r="R79" s="73"/>
      <c r="S79" s="73"/>
      <c r="T79" s="73"/>
    </row>
    <row r="80" spans="1:20" ht="18" customHeight="1" x14ac:dyDescent="0.25">
      <c r="A80" s="73"/>
      <c r="B80" s="73"/>
      <c r="C80" s="73"/>
      <c r="D80" s="73"/>
      <c r="E80" s="73"/>
      <c r="F80" s="73"/>
      <c r="G80" s="74"/>
      <c r="H80" s="74"/>
      <c r="I80" s="74"/>
      <c r="J80" s="74"/>
      <c r="K80" s="74" t="str">
        <f t="shared" ref="K80" si="29">CONCATENATE(G80,L80)</f>
        <v/>
      </c>
      <c r="L80" s="75" t="str">
        <f t="shared" ref="L80" si="30"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/>
      </c>
      <c r="M80" s="75" t="str">
        <f t="shared" ref="M80" si="31">IF(L80="L","Baixa",IF(L80="A","Média",IF(L80="","","Alta")))</f>
        <v/>
      </c>
      <c r="N80" s="74" t="str">
        <f t="shared" ref="N80" si="32">IF(ISBLANK(G80),"",IF(G80="ALI",IF(L80="L",7,IF(L80="A",10,15)),IF(G80="AIE",IF(L80="L",5,IF(L80="A",7,10)),IF(G80="SE",IF(L80="L",4,IF(L80="A",5,7)),IF(OR(G80="EE",G80="CE"),IF(L80="L",3,IF(L80="A",4,6)))))))</f>
        <v/>
      </c>
      <c r="O80" s="79" t="str">
        <f>IF(H80="I",N80*Contagem!$U$11,IF(H80="E",N80*Contagem!$U$13,IF(H80="A",N80*Contagem!$U$12,IF(H80="T",N80*Contagem!$U$14,""))))</f>
        <v/>
      </c>
      <c r="P80" s="73"/>
      <c r="Q80" s="73"/>
      <c r="R80" s="73"/>
      <c r="S80" s="73"/>
      <c r="T80" s="73"/>
    </row>
    <row r="81" spans="1:20" ht="18" customHeight="1" x14ac:dyDescent="0.25">
      <c r="A81" s="73"/>
      <c r="B81" s="73"/>
      <c r="C81" s="73"/>
      <c r="D81" s="73"/>
      <c r="E81" s="73"/>
      <c r="F81" s="73"/>
      <c r="G81" s="74"/>
      <c r="H81" s="74"/>
      <c r="I81" s="74"/>
      <c r="J81" s="74"/>
      <c r="K81" s="74"/>
      <c r="L81" s="75"/>
      <c r="M81" s="75"/>
      <c r="N81" s="74"/>
      <c r="O81" s="79"/>
      <c r="P81" s="73"/>
      <c r="Q81" s="73"/>
      <c r="R81" s="73"/>
      <c r="S81" s="73"/>
      <c r="T81" s="73"/>
    </row>
    <row r="82" spans="1:20" ht="18" customHeight="1" x14ac:dyDescent="0.25">
      <c r="A82" s="73"/>
      <c r="B82" s="73"/>
      <c r="C82" s="73"/>
      <c r="D82" s="73"/>
      <c r="E82" s="73"/>
      <c r="F82" s="73"/>
      <c r="G82" s="74"/>
      <c r="H82" s="74"/>
      <c r="I82" s="74"/>
      <c r="J82" s="74"/>
      <c r="K82" s="74"/>
      <c r="L82" s="75"/>
      <c r="M82" s="75"/>
      <c r="N82" s="74"/>
      <c r="O82" s="79"/>
      <c r="P82" s="73"/>
      <c r="Q82" s="73"/>
      <c r="R82" s="73"/>
      <c r="S82" s="73"/>
      <c r="T82" s="73"/>
    </row>
    <row r="83" spans="1:20" ht="18" customHeight="1" x14ac:dyDescent="0.25">
      <c r="A83" s="73"/>
      <c r="B83" s="73"/>
      <c r="C83" s="73"/>
      <c r="D83" s="73"/>
      <c r="E83" s="73"/>
      <c r="F83" s="73"/>
      <c r="G83" s="74"/>
      <c r="H83" s="74"/>
      <c r="I83" s="74"/>
      <c r="J83" s="74"/>
      <c r="K83" s="74"/>
      <c r="L83" s="75"/>
      <c r="M83" s="75"/>
      <c r="N83" s="74"/>
      <c r="O83" s="79"/>
      <c r="P83" s="73"/>
      <c r="Q83" s="73"/>
      <c r="R83" s="73"/>
      <c r="S83" s="73"/>
      <c r="T83" s="73"/>
    </row>
    <row r="84" spans="1:20" ht="18" customHeight="1" x14ac:dyDescent="0.25">
      <c r="A84" s="73"/>
      <c r="B84" s="73"/>
      <c r="C84" s="73"/>
      <c r="D84" s="73"/>
      <c r="E84" s="73"/>
      <c r="F84" s="73"/>
      <c r="G84" s="74"/>
      <c r="H84" s="74"/>
      <c r="I84" s="74"/>
      <c r="J84" s="74"/>
      <c r="K84" s="74"/>
      <c r="L84" s="75"/>
      <c r="M84" s="75"/>
      <c r="N84" s="74"/>
      <c r="O84" s="79"/>
      <c r="P84" s="73"/>
      <c r="Q84" s="73"/>
      <c r="R84" s="73"/>
      <c r="S84" s="73"/>
      <c r="T84" s="73"/>
    </row>
    <row r="85" spans="1:20" ht="18" customHeight="1" x14ac:dyDescent="0.25">
      <c r="A85" s="73"/>
      <c r="B85" s="73"/>
      <c r="C85" s="73"/>
      <c r="D85" s="73"/>
      <c r="E85" s="73"/>
      <c r="F85" s="73"/>
      <c r="G85" s="74"/>
      <c r="H85" s="74"/>
      <c r="I85" s="74"/>
      <c r="J85" s="74"/>
      <c r="K85" s="74"/>
      <c r="L85" s="75"/>
      <c r="M85" s="75"/>
      <c r="N85" s="74"/>
      <c r="O85" s="79"/>
      <c r="P85" s="73"/>
      <c r="Q85" s="73"/>
      <c r="R85" s="73"/>
      <c r="S85" s="73"/>
      <c r="T85" s="73"/>
    </row>
    <row r="86" spans="1:20" ht="18" customHeight="1" x14ac:dyDescent="0.25">
      <c r="A86" s="73"/>
      <c r="B86" s="73"/>
      <c r="C86" s="73"/>
      <c r="D86" s="73"/>
      <c r="E86" s="73"/>
      <c r="F86" s="73"/>
      <c r="G86" s="74"/>
      <c r="H86" s="74"/>
      <c r="I86" s="74"/>
      <c r="J86" s="74"/>
      <c r="K86" s="74"/>
      <c r="L86" s="75"/>
      <c r="M86" s="75"/>
      <c r="N86" s="74"/>
      <c r="O86" s="79"/>
      <c r="P86" s="73"/>
      <c r="Q86" s="73"/>
      <c r="R86" s="73"/>
      <c r="S86" s="73"/>
      <c r="T86" s="73"/>
    </row>
    <row r="87" spans="1:20" x14ac:dyDescent="0.25">
      <c r="O87" s="65"/>
    </row>
  </sheetData>
  <sheetProtection formatCells="0" formatColumns="0" formatRows="0" insertColumns="0" insertRows="0" insertHyperlinks="0" deleteColumns="0" deleteRows="0" sort="0" autoFilter="0" pivotTables="0"/>
  <mergeCells count="43">
    <mergeCell ref="A38:F38"/>
    <mergeCell ref="A39:F39"/>
    <mergeCell ref="A33:F33"/>
    <mergeCell ref="A34:F34"/>
    <mergeCell ref="A35:F35"/>
    <mergeCell ref="A36:F36"/>
    <mergeCell ref="A37:F37"/>
    <mergeCell ref="A28:F28"/>
    <mergeCell ref="A29:F29"/>
    <mergeCell ref="A30:F30"/>
    <mergeCell ref="A31:F31"/>
    <mergeCell ref="A32:F32"/>
    <mergeCell ref="A23:F23"/>
    <mergeCell ref="A24:F24"/>
    <mergeCell ref="A25:F25"/>
    <mergeCell ref="A26:F26"/>
    <mergeCell ref="A27:F27"/>
    <mergeCell ref="A19:F19"/>
    <mergeCell ref="A20:F20"/>
    <mergeCell ref="A21:F21"/>
    <mergeCell ref="A22:F22"/>
    <mergeCell ref="A16:F16"/>
    <mergeCell ref="A13:F13"/>
    <mergeCell ref="A14:F14"/>
    <mergeCell ref="A15:F15"/>
    <mergeCell ref="A17:F17"/>
    <mergeCell ref="A18:F18"/>
    <mergeCell ref="A8:F8"/>
    <mergeCell ref="A9:F9"/>
    <mergeCell ref="A10:F10"/>
    <mergeCell ref="A11:F11"/>
    <mergeCell ref="A12:F12"/>
    <mergeCell ref="A7:F7"/>
    <mergeCell ref="P7:T7"/>
    <mergeCell ref="A6:E6"/>
    <mergeCell ref="F6:G6"/>
    <mergeCell ref="H6:M6"/>
    <mergeCell ref="N6:O6"/>
    <mergeCell ref="A1:O3"/>
    <mergeCell ref="A4:F4"/>
    <mergeCell ref="G4:T4"/>
    <mergeCell ref="A5:F5"/>
    <mergeCell ref="G5:T5"/>
  </mergeCells>
  <phoneticPr fontId="0" type="noConversion"/>
  <conditionalFormatting sqref="H8:H19">
    <cfRule type="cellIs" dxfId="122" priority="4" stopIfTrue="1" operator="equal">
      <formula>"I"</formula>
    </cfRule>
    <cfRule type="cellIs" dxfId="121" priority="5" stopIfTrue="1" operator="equal">
      <formula>"A"</formula>
    </cfRule>
    <cfRule type="cellIs" dxfId="120" priority="6" stopIfTrue="1" operator="equal">
      <formula>"E"</formula>
    </cfRule>
  </conditionalFormatting>
  <conditionalFormatting sqref="H11">
    <cfRule type="cellIs" dxfId="119" priority="1" stopIfTrue="1" operator="equal">
      <formula>"I"</formula>
    </cfRule>
    <cfRule type="cellIs" dxfId="118" priority="2" stopIfTrue="1" operator="equal">
      <formula>"A"</formula>
    </cfRule>
    <cfRule type="cellIs" dxfId="117" priority="3" stopIfTrue="1" operator="equal">
      <formula>"E"</formula>
    </cfRule>
  </conditionalFormatting>
  <conditionalFormatting sqref="H20:H23">
    <cfRule type="cellIs" dxfId="113" priority="19" stopIfTrue="1" operator="equal">
      <formula>"I"</formula>
    </cfRule>
    <cfRule type="cellIs" dxfId="112" priority="20" stopIfTrue="1" operator="equal">
      <formula>"A"</formula>
    </cfRule>
    <cfRule type="cellIs" dxfId="111" priority="21" stopIfTrue="1" operator="equal">
      <formula>"E"</formula>
    </cfRule>
  </conditionalFormatting>
  <conditionalFormatting sqref="H20">
    <cfRule type="cellIs" dxfId="110" priority="16" stopIfTrue="1" operator="equal">
      <formula>"I"</formula>
    </cfRule>
    <cfRule type="cellIs" dxfId="109" priority="17" stopIfTrue="1" operator="equal">
      <formula>"A"</formula>
    </cfRule>
    <cfRule type="cellIs" dxfId="108" priority="18" stopIfTrue="1" operator="equal">
      <formula>"E"</formula>
    </cfRule>
  </conditionalFormatting>
  <conditionalFormatting sqref="H24:H26 H28">
    <cfRule type="cellIs" dxfId="107" priority="784" stopIfTrue="1" operator="equal">
      <formula>"I"</formula>
    </cfRule>
    <cfRule type="cellIs" dxfId="106" priority="785" stopIfTrue="1" operator="equal">
      <formula>"A"</formula>
    </cfRule>
    <cfRule type="cellIs" dxfId="105" priority="786" stopIfTrue="1" operator="equal">
      <formula>"E"</formula>
    </cfRule>
  </conditionalFormatting>
  <conditionalFormatting sqref="H24:H28">
    <cfRule type="cellIs" dxfId="104" priority="643" stopIfTrue="1" operator="equal">
      <formula>"I"</formula>
    </cfRule>
    <cfRule type="cellIs" dxfId="103" priority="644" stopIfTrue="1" operator="equal">
      <formula>"A"</formula>
    </cfRule>
    <cfRule type="cellIs" dxfId="102" priority="645" stopIfTrue="1" operator="equal">
      <formula>"E"</formula>
    </cfRule>
  </conditionalFormatting>
  <conditionalFormatting sqref="H27">
    <cfRule type="cellIs" dxfId="101" priority="640" stopIfTrue="1" operator="equal">
      <formula>"I"</formula>
    </cfRule>
    <cfRule type="cellIs" dxfId="100" priority="641" stopIfTrue="1" operator="equal">
      <formula>"A"</formula>
    </cfRule>
    <cfRule type="cellIs" dxfId="99" priority="642" stopIfTrue="1" operator="equal">
      <formula>"E"</formula>
    </cfRule>
  </conditionalFormatting>
  <conditionalFormatting sqref="H29">
    <cfRule type="cellIs" dxfId="98" priority="502" stopIfTrue="1" operator="equal">
      <formula>"I"</formula>
    </cfRule>
    <cfRule type="cellIs" dxfId="97" priority="503" stopIfTrue="1" operator="equal">
      <formula>"A"</formula>
    </cfRule>
    <cfRule type="cellIs" dxfId="96" priority="504" stopIfTrue="1" operator="equal">
      <formula>"E"</formula>
    </cfRule>
  </conditionalFormatting>
  <conditionalFormatting sqref="H29:H33">
    <cfRule type="cellIs" dxfId="95" priority="496" stopIfTrue="1" operator="equal">
      <formula>"I"</formula>
    </cfRule>
    <cfRule type="cellIs" dxfId="94" priority="497" stopIfTrue="1" operator="equal">
      <formula>"A"</formula>
    </cfRule>
    <cfRule type="cellIs" dxfId="93" priority="498" stopIfTrue="1" operator="equal">
      <formula>"E"</formula>
    </cfRule>
  </conditionalFormatting>
  <conditionalFormatting sqref="H30:H34">
    <cfRule type="cellIs" dxfId="92" priority="487" stopIfTrue="1" operator="equal">
      <formula>"I"</formula>
    </cfRule>
    <cfRule type="cellIs" dxfId="91" priority="488" stopIfTrue="1" operator="equal">
      <formula>"A"</formula>
    </cfRule>
    <cfRule type="cellIs" dxfId="90" priority="489" stopIfTrue="1" operator="equal">
      <formula>"E"</formula>
    </cfRule>
  </conditionalFormatting>
  <conditionalFormatting sqref="H34:H35">
    <cfRule type="cellIs" dxfId="89" priority="55" stopIfTrue="1" operator="equal">
      <formula>"I"</formula>
    </cfRule>
    <cfRule type="cellIs" dxfId="88" priority="56" stopIfTrue="1" operator="equal">
      <formula>"A"</formula>
    </cfRule>
    <cfRule type="cellIs" dxfId="87" priority="57" stopIfTrue="1" operator="equal">
      <formula>"E"</formula>
    </cfRule>
  </conditionalFormatting>
  <conditionalFormatting sqref="H35">
    <cfRule type="cellIs" dxfId="86" priority="52" stopIfTrue="1" operator="equal">
      <formula>"I"</formula>
    </cfRule>
    <cfRule type="cellIs" dxfId="85" priority="53" stopIfTrue="1" operator="equal">
      <formula>"A"</formula>
    </cfRule>
    <cfRule type="cellIs" dxfId="84" priority="54" stopIfTrue="1" operator="equal">
      <formula>"E"</formula>
    </cfRule>
  </conditionalFormatting>
  <conditionalFormatting sqref="H36 H43 H47">
    <cfRule type="cellIs" dxfId="83" priority="674" stopIfTrue="1" operator="equal">
      <formula>"A"</formula>
    </cfRule>
    <cfRule type="cellIs" dxfId="82" priority="675" stopIfTrue="1" operator="equal">
      <formula>"E"</formula>
    </cfRule>
  </conditionalFormatting>
  <conditionalFormatting sqref="H36:H40 H42">
    <cfRule type="cellIs" dxfId="81" priority="532" stopIfTrue="1" operator="equal">
      <formula>"I"</formula>
    </cfRule>
    <cfRule type="cellIs" dxfId="80" priority="533" stopIfTrue="1" operator="equal">
      <formula>"A"</formula>
    </cfRule>
    <cfRule type="cellIs" dxfId="79" priority="534" stopIfTrue="1" operator="equal">
      <formula>"E"</formula>
    </cfRule>
  </conditionalFormatting>
  <conditionalFormatting sqref="H37:H42">
    <cfRule type="cellIs" dxfId="78" priority="523" stopIfTrue="1" operator="equal">
      <formula>"I"</formula>
    </cfRule>
    <cfRule type="cellIs" dxfId="77" priority="524" stopIfTrue="1" operator="equal">
      <formula>"A"</formula>
    </cfRule>
    <cfRule type="cellIs" dxfId="76" priority="525" stopIfTrue="1" operator="equal">
      <formula>"E"</formula>
    </cfRule>
  </conditionalFormatting>
  <conditionalFormatting sqref="H41">
    <cfRule type="cellIs" dxfId="75" priority="520" stopIfTrue="1" operator="equal">
      <formula>"I"</formula>
    </cfRule>
    <cfRule type="cellIs" dxfId="74" priority="521" stopIfTrue="1" operator="equal">
      <formula>"A"</formula>
    </cfRule>
    <cfRule type="cellIs" dxfId="73" priority="522" stopIfTrue="1" operator="equal">
      <formula>"E"</formula>
    </cfRule>
  </conditionalFormatting>
  <conditionalFormatting sqref="H43 H47 H36">
    <cfRule type="cellIs" dxfId="72" priority="673" stopIfTrue="1" operator="equal">
      <formula>"I"</formula>
    </cfRule>
  </conditionalFormatting>
  <conditionalFormatting sqref="H43:H47">
    <cfRule type="cellIs" dxfId="71" priority="547" stopIfTrue="1" operator="equal">
      <formula>"I"</formula>
    </cfRule>
    <cfRule type="cellIs" dxfId="70" priority="548" stopIfTrue="1" operator="equal">
      <formula>"A"</formula>
    </cfRule>
    <cfRule type="cellIs" dxfId="69" priority="549" stopIfTrue="1" operator="equal">
      <formula>"E"</formula>
    </cfRule>
  </conditionalFormatting>
  <conditionalFormatting sqref="H44:H46">
    <cfRule type="cellIs" dxfId="68" priority="541" stopIfTrue="1" operator="equal">
      <formula>"I"</formula>
    </cfRule>
    <cfRule type="cellIs" dxfId="67" priority="542" stopIfTrue="1" operator="equal">
      <formula>"A"</formula>
    </cfRule>
    <cfRule type="cellIs" dxfId="66" priority="543" stopIfTrue="1" operator="equal">
      <formula>"E"</formula>
    </cfRule>
  </conditionalFormatting>
  <conditionalFormatting sqref="H48:H51 H53">
    <cfRule type="cellIs" dxfId="65" priority="439" stopIfTrue="1" operator="equal">
      <formula>"I"</formula>
    </cfRule>
    <cfRule type="cellIs" dxfId="64" priority="440" stopIfTrue="1" operator="equal">
      <formula>"A"</formula>
    </cfRule>
    <cfRule type="cellIs" dxfId="63" priority="441" stopIfTrue="1" operator="equal">
      <formula>"E"</formula>
    </cfRule>
  </conditionalFormatting>
  <conditionalFormatting sqref="H48:H53">
    <cfRule type="cellIs" dxfId="62" priority="430" stopIfTrue="1" operator="equal">
      <formula>"I"</formula>
    </cfRule>
    <cfRule type="cellIs" dxfId="61" priority="431" stopIfTrue="1" operator="equal">
      <formula>"A"</formula>
    </cfRule>
    <cfRule type="cellIs" dxfId="60" priority="432" stopIfTrue="1" operator="equal">
      <formula>"E"</formula>
    </cfRule>
  </conditionalFormatting>
  <conditionalFormatting sqref="H52">
    <cfRule type="cellIs" dxfId="59" priority="427" stopIfTrue="1" operator="equal">
      <formula>"I"</formula>
    </cfRule>
    <cfRule type="cellIs" dxfId="58" priority="428" stopIfTrue="1" operator="equal">
      <formula>"A"</formula>
    </cfRule>
    <cfRule type="cellIs" dxfId="57" priority="429" stopIfTrue="1" operator="equal">
      <formula>"E"</formula>
    </cfRule>
  </conditionalFormatting>
  <conditionalFormatting sqref="H54">
    <cfRule type="cellIs" dxfId="56" priority="310" stopIfTrue="1" operator="equal">
      <formula>"I"</formula>
    </cfRule>
    <cfRule type="cellIs" dxfId="55" priority="311" stopIfTrue="1" operator="equal">
      <formula>"A"</formula>
    </cfRule>
    <cfRule type="cellIs" dxfId="54" priority="312" stopIfTrue="1" operator="equal">
      <formula>"E"</formula>
    </cfRule>
    <cfRule type="cellIs" dxfId="53" priority="313" stopIfTrue="1" operator="equal">
      <formula>"I"</formula>
    </cfRule>
    <cfRule type="cellIs" dxfId="52" priority="314" stopIfTrue="1" operator="equal">
      <formula>"A"</formula>
    </cfRule>
    <cfRule type="cellIs" dxfId="51" priority="315" stopIfTrue="1" operator="equal">
      <formula>"E"</formula>
    </cfRule>
  </conditionalFormatting>
  <conditionalFormatting sqref="H55:H58 H60">
    <cfRule type="cellIs" dxfId="50" priority="328" stopIfTrue="1" operator="equal">
      <formula>"I"</formula>
    </cfRule>
    <cfRule type="cellIs" dxfId="49" priority="329" stopIfTrue="1" operator="equal">
      <formula>"A"</formula>
    </cfRule>
    <cfRule type="cellIs" dxfId="48" priority="330" stopIfTrue="1" operator="equal">
      <formula>"E"</formula>
    </cfRule>
  </conditionalFormatting>
  <conditionalFormatting sqref="H55:H60">
    <cfRule type="cellIs" dxfId="47" priority="319" stopIfTrue="1" operator="equal">
      <formula>"I"</formula>
    </cfRule>
    <cfRule type="cellIs" dxfId="46" priority="320" stopIfTrue="1" operator="equal">
      <formula>"A"</formula>
    </cfRule>
    <cfRule type="cellIs" dxfId="45" priority="321" stopIfTrue="1" operator="equal">
      <formula>"E"</formula>
    </cfRule>
  </conditionalFormatting>
  <conditionalFormatting sqref="H59">
    <cfRule type="cellIs" dxfId="44" priority="316" stopIfTrue="1" operator="equal">
      <formula>"I"</formula>
    </cfRule>
    <cfRule type="cellIs" dxfId="43" priority="317" stopIfTrue="1" operator="equal">
      <formula>"A"</formula>
    </cfRule>
    <cfRule type="cellIs" dxfId="42" priority="318" stopIfTrue="1" operator="equal">
      <formula>"E"</formula>
    </cfRule>
  </conditionalFormatting>
  <conditionalFormatting sqref="H61">
    <cfRule type="cellIs" dxfId="41" priority="304" stopIfTrue="1" operator="equal">
      <formula>"I"</formula>
    </cfRule>
    <cfRule type="cellIs" dxfId="40" priority="305" stopIfTrue="1" operator="equal">
      <formula>"A"</formula>
    </cfRule>
    <cfRule type="cellIs" dxfId="39" priority="306" stopIfTrue="1" operator="equal">
      <formula>"E"</formula>
    </cfRule>
    <cfRule type="cellIs" dxfId="38" priority="307" stopIfTrue="1" operator="equal">
      <formula>"I"</formula>
    </cfRule>
    <cfRule type="cellIs" dxfId="37" priority="308" stopIfTrue="1" operator="equal">
      <formula>"A"</formula>
    </cfRule>
    <cfRule type="cellIs" dxfId="36" priority="309" stopIfTrue="1" operator="equal">
      <formula>"E"</formula>
    </cfRule>
  </conditionalFormatting>
  <conditionalFormatting sqref="H62:H65">
    <cfRule type="cellIs" dxfId="35" priority="622" stopIfTrue="1" operator="equal">
      <formula>"I"</formula>
    </cfRule>
    <cfRule type="cellIs" dxfId="34" priority="623" stopIfTrue="1" operator="equal">
      <formula>"A"</formula>
    </cfRule>
    <cfRule type="cellIs" dxfId="33" priority="624" stopIfTrue="1" operator="equal">
      <formula>"E"</formula>
    </cfRule>
  </conditionalFormatting>
  <conditionalFormatting sqref="H64">
    <cfRule type="cellIs" dxfId="32" priority="619" stopIfTrue="1" operator="equal">
      <formula>"I"</formula>
    </cfRule>
    <cfRule type="cellIs" dxfId="31" priority="620" stopIfTrue="1" operator="equal">
      <formula>"A"</formula>
    </cfRule>
    <cfRule type="cellIs" dxfId="30" priority="621" stopIfTrue="1" operator="equal">
      <formula>"E"</formula>
    </cfRule>
  </conditionalFormatting>
  <conditionalFormatting sqref="H65">
    <cfRule type="cellIs" dxfId="29" priority="631" stopIfTrue="1" operator="equal">
      <formula>"I"</formula>
    </cfRule>
    <cfRule type="cellIs" dxfId="28" priority="632" stopIfTrue="1" operator="equal">
      <formula>"A"</formula>
    </cfRule>
    <cfRule type="cellIs" dxfId="27" priority="633" stopIfTrue="1" operator="equal">
      <formula>"E"</formula>
    </cfRule>
  </conditionalFormatting>
  <conditionalFormatting sqref="H66:H70 H72">
    <cfRule type="cellIs" dxfId="26" priority="613" stopIfTrue="1" operator="equal">
      <formula>"I"</formula>
    </cfRule>
    <cfRule type="cellIs" dxfId="25" priority="614" stopIfTrue="1" operator="equal">
      <formula>"A"</formula>
    </cfRule>
    <cfRule type="cellIs" dxfId="24" priority="615" stopIfTrue="1" operator="equal">
      <formula>"E"</formula>
    </cfRule>
  </conditionalFormatting>
  <conditionalFormatting sqref="H67:H72">
    <cfRule type="cellIs" dxfId="23" priority="604" stopIfTrue="1" operator="equal">
      <formula>"I"</formula>
    </cfRule>
    <cfRule type="cellIs" dxfId="22" priority="605" stopIfTrue="1" operator="equal">
      <formula>"A"</formula>
    </cfRule>
    <cfRule type="cellIs" dxfId="21" priority="606" stopIfTrue="1" operator="equal">
      <formula>"E"</formula>
    </cfRule>
  </conditionalFormatting>
  <conditionalFormatting sqref="H71">
    <cfRule type="cellIs" dxfId="20" priority="601" stopIfTrue="1" operator="equal">
      <formula>"I"</formula>
    </cfRule>
    <cfRule type="cellIs" dxfId="19" priority="602" stopIfTrue="1" operator="equal">
      <formula>"A"</formula>
    </cfRule>
    <cfRule type="cellIs" dxfId="18" priority="603" stopIfTrue="1" operator="equal">
      <formula>"E"</formula>
    </cfRule>
  </conditionalFormatting>
  <conditionalFormatting sqref="H73:H77 H79">
    <cfRule type="cellIs" dxfId="17" priority="595" stopIfTrue="1" operator="equal">
      <formula>"I"</formula>
    </cfRule>
    <cfRule type="cellIs" dxfId="16" priority="596" stopIfTrue="1" operator="equal">
      <formula>"A"</formula>
    </cfRule>
    <cfRule type="cellIs" dxfId="15" priority="597" stopIfTrue="1" operator="equal">
      <formula>"E"</formula>
    </cfRule>
  </conditionalFormatting>
  <conditionalFormatting sqref="H74:H79">
    <cfRule type="cellIs" dxfId="14" priority="586" stopIfTrue="1" operator="equal">
      <formula>"I"</formula>
    </cfRule>
    <cfRule type="cellIs" dxfId="13" priority="587" stopIfTrue="1" operator="equal">
      <formula>"A"</formula>
    </cfRule>
    <cfRule type="cellIs" dxfId="12" priority="588" stopIfTrue="1" operator="equal">
      <formula>"E"</formula>
    </cfRule>
  </conditionalFormatting>
  <conditionalFormatting sqref="H78">
    <cfRule type="cellIs" dxfId="11" priority="583" stopIfTrue="1" operator="equal">
      <formula>"I"</formula>
    </cfRule>
    <cfRule type="cellIs" dxfId="10" priority="584" stopIfTrue="1" operator="equal">
      <formula>"A"</formula>
    </cfRule>
    <cfRule type="cellIs" dxfId="9" priority="585" stopIfTrue="1" operator="equal">
      <formula>"E"</formula>
    </cfRule>
  </conditionalFormatting>
  <conditionalFormatting sqref="H80:H84 H86">
    <cfRule type="cellIs" dxfId="8" priority="577" stopIfTrue="1" operator="equal">
      <formula>"I"</formula>
    </cfRule>
    <cfRule type="cellIs" dxfId="7" priority="578" stopIfTrue="1" operator="equal">
      <formula>"A"</formula>
    </cfRule>
    <cfRule type="cellIs" dxfId="6" priority="579" stopIfTrue="1" operator="equal">
      <formula>"E"</formula>
    </cfRule>
  </conditionalFormatting>
  <conditionalFormatting sqref="H81:H86">
    <cfRule type="cellIs" dxfId="5" priority="568" stopIfTrue="1" operator="equal">
      <formula>"I"</formula>
    </cfRule>
    <cfRule type="cellIs" dxfId="4" priority="569" stopIfTrue="1" operator="equal">
      <formula>"A"</formula>
    </cfRule>
    <cfRule type="cellIs" dxfId="3" priority="570" stopIfTrue="1" operator="equal">
      <formula>"E"</formula>
    </cfRule>
  </conditionalFormatting>
  <conditionalFormatting sqref="H85">
    <cfRule type="cellIs" dxfId="2" priority="565" stopIfTrue="1" operator="equal">
      <formula>"I"</formula>
    </cfRule>
    <cfRule type="cellIs" dxfId="1" priority="566" stopIfTrue="1" operator="equal">
      <formula>"A"</formula>
    </cfRule>
    <cfRule type="cellIs" dxfId="0" priority="567" stopIfTrue="1" operator="equal">
      <formula>"E"</formula>
    </cfRule>
  </conditionalFormatting>
  <dataValidations count="2">
    <dataValidation allowBlank="1" showInputMessage="1" showErrorMessage="1" promptTitle="Tipo da Função" prompt="ALI, AIE, EE, SE, CE" sqref="G8:G86" xr:uid="{00000000-0002-0000-0100-000000000000}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H8:H86" xr:uid="{00000000-0002-0000-0100-000001000000}"/>
  </dataValidations>
  <printOptions headings="1"/>
  <pageMargins left="0.39374999999999999" right="0.31527777777777777" top="0.23611111111111113" bottom="0.39375000000000004" header="0.51180555555555562" footer="0.23611111111111113"/>
  <pageSetup paperSize="9" scale="73" firstPageNumber="0" orientation="landscape" horizontalDpi="300" verticalDpi="300" r:id="rId1"/>
  <headerFooter alignWithMargins="0">
    <oddFooter>&amp;L&amp;P/&amp;N&amp;C&amp;D&amp;R  &amp;F - &amp;A         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O61"/>
  <sheetViews>
    <sheetView showGridLines="0" topLeftCell="A22" zoomScaleSheetLayoutView="100" workbookViewId="0">
      <selection activeCell="Q40" sqref="Q40"/>
    </sheetView>
  </sheetViews>
  <sheetFormatPr defaultColWidth="9.140625" defaultRowHeight="12.75" x14ac:dyDescent="0.25"/>
  <cols>
    <col min="1" max="1" width="2.85546875" style="3" customWidth="1"/>
    <col min="2" max="2" width="8.28515625" style="3" customWidth="1"/>
    <col min="3" max="3" width="10.7109375" style="3" customWidth="1"/>
    <col min="4" max="4" width="2.28515625" style="3" customWidth="1"/>
    <col min="5" max="5" width="7.7109375" style="3" customWidth="1"/>
    <col min="6" max="6" width="5" style="3" customWidth="1"/>
    <col min="7" max="7" width="10.7109375" style="3" customWidth="1"/>
    <col min="8" max="8" width="4.7109375" style="3" customWidth="1"/>
    <col min="9" max="9" width="6.7109375" style="3" customWidth="1"/>
    <col min="10" max="10" width="4.7109375" style="3" customWidth="1"/>
    <col min="11" max="11" width="9.85546875" style="3" customWidth="1"/>
    <col min="12" max="12" width="7.28515625" style="3" customWidth="1"/>
    <col min="13" max="16384" width="9.140625" style="3"/>
  </cols>
  <sheetData>
    <row r="1" spans="1:15" ht="12" customHeight="1" x14ac:dyDescent="0.25">
      <c r="A1" s="112" t="s">
        <v>37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5" ht="12" customHeight="1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5" ht="12" customHeight="1" x14ac:dyDescent="0.2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1:15" ht="12" customHeight="1" x14ac:dyDescent="0.25">
      <c r="A4" s="113" t="str">
        <f>Contagem!A5&amp;" : "&amp;Contagem!F5</f>
        <v>Aplicação : Aplicativo Eleição Escolar</v>
      </c>
      <c r="B4" s="113"/>
      <c r="C4" s="113"/>
      <c r="D4" s="113"/>
      <c r="E4" s="113"/>
      <c r="F4" s="114" t="str">
        <f>Contagem!A6&amp;" : "&amp;Contagem!F6</f>
        <v>Projeto : PRODUCT OWNER</v>
      </c>
      <c r="G4" s="114"/>
      <c r="H4" s="114"/>
      <c r="I4" s="114"/>
      <c r="J4" s="114"/>
      <c r="K4" s="114"/>
      <c r="L4" s="114"/>
    </row>
    <row r="5" spans="1:15" ht="12" customHeight="1" x14ac:dyDescent="0.25">
      <c r="A5" s="115" t="str">
        <f>Contagem!A7&amp;" : "&amp;Contagem!F7</f>
        <v>Responsável : Renato Lôbo</v>
      </c>
      <c r="B5" s="115"/>
      <c r="C5" s="115"/>
      <c r="D5" s="115"/>
      <c r="E5" s="115"/>
      <c r="F5" s="114" t="str">
        <f>Contagem!A8&amp;" : "&amp;Contagem!F8</f>
        <v>Revisor : Fabia</v>
      </c>
      <c r="G5" s="114"/>
      <c r="H5" s="114"/>
      <c r="I5" s="114"/>
      <c r="J5" s="114"/>
      <c r="K5" s="114"/>
      <c r="L5" s="114"/>
    </row>
    <row r="6" spans="1:15" ht="12" customHeight="1" x14ac:dyDescent="0.25">
      <c r="A6" s="8" t="str">
        <f>Contagem!A4&amp;" : "&amp;Contagem!F4</f>
        <v>Empresa : Lobos Soluções tecnologicas</v>
      </c>
      <c r="B6" s="9"/>
      <c r="C6" s="9"/>
      <c r="D6" s="10"/>
      <c r="E6" s="10"/>
      <c r="F6" s="117" t="str">
        <f>Contagem!R4&amp;" = "&amp;VALUE(Contagem!T4)</f>
        <v>R$/PF = 0</v>
      </c>
      <c r="G6" s="117"/>
      <c r="H6" s="117" t="str">
        <f>" Custo= "&amp;DOLLAR(Contagem!W4)</f>
        <v xml:space="preserve"> Custo= R$ 0,00</v>
      </c>
      <c r="I6" s="117"/>
      <c r="J6" s="117"/>
      <c r="K6" s="116" t="str">
        <f>"PF  = "&amp;VALUE(Contagem!W5)</f>
        <v>PF  = 26</v>
      </c>
      <c r="L6" s="116"/>
    </row>
    <row r="7" spans="1:15" ht="12" customHeight="1" x14ac:dyDescent="0.25">
      <c r="A7" s="119" t="s">
        <v>38</v>
      </c>
      <c r="B7" s="119"/>
      <c r="C7" s="120" t="s">
        <v>39</v>
      </c>
      <c r="D7" s="120"/>
      <c r="E7" s="120"/>
      <c r="F7" s="120"/>
      <c r="G7" s="111" t="s">
        <v>40</v>
      </c>
      <c r="H7" s="111"/>
      <c r="I7" s="110" t="s">
        <v>41</v>
      </c>
      <c r="J7" s="110"/>
      <c r="K7" s="110"/>
      <c r="L7" s="110"/>
    </row>
    <row r="8" spans="1:15" ht="12" customHeight="1" x14ac:dyDescent="0.25">
      <c r="A8" s="119"/>
      <c r="B8" s="119"/>
      <c r="C8" s="120"/>
      <c r="D8" s="120"/>
      <c r="E8" s="120"/>
      <c r="F8" s="120"/>
      <c r="G8" s="111"/>
      <c r="H8" s="111"/>
      <c r="I8" s="111"/>
      <c r="J8" s="110"/>
      <c r="K8" s="110"/>
      <c r="L8" s="110"/>
    </row>
    <row r="9" spans="1:15" ht="12" customHeight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1:15" ht="12" customHeight="1" x14ac:dyDescent="0.25">
      <c r="A10" s="14"/>
      <c r="B10" s="3" t="s">
        <v>42</v>
      </c>
      <c r="C10" s="15">
        <f>COUNTIF(CF,"EEL")</f>
        <v>0</v>
      </c>
      <c r="E10" s="16" t="s">
        <v>43</v>
      </c>
      <c r="F10" s="16" t="s">
        <v>44</v>
      </c>
      <c r="G10" s="15">
        <f>C10*3</f>
        <v>0</v>
      </c>
      <c r="I10" s="17"/>
      <c r="L10" s="18"/>
    </row>
    <row r="11" spans="1:15" ht="12" customHeight="1" x14ac:dyDescent="0.25">
      <c r="A11" s="14"/>
      <c r="C11" s="15">
        <f>COUNTIF(CF,"EEA")</f>
        <v>17</v>
      </c>
      <c r="E11" s="16" t="s">
        <v>45</v>
      </c>
      <c r="F11" s="16" t="s">
        <v>46</v>
      </c>
      <c r="G11" s="15">
        <f>C11*4</f>
        <v>68</v>
      </c>
      <c r="I11" s="17"/>
      <c r="L11" s="18"/>
    </row>
    <row r="12" spans="1:15" ht="12" customHeight="1" x14ac:dyDescent="0.25">
      <c r="A12" s="14"/>
      <c r="C12" s="15">
        <f>COUNTIF(CF,"EEH")</f>
        <v>0</v>
      </c>
      <c r="E12" s="16" t="s">
        <v>47</v>
      </c>
      <c r="F12" s="16" t="s">
        <v>48</v>
      </c>
      <c r="G12" s="15">
        <f>C12*6</f>
        <v>0</v>
      </c>
      <c r="I12" s="17"/>
      <c r="L12" s="19"/>
    </row>
    <row r="13" spans="1:15" ht="6.75" customHeight="1" x14ac:dyDescent="0.25">
      <c r="A13" s="14"/>
      <c r="C13" s="12"/>
      <c r="G13" s="12"/>
      <c r="L13" s="18"/>
    </row>
    <row r="14" spans="1:15" ht="12" customHeight="1" x14ac:dyDescent="0.25">
      <c r="A14" s="14"/>
      <c r="B14" s="20" t="s">
        <v>49</v>
      </c>
      <c r="C14" s="15">
        <f>SUM(C10:C12)</f>
        <v>17</v>
      </c>
      <c r="F14" s="20" t="s">
        <v>49</v>
      </c>
      <c r="G14" s="15">
        <f>SUM(G10:G12)</f>
        <v>68</v>
      </c>
      <c r="I14" s="21">
        <f>IF($G$45&lt;&gt;0,G14/$G$45,"")</f>
        <v>0.52307692307692311</v>
      </c>
      <c r="L14" s="18"/>
      <c r="O14" s="22"/>
    </row>
    <row r="15" spans="1:15" ht="6" customHeight="1" x14ac:dyDescent="0.25">
      <c r="A15" s="23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24"/>
    </row>
    <row r="16" spans="1:15" ht="12" customHeight="1" x14ac:dyDescent="0.25">
      <c r="A16" s="14"/>
      <c r="L16" s="18"/>
    </row>
    <row r="17" spans="1:12" ht="12" customHeight="1" x14ac:dyDescent="0.25">
      <c r="A17" s="14"/>
      <c r="B17" s="3" t="s">
        <v>50</v>
      </c>
      <c r="C17" s="15">
        <f>COUNTIF(CF,"SEL")</f>
        <v>0</v>
      </c>
      <c r="E17" s="16" t="s">
        <v>43</v>
      </c>
      <c r="F17" s="16" t="s">
        <v>46</v>
      </c>
      <c r="G17" s="15">
        <f>C17*4</f>
        <v>0</v>
      </c>
      <c r="L17" s="18"/>
    </row>
    <row r="18" spans="1:12" ht="12" customHeight="1" x14ac:dyDescent="0.25">
      <c r="A18" s="14"/>
      <c r="C18" s="15">
        <f>COUNTIF(CF,"SEA")</f>
        <v>2</v>
      </c>
      <c r="E18" s="16" t="s">
        <v>45</v>
      </c>
      <c r="F18" s="16" t="s">
        <v>51</v>
      </c>
      <c r="G18" s="15">
        <f>C18*5</f>
        <v>10</v>
      </c>
      <c r="L18" s="18"/>
    </row>
    <row r="19" spans="1:12" ht="12" customHeight="1" x14ac:dyDescent="0.25">
      <c r="A19" s="14"/>
      <c r="C19" s="15">
        <f>COUNTIF(CF,"SEH")</f>
        <v>0</v>
      </c>
      <c r="E19" s="16" t="s">
        <v>47</v>
      </c>
      <c r="F19" s="16" t="s">
        <v>52</v>
      </c>
      <c r="G19" s="15">
        <f>C19*7</f>
        <v>0</v>
      </c>
      <c r="L19" s="19"/>
    </row>
    <row r="20" spans="1:12" ht="6.75" customHeight="1" x14ac:dyDescent="0.25">
      <c r="A20" s="14"/>
      <c r="C20" s="12"/>
      <c r="G20" s="12"/>
      <c r="L20" s="18"/>
    </row>
    <row r="21" spans="1:12" ht="12" customHeight="1" x14ac:dyDescent="0.25">
      <c r="A21" s="14"/>
      <c r="B21" s="20" t="s">
        <v>49</v>
      </c>
      <c r="C21" s="15">
        <f>SUM(C17:C19)</f>
        <v>2</v>
      </c>
      <c r="F21" s="20" t="s">
        <v>49</v>
      </c>
      <c r="G21" s="15">
        <f>SUM(G17:G19)</f>
        <v>10</v>
      </c>
      <c r="I21" s="25">
        <f>IF($G$45&lt;&gt;0,G21/$G$45,"")</f>
        <v>7.6923076923076927E-2</v>
      </c>
      <c r="L21" s="18"/>
    </row>
    <row r="22" spans="1:12" ht="6" customHeight="1" x14ac:dyDescent="0.25">
      <c r="A22" s="23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24"/>
    </row>
    <row r="23" spans="1:12" ht="12" customHeight="1" x14ac:dyDescent="0.25">
      <c r="A23" s="11"/>
      <c r="B23" s="12"/>
      <c r="D23" s="12"/>
      <c r="E23" s="12"/>
      <c r="F23" s="12"/>
      <c r="H23" s="12"/>
      <c r="I23" s="12"/>
      <c r="J23" s="12"/>
      <c r="K23" s="12"/>
      <c r="L23" s="13"/>
    </row>
    <row r="24" spans="1:12" ht="12" customHeight="1" x14ac:dyDescent="0.25">
      <c r="A24" s="14"/>
      <c r="B24" s="3" t="s">
        <v>53</v>
      </c>
      <c r="C24" s="15">
        <f>COUNTIF(CF,"CEL")</f>
        <v>0</v>
      </c>
      <c r="E24" s="16" t="s">
        <v>43</v>
      </c>
      <c r="F24" s="16" t="s">
        <v>44</v>
      </c>
      <c r="G24" s="15">
        <f>C24*3</f>
        <v>0</v>
      </c>
      <c r="L24" s="18"/>
    </row>
    <row r="25" spans="1:12" ht="12" customHeight="1" x14ac:dyDescent="0.25">
      <c r="A25" s="14"/>
      <c r="C25" s="15">
        <f>COUNTIF(CF,"CEA")</f>
        <v>6</v>
      </c>
      <c r="E25" s="16" t="s">
        <v>45</v>
      </c>
      <c r="F25" s="16" t="s">
        <v>46</v>
      </c>
      <c r="G25" s="15">
        <f>C25*4</f>
        <v>24</v>
      </c>
      <c r="L25" s="18"/>
    </row>
    <row r="26" spans="1:12" ht="12" customHeight="1" x14ac:dyDescent="0.25">
      <c r="A26" s="14"/>
      <c r="C26" s="15">
        <f>COUNTIF(CF,"CEH")</f>
        <v>0</v>
      </c>
      <c r="E26" s="16" t="s">
        <v>47</v>
      </c>
      <c r="F26" s="16" t="s">
        <v>48</v>
      </c>
      <c r="G26" s="15">
        <f>C26*6</f>
        <v>0</v>
      </c>
      <c r="L26" s="19"/>
    </row>
    <row r="27" spans="1:12" ht="6.75" customHeight="1" x14ac:dyDescent="0.25">
      <c r="A27" s="14"/>
      <c r="C27" s="12"/>
      <c r="G27" s="12"/>
      <c r="L27" s="18"/>
    </row>
    <row r="28" spans="1:12" ht="12" customHeight="1" x14ac:dyDescent="0.25">
      <c r="A28" s="14"/>
      <c r="B28" s="20" t="s">
        <v>49</v>
      </c>
      <c r="C28" s="15">
        <f>SUM(C24:C26)</f>
        <v>6</v>
      </c>
      <c r="F28" s="20" t="s">
        <v>49</v>
      </c>
      <c r="G28" s="15">
        <f>SUM(G24:G26)</f>
        <v>24</v>
      </c>
      <c r="I28" s="26">
        <f>IF($G$45&lt;&gt;0,G28/$G$45,"")</f>
        <v>0.18461538461538463</v>
      </c>
      <c r="L28" s="18"/>
    </row>
    <row r="29" spans="1:12" ht="6" customHeight="1" x14ac:dyDescent="0.25">
      <c r="A29" s="2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24"/>
    </row>
    <row r="30" spans="1:12" ht="12" customHeight="1" x14ac:dyDescent="0.25">
      <c r="A30" s="11"/>
      <c r="B30" s="12"/>
      <c r="D30" s="12"/>
      <c r="E30" s="12"/>
      <c r="F30" s="12"/>
      <c r="H30" s="12"/>
      <c r="I30" s="12"/>
      <c r="J30" s="12"/>
      <c r="K30" s="12"/>
      <c r="L30" s="13"/>
    </row>
    <row r="31" spans="1:12" ht="12" customHeight="1" x14ac:dyDescent="0.25">
      <c r="A31" s="14"/>
      <c r="B31" s="3" t="s">
        <v>54</v>
      </c>
      <c r="C31" s="15">
        <f>COUNTIF(CF,"ALIL")</f>
        <v>4</v>
      </c>
      <c r="E31" s="3" t="s">
        <v>43</v>
      </c>
      <c r="F31" s="3" t="s">
        <v>52</v>
      </c>
      <c r="G31" s="15">
        <f>C31*7</f>
        <v>28</v>
      </c>
      <c r="L31" s="18"/>
    </row>
    <row r="32" spans="1:12" ht="12" customHeight="1" x14ac:dyDescent="0.25">
      <c r="A32" s="14"/>
      <c r="C32" s="15">
        <f>COUNTIF(CF,"ALIA")</f>
        <v>0</v>
      </c>
      <c r="E32" s="3" t="s">
        <v>45</v>
      </c>
      <c r="F32" s="3" t="s">
        <v>55</v>
      </c>
      <c r="G32" s="15">
        <f>C32*10</f>
        <v>0</v>
      </c>
      <c r="L32" s="18"/>
    </row>
    <row r="33" spans="1:12" ht="12" customHeight="1" x14ac:dyDescent="0.25">
      <c r="A33" s="14"/>
      <c r="C33" s="15">
        <f>COUNTIF(CF,"ALIH")</f>
        <v>0</v>
      </c>
      <c r="E33" s="3" t="s">
        <v>47</v>
      </c>
      <c r="F33" s="3" t="s">
        <v>56</v>
      </c>
      <c r="G33" s="15">
        <f>C33*15</f>
        <v>0</v>
      </c>
      <c r="L33" s="19"/>
    </row>
    <row r="34" spans="1:12" ht="6.75" customHeight="1" x14ac:dyDescent="0.25">
      <c r="A34" s="14"/>
      <c r="C34" s="12"/>
      <c r="G34" s="12"/>
      <c r="L34" s="18"/>
    </row>
    <row r="35" spans="1:12" ht="12" customHeight="1" x14ac:dyDescent="0.25">
      <c r="A35" s="14"/>
      <c r="B35" s="20" t="s">
        <v>49</v>
      </c>
      <c r="C35" s="15">
        <f>SUM(C31:C33)</f>
        <v>4</v>
      </c>
      <c r="F35" s="20" t="s">
        <v>49</v>
      </c>
      <c r="G35" s="15">
        <f>SUM(G31:G33)</f>
        <v>28</v>
      </c>
      <c r="I35" s="27">
        <f>IF($G$45&lt;&gt;0,G35/$G$45,"")</f>
        <v>0.2153846153846154</v>
      </c>
      <c r="L35" s="18"/>
    </row>
    <row r="36" spans="1:12" ht="6" customHeight="1" x14ac:dyDescent="0.25">
      <c r="A36" s="23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24"/>
    </row>
    <row r="37" spans="1:12" ht="12" customHeight="1" x14ac:dyDescent="0.25">
      <c r="A37" s="11"/>
      <c r="B37" s="12"/>
      <c r="D37" s="12"/>
      <c r="E37" s="12"/>
      <c r="F37" s="12"/>
      <c r="H37" s="12"/>
      <c r="I37" s="12"/>
      <c r="J37" s="12"/>
      <c r="K37" s="12"/>
      <c r="L37" s="13"/>
    </row>
    <row r="38" spans="1:12" ht="12" customHeight="1" x14ac:dyDescent="0.25">
      <c r="A38" s="14"/>
      <c r="B38" s="3" t="s">
        <v>57</v>
      </c>
      <c r="C38" s="15">
        <f>COUNTIF(CF,"AIEL")</f>
        <v>0</v>
      </c>
      <c r="E38" s="3" t="s">
        <v>43</v>
      </c>
      <c r="F38" s="3" t="s">
        <v>51</v>
      </c>
      <c r="G38" s="15">
        <f>C38*5</f>
        <v>0</v>
      </c>
      <c r="L38" s="18"/>
    </row>
    <row r="39" spans="1:12" ht="12" customHeight="1" x14ac:dyDescent="0.25">
      <c r="A39" s="14"/>
      <c r="C39" s="15">
        <f>COUNTIF(CF,"AIEA")</f>
        <v>0</v>
      </c>
      <c r="E39" s="3" t="s">
        <v>45</v>
      </c>
      <c r="F39" s="3" t="s">
        <v>52</v>
      </c>
      <c r="G39" s="15">
        <f>C39*7</f>
        <v>0</v>
      </c>
      <c r="L39" s="18"/>
    </row>
    <row r="40" spans="1:12" ht="12" customHeight="1" x14ac:dyDescent="0.25">
      <c r="A40" s="14"/>
      <c r="C40" s="15">
        <f>COUNTIF(CF,"AIEH")</f>
        <v>0</v>
      </c>
      <c r="E40" s="3" t="s">
        <v>47</v>
      </c>
      <c r="F40" s="3" t="s">
        <v>55</v>
      </c>
      <c r="G40" s="15">
        <f>C40*10</f>
        <v>0</v>
      </c>
      <c r="L40" s="19"/>
    </row>
    <row r="41" spans="1:12" ht="6.75" customHeight="1" x14ac:dyDescent="0.25">
      <c r="A41" s="14"/>
      <c r="C41" s="12"/>
      <c r="G41" s="12"/>
      <c r="L41" s="18"/>
    </row>
    <row r="42" spans="1:12" ht="12" customHeight="1" x14ac:dyDescent="0.25">
      <c r="A42" s="14"/>
      <c r="B42" s="20" t="s">
        <v>49</v>
      </c>
      <c r="C42" s="15">
        <f>SUM(C38:C40)</f>
        <v>0</v>
      </c>
      <c r="F42" s="20" t="s">
        <v>49</v>
      </c>
      <c r="G42" s="15">
        <f>SUM(G38:G40)</f>
        <v>0</v>
      </c>
      <c r="I42" s="28">
        <f>IF($G$45&lt;&gt;0,G42/$G$45,"")</f>
        <v>0</v>
      </c>
      <c r="L42" s="18"/>
    </row>
    <row r="43" spans="1:12" ht="6" customHeight="1" x14ac:dyDescent="0.25">
      <c r="A43" s="23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24"/>
    </row>
    <row r="44" spans="1:12" ht="12" customHeight="1" x14ac:dyDescent="0.25">
      <c r="A44" s="14"/>
      <c r="L44" s="18"/>
    </row>
    <row r="45" spans="1:12" ht="12" customHeight="1" x14ac:dyDescent="0.25">
      <c r="A45" s="14"/>
      <c r="B45" s="3" t="s">
        <v>58</v>
      </c>
      <c r="G45" s="15">
        <f>SUM(G14+G21+G28+G35+G42)</f>
        <v>130</v>
      </c>
      <c r="L45" s="18"/>
    </row>
    <row r="46" spans="1:12" ht="12" customHeight="1" x14ac:dyDescent="0.25">
      <c r="A46" s="14"/>
      <c r="B46" s="3" t="s">
        <v>59</v>
      </c>
      <c r="G46" s="15">
        <f>(C10+C11+C12)*4+(C17+C18+C19)*5+(C24+C25+C26)*4+(C31+C32+C33)*7+(C38+C39+C40)*5</f>
        <v>130</v>
      </c>
      <c r="L46" s="18"/>
    </row>
    <row r="47" spans="1:12" ht="12" customHeight="1" x14ac:dyDescent="0.25">
      <c r="A47" s="14"/>
      <c r="B47" s="3" t="s">
        <v>60</v>
      </c>
      <c r="G47" s="15">
        <f>(C31+C32+C33)*35+(C38+C39+C40)*15</f>
        <v>140</v>
      </c>
      <c r="L47" s="18"/>
    </row>
    <row r="48" spans="1:12" ht="12" customHeight="1" x14ac:dyDescent="0.25">
      <c r="A48" s="14"/>
      <c r="L48" s="18"/>
    </row>
    <row r="49" spans="1:12" ht="12" customHeight="1" x14ac:dyDescent="0.25">
      <c r="A49" s="14"/>
      <c r="L49" s="18"/>
    </row>
    <row r="50" spans="1:12" ht="12" customHeight="1" x14ac:dyDescent="0.25">
      <c r="A50" s="14"/>
      <c r="L50" s="18"/>
    </row>
    <row r="51" spans="1:12" ht="13.5" customHeight="1" x14ac:dyDescent="0.25">
      <c r="A51" s="14"/>
      <c r="L51" s="18"/>
    </row>
    <row r="52" spans="1:12" ht="12" customHeight="1" x14ac:dyDescent="0.2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3"/>
    </row>
    <row r="53" spans="1:12" ht="12" customHeight="1" x14ac:dyDescent="0.25">
      <c r="A53" s="14"/>
      <c r="B53" s="3" t="s">
        <v>61</v>
      </c>
      <c r="L53" s="18"/>
    </row>
    <row r="54" spans="1:12" ht="12" customHeight="1" x14ac:dyDescent="0.25">
      <c r="A54" s="14"/>
      <c r="E54" s="29" t="s">
        <v>5</v>
      </c>
      <c r="F54" s="29" t="s">
        <v>62</v>
      </c>
      <c r="G54" s="29" t="s">
        <v>63</v>
      </c>
      <c r="L54" s="18"/>
    </row>
    <row r="55" spans="1:12" ht="12" customHeight="1" x14ac:dyDescent="0.25">
      <c r="A55" s="14"/>
      <c r="B55" s="118" t="s">
        <v>64</v>
      </c>
      <c r="C55" s="118"/>
      <c r="D55" s="118"/>
      <c r="E55" s="5">
        <f>SUMIF(Funções!$H$8:$H$64,"I",Funções!$N$8:$N$64)</f>
        <v>23</v>
      </c>
      <c r="F55" s="5">
        <f>Contagem!U11</f>
        <v>1</v>
      </c>
      <c r="G55" s="30">
        <f>F55*E55</f>
        <v>23</v>
      </c>
      <c r="H55" s="31"/>
      <c r="I55" s="31"/>
      <c r="J55" s="31"/>
      <c r="K55" s="32" t="s">
        <v>65</v>
      </c>
      <c r="L55" s="18"/>
    </row>
    <row r="56" spans="1:12" ht="12" customHeight="1" x14ac:dyDescent="0.25">
      <c r="A56" s="14"/>
      <c r="B56" s="118" t="s">
        <v>66</v>
      </c>
      <c r="C56" s="118"/>
      <c r="D56" s="118"/>
      <c r="E56" s="5">
        <f>SUMIF(Funções!$H$8:$H$64,"A",Funções!$N$8:$N$64)</f>
        <v>0</v>
      </c>
      <c r="F56" s="5">
        <f>Contagem!U12</f>
        <v>1</v>
      </c>
      <c r="G56" s="30">
        <f>F56*E56</f>
        <v>0</v>
      </c>
      <c r="H56" s="31"/>
      <c r="I56" s="31"/>
      <c r="J56" s="31"/>
      <c r="K56" s="33">
        <f>Contagem!W5</f>
        <v>26</v>
      </c>
      <c r="L56" s="18"/>
    </row>
    <row r="57" spans="1:12" ht="12" customHeight="1" x14ac:dyDescent="0.25">
      <c r="A57" s="14"/>
      <c r="B57" s="118" t="s">
        <v>67</v>
      </c>
      <c r="C57" s="118"/>
      <c r="D57" s="118"/>
      <c r="E57" s="5">
        <f>SUMIF(Funções!$H$8:$H$64,"E",Funções!$N$8:$N$64)</f>
        <v>3</v>
      </c>
      <c r="F57" s="5">
        <f>Contagem!U13</f>
        <v>1</v>
      </c>
      <c r="G57" s="30">
        <f>F57*E57</f>
        <v>3</v>
      </c>
      <c r="H57" s="31"/>
      <c r="I57" s="31"/>
      <c r="J57" s="31"/>
      <c r="L57" s="18"/>
    </row>
    <row r="58" spans="1:12" ht="12" customHeight="1" x14ac:dyDescent="0.25">
      <c r="A58" s="14"/>
      <c r="B58" s="118" t="s">
        <v>68</v>
      </c>
      <c r="C58" s="118"/>
      <c r="D58" s="118"/>
      <c r="E58" s="5">
        <f>SUMIF(Funções!$H$8:$H$64,"T",Funções!$N$8:$N$64)</f>
        <v>0</v>
      </c>
      <c r="F58" s="5">
        <f>Contagem!U14</f>
        <v>0</v>
      </c>
      <c r="G58" s="30">
        <f>F58*E58</f>
        <v>0</v>
      </c>
      <c r="H58" s="31"/>
      <c r="I58" s="31"/>
      <c r="J58" s="31"/>
      <c r="L58" s="18"/>
    </row>
    <row r="59" spans="1:12" ht="12" customHeight="1" x14ac:dyDescent="0.25">
      <c r="A59" s="34"/>
      <c r="B59" s="35"/>
      <c r="C59" s="36"/>
      <c r="D59" s="37"/>
      <c r="E59" s="38"/>
      <c r="F59" s="37"/>
      <c r="G59" s="39"/>
      <c r="H59" s="40"/>
      <c r="I59" s="40"/>
      <c r="J59" s="40"/>
      <c r="K59" s="41"/>
      <c r="L59" s="42"/>
    </row>
    <row r="60" spans="1:12" ht="12" customHeight="1" x14ac:dyDescent="0.25">
      <c r="B60" s="43"/>
      <c r="C60" s="44"/>
      <c r="E60" s="45"/>
      <c r="G60" s="46"/>
      <c r="H60" s="31"/>
      <c r="I60" s="31"/>
      <c r="J60" s="31"/>
      <c r="K60" s="47"/>
    </row>
    <row r="61" spans="1:12" ht="12" customHeight="1" x14ac:dyDescent="0.25">
      <c r="B61" s="43"/>
      <c r="C61" s="44"/>
      <c r="E61" s="45"/>
      <c r="G61" s="46"/>
      <c r="H61" s="31"/>
      <c r="I61" s="31"/>
      <c r="J61" s="31"/>
      <c r="K61" s="47"/>
    </row>
  </sheetData>
  <mergeCells count="18">
    <mergeCell ref="B55:D55"/>
    <mergeCell ref="B56:D56"/>
    <mergeCell ref="B58:D58"/>
    <mergeCell ref="B57:D57"/>
    <mergeCell ref="F6:G6"/>
    <mergeCell ref="A7:B8"/>
    <mergeCell ref="C7:F8"/>
    <mergeCell ref="G7:G8"/>
    <mergeCell ref="I7:J8"/>
    <mergeCell ref="K7:L8"/>
    <mergeCell ref="A1:L3"/>
    <mergeCell ref="A4:E4"/>
    <mergeCell ref="F4:L4"/>
    <mergeCell ref="A5:E5"/>
    <mergeCell ref="F5:L5"/>
    <mergeCell ref="K6:L6"/>
    <mergeCell ref="H6:J6"/>
    <mergeCell ref="H7:H8"/>
  </mergeCells>
  <phoneticPr fontId="0" type="noConversion"/>
  <pageMargins left="0.74791666666666667" right="0.74791666666666667" top="1.3097222222222222" bottom="0.98402777777777783" header="0.51180555555555562" footer="0.49236111111111114"/>
  <pageSetup paperSize="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10</vt:i4>
      </vt:variant>
    </vt:vector>
  </HeadingPairs>
  <TitlesOfParts>
    <vt:vector size="13" baseType="lpstr">
      <vt:lpstr>Contagem</vt:lpstr>
      <vt:lpstr>Funções</vt:lpstr>
      <vt:lpstr>Sumário</vt:lpstr>
      <vt:lpstr>Funções!Area_de_impressao</vt:lpstr>
      <vt:lpstr>Sumário!Area_de_impressao</vt:lpstr>
      <vt:lpstr>CF</vt:lpstr>
      <vt:lpstr>Data</vt:lpstr>
      <vt:lpstr>Projeto</vt:lpstr>
      <vt:lpstr>Responsável</vt:lpstr>
      <vt:lpstr>Revisão</vt:lpstr>
      <vt:lpstr>Revisor</vt:lpstr>
      <vt:lpstr>Funções!Titulos_de_impressao</vt:lpstr>
      <vt:lpstr>UFPB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subject/>
  <dc:creator>Dell Inspiron</dc:creator>
  <cp:keywords/>
  <dc:description/>
  <cp:lastModifiedBy>Renato Lobo</cp:lastModifiedBy>
  <cp:revision>1</cp:revision>
  <dcterms:created xsi:type="dcterms:W3CDTF">2001-07-23T10:50:56Z</dcterms:created>
  <dcterms:modified xsi:type="dcterms:W3CDTF">2024-03-11T23:48:24Z</dcterms:modified>
  <cp:category/>
  <cp:contentStatus/>
</cp:coreProperties>
</file>