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firstSheet="3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5" i="12" l="1"/>
  <c r="I46" i="5" l="1"/>
  <c r="J46" i="5" s="1"/>
  <c r="I45" i="5"/>
  <c r="J45" i="5" s="1"/>
  <c r="I44" i="5"/>
  <c r="J44" i="5"/>
  <c r="I43" i="5"/>
  <c r="J43" i="5" s="1"/>
  <c r="I42" i="5"/>
  <c r="J42" i="5" s="1"/>
  <c r="J41" i="5"/>
  <c r="I40" i="5"/>
  <c r="J40" i="5" s="1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2" i="5"/>
  <c r="Q132" i="5" s="1"/>
  <c r="P131" i="5"/>
  <c r="Q131" i="5" s="1"/>
  <c r="P130" i="5"/>
  <c r="Q130" i="5" s="1"/>
  <c r="P129" i="5"/>
  <c r="Q129" i="5" s="1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Q94" i="5" l="1"/>
  <c r="M19" i="8" s="1"/>
  <c r="I27" i="3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3" i="5"/>
  <c r="H24" i="8" s="1"/>
  <c r="I24" i="8" s="1"/>
  <c r="J114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3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0" i="8" l="1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<sst xmlns="http://schemas.openxmlformats.org/spreadsheetml/2006/main" count="2658" uniqueCount="758">
  <si>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</si>
  <si>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</si>
  <si>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</si>
  <si>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</si>
  <si>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</si>
  <si>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</si>
  <si>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</si>
  <si>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</si>
  <si>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</si>
  <si>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</si>
  <si>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</si>
  <si>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</si>
  <si>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</si>
  <si>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</si>
  <si>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</si>
  <si>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</si>
  <si>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</si>
  <si>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</si>
  <si>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</si>
  <si>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</si>
  <si>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</si>
  <si>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</si>
  <si>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</si>
  <si>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</si>
  <si>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</si>
  <si>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</si>
  <si>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</si>
  <si>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</si>
  <si>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</si>
  <si>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</si>
  <si>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</si>
  <si>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</si>
  <si>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</si>
  <si>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</si>
  <si>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</si>
  <si>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</si>
  <si>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</si>
  <si>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</si>
  <si>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</si>
  <si>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</si>
  <si>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</si>
  <si>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</si>
  <si>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</si>
  <si>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</si>
  <si>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</si>
  <si>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</si>
  <si>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</si>
  <si>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</si>
  <si>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</si>
  <si>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</si>
  <si>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</si>
  <si>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</si>
  <si>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</si>
  <si>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</si>
  <si>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</si>
  <si>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</si>
  <si>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</si>
  <si>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</si>
  <si>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</si>
  <si>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</si>
  <si>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</si>
  <si>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</si>
  <si>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</si>
  <si>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</si>
  <si>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</si>
  <si>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</si>
  <si>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</si>
  <si>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</si>
  <si>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</si>
  <si>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</si>
  <si>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</si>
  <si>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</si>
  <si>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</si>
  <si>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</si>
  <si>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</si>
  <si>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</si>
  <si>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</si>
  <si>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</si>
  <si>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</si>
  <si>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</si>
  <si>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</si>
  <si>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</si>
  <si>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</si>
  <si>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</si>
  <si>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</si>
  <si>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</si>
  <si>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</si>
  <si>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</si>
  <si>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</si>
  <si>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</si>
  <si>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</si>
  <si>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</si>
  <si>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</si>
  <si>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</si>
  <si>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</si>
  <si>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</si>
  <si>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</si>
  <si>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</si>
  <si>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</si>
  <si>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</si>
  <si>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</si>
  <si>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</si>
  <si>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</si>
  <si>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</si>
  <si>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</si>
  <si>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</si>
  <si>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</si>
  <si>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</si>
  <si>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</si>
  <si>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</si>
  <si>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</si>
  <si>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</si>
  <si>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</si>
  <si>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</si>
  <si>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</si>
  <si>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</si>
  <si>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</si>
  <si>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</si>
  <si>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</si>
  <si>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</si>
  <si>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</si>
  <si>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</si>
  <si>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</si>
  <si>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</si>
  <si>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</si>
  <si>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</si>
  <si>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</si>
  <si>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</si>
  <si>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</si>
  <si>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</si>
  <si>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</si>
  <si>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</si>
  <si>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</si>
  <si>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</si>
  <si>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</si>
  <si>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</si>
  <si>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</si>
  <si>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</si>
  <si>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</si>
  <si>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</si>
  <si>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</si>
  <si>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</si>
  <si>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</si>
  <si>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</si>
  <si>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</si>
  <si>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</si>
  <si>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</si>
  <si>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</si>
  <si>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</si>
  <si>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</si>
  <si>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</si>
  <si>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</si>
  <si>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</si>
  <si>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</si>
  <si>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</si>
  <si>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</si>
  <si>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</si>
  <si>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</si>
  <si>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</si>
  <si>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</si>
  <si>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</si>
  <si>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</si>
  <si>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</si>
  <si>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</si>
  <si>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</si>
  <si>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</si>
  <si>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</si>
  <si>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</si>
  <si>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</si>
  <si>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</si>
  <si>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</si>
  <si>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</si>
  <si>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</si>
  <si>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</si>
  <si>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</si>
  <si>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</si>
  <si>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</si>
  <si>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</si>
  <si>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</si>
  <si>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</si>
  <si>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</si>
  <si>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</si>
  <si>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</si>
  <si>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</si>
  <si>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</si>
  <si>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</si>
  <si>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</si>
  <si>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</si>
  <si>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</si>
  <si>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</si>
  <si>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</si>
  <si>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</si>
  <si>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</si>
  <si>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</si>
  <si>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</si>
  <si>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</si>
  <si>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</si>
  <si>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</si>
  <si>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</si>
  <si>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</si>
  <si>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</si>
  <si>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</si>
  <si>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</si>
  <si>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</si>
  <si>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</si>
  <si>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</si>
  <si>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</si>
  <si>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</si>
  <si>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</si>
  <si>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</si>
  <si>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</si>
  <si>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</si>
  <si>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</si>
  <si>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</si>
  <si>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</si>
  <si>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</si>
  <si>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</si>
  <si>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</si>
  <si>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</si>
  <si>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</si>
  <si>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</si>
  <si>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</si>
  <si>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</si>
  <si>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</si>
  <si>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</si>
  <si>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</si>
  <si>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</si>
  <si>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</si>
  <si>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</si>
  <si>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</si>
  <si>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</si>
  <si>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</si>
  <si>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</si>
  <si>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</si>
  <si>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</si>
  <si>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</si>
  <si>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</si>
  <si>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</si>
  <si>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</si>
  <si>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</si>
  <si>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</si>
  <si>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</si>
  <si>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</si>
  <si>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</si>
  <si>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</si>
  <si>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</si>
  <si>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</si>
  <si>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</si>
  <si>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</si>
  <si>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</si>
  <si>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</si>
  <si>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</si>
  <si>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</si>
  <si>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</si>
  <si>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</si>
  <si>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</si>
  <si>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</si>
  <si>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</si>
  <si>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</si>
  <si>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</si>
  <si>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</si>
  <si>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</si>
  <si>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</si>
  <si>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</si>
  <si>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</si>
  <si>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</si>
  <si>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</si>
  <si>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</si>
  <si>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</si>
  <si>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</si>
  <si>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</si>
  <si>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</si>
  <si>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</si>
  <si>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</si>
  <si>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</si>
  <si>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</si>
  <si>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</si>
  <si>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</si>
  <si>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</si>
  <si>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</si>
  <si>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</si>
  <si>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</si>
  <si>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</si>
  <si>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</si>
  <si>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</si>
  <si>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</si>
  <si>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</si>
  <si>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</si>
  <si>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</si>
  <si>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</si>
  <si>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</si>
  <si>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</si>
  <si>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</si>
  <si>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</si>
  <si>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</si>
  <si>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</si>
  <si>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</si>
  <si>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</si>
  <si>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</si>
  <si>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</si>
  <si>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</si>
  <si>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</si>
  <si>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</si>
  <si>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</si>
  <si>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</si>
  <si>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</si>
  <si>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</si>
  <si>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</si>
  <si>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</si>
  <si>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</si>
  <si>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</si>
  <si>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</si>
  <si>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</si>
  <si>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</si>
  <si>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</si>
  <si>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</si>
  <si>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</si>
  <si>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</si>
  <si>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</si>
  <si>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</si>
  <si>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</si>
  <si>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</si>
  <si>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</si>
  <si>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</si>
  <si>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</si>
  <si>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</si>
  <si>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</si>
  <si>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</si>
  <si>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</si>
  <si>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</si>
  <si>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</si>
  <si>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</si>
  <si>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</si>
  <si>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</si>
  <si>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</si>
  <si>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</si>
  <si>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</si>
  <si>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</si>
  <si>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</si>
  <si>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</si>
  <si>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</si>
  <si>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</si>
  <si>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</si>
  <si>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</si>
  <si>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</si>
  <si>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</si>
  <si>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</si>
  <si>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</si>
  <si>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</si>
  <si>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</si>
  <si>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</si>
  <si>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</si>
  <si>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</si>
  <si>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</si>
  <si>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</si>
  <si>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</si>
  <si>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</si>
  <si>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</si>
  <si>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</si>
  <si>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</si>
  <si>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</si>
  <si>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</si>
  <si>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</si>
  <si>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</si>
  <si>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</si>
  <si>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</si>
  <si>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</si>
  <si>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</si>
  <si>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</si>
  <si>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</si>
  <si>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</si>
  <si>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</si>
  <si>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</si>
  <si>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</si>
  <si>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</si>
  <si>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</si>
  <si>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</si>
  <si>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</si>
  <si>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</si>
  <si>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</si>
  <si>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</si>
  <si>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</si>
  <si>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</si>
  <si>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</si>
  <si>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</si>
  <si>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</si>
  <si>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</si>
  <si>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</si>
  <si>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</si>
  <si>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</si>
  <si>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</si>
  <si>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</si>
  <si>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</si>
  <si>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</si>
  <si>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</si>
  <si>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</si>
  <si>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</si>
  <si>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</si>
  <si>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</si>
  <si>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</si>
  <si>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</si>
  <si>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</si>
  <si>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</si>
  <si>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</si>
  <si>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</si>
  <si>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</si>
  <si>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</si>
  <si>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</si>
  <si>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</si>
  <si>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</si>
  <si>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</si>
  <si>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</si>
  <si>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</si>
  <si>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</si>
  <si>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</si>
  <si>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</si>
  <si>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</si>
  <si>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</si>
  <si>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</si>
  <si>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</si>
  <si>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</si>
  <si>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</si>
  <si>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</si>
  <si>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</si>
  <si>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</si>
  <si>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</si>
  <si>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</si>
  <si>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</si>
  <si>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</si>
  <si>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</si>
  <si>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</si>
  <si>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</si>
  <si>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</si>
  <si>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</si>
  <si>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</si>
  <si>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</si>
  <si>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</si>
  <si>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</si>
  <si>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</si>
  <si>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</si>
  <si>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</si>
  <si>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</si>
  <si>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</si>
  <si>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</si>
  <si>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</si>
  <si>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</si>
  <si>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</si>
  <si>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</si>
  <si>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</si>
  <si>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</si>
  <si>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</si>
  <si>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</si>
  <si>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</si>
  <si>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</si>
  <si>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</si>
  <si>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</si>
  <si>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</si>
  <si>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</si>
  <si>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</si>
  <si>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</si>
  <si>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</si>
  <si>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</si>
  <si>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</si>
  <si>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</si>
  <si>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</si>
  <si>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</si>
  <si>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</si>
  <si>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</si>
  <si>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</si>
  <si>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</si>
  <si>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</si>
  <si>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</si>
  <si>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</si>
  <si>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</si>
  <si>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</si>
  <si>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</si>
  <si>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</si>
  <si>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</si>
  <si>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</si>
  <si>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</si>
  <si>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</si>
  <si>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</si>
  <si>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</si>
  <si>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</si>
  <si>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</si>
  <si>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</si>
  <si>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</si>
  <si>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</si>
  <si>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</si>
  <si>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</si>
  <si>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</si>
  <si>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</si>
  <si>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</si>
  <si>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</si>
  <si>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</si>
  <si>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</si>
  <si>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</si>
  <si>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</si>
  <si>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</si>
  <si>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</si>
  <si>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</si>
  <si>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</si>
  <si>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</si>
  <si>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</si>
  <si>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</si>
  <si>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</si>
  <si>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</si>
  <si>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</si>
  <si>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</si>
  <si>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</si>
  <si>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</si>
  <si>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</si>
  <si>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</si>
  <si>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</si>
  <si>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</si>
  <si>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</si>
  <si>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</si>
  <si>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</si>
  <si>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</si>
  <si>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</si>
  <si>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</si>
  <si>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</si>
  <si>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</si>
  <si>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</si>
  <si>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</si>
  <si>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</si>
  <si>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</si>
  <si>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</si>
  <si>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</si>
  <si>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</si>
  <si>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</si>
  <si>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</si>
  <si>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</si>
  <si>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</si>
  <si>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</si>
  <si>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</si>
  <si>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</si>
  <si>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</si>
  <si>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</si>
  <si>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</si>
  <si>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</si>
  <si>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</si>
  <si>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</si>
  <si>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</si>
  <si>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</si>
  <si>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</si>
  <si>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</si>
  <si>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</si>
  <si>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</si>
  <si>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</si>
  <si>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</si>
  <si>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</si>
  <si>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</si>
  <si>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</si>
  <si>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</si>
  <si>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</si>
  <si>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</si>
  <si>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</si>
  <si>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</si>
  <si>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</si>
  <si>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</si>
  <si>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</si>
  <si>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</si>
  <si>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</si>
  <si>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</si>
  <si>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</si>
  <si>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</si>
  <si>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</si>
  <si>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</si>
  <si>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</si>
  <si>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</si>
  <si>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</si>
  <si>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</si>
  <si>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</si>
  <si>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</si>
  <si>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</si>
  <si>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</si>
  <si>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</si>
  <si>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</si>
  <si>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</si>
  <si>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</si>
  <si>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</si>
  <si>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</si>
  <si>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</si>
  <si>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</si>
  <si>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</si>
  <si>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</si>
  <si>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</si>
  <si>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</si>
  <si>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</si>
  <si>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</si>
  <si>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</si>
  <si>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</si>
  <si>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</si>
  <si>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</si>
  <si>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</si>
  <si>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</si>
  <si>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</si>
  <si>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</si>
  <si>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</si>
  <si>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</si>
  <si>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</si>
  <si>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</si>
  <si>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</si>
  <si>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</si>
  <si>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</si>
  <si>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</si>
  <si>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</si>
  <si>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</si>
  <si>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</si>
  <si>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</si>
  <si>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</si>
  <si>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</si>
  <si>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</si>
  <si>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</si>
  <si>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</si>
  <si>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</si>
  <si>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</si>
  <si>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</si>
  <si>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</si>
  <si>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</si>
  <si>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</si>
  <si>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</si>
  <si>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</si>
  <si>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</si>
  <si>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</si>
  <si>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</si>
  <si>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</si>
  <si>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</si>
  <si>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</si>
  <si>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</si>
  <si>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</si>
  <si>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</si>
  <si>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</si>
  <si>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</si>
  <si>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</si>
  <si>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</si>
  <si>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</si>
  <si>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</si>
  <si>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</si>
  <si>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</si>
  <si>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</si>
  <si>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</si>
  <si>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</si>
  <si>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</si>
  <si>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</si>
  <si>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</si>
  <si>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</si>
  <si>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</si>
  <si>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</si>
  <si>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</si>
  <si>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</si>
  <si>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</si>
  <si>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</si>
  <si>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</si>
  <si>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</si>
  <si>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</si>
  <si>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</si>
  <si>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</si>
  <si>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</si>
  <si>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</si>
  <si>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</si>
  <si>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</si>
  <si>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</si>
  <si>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</si>
  <si>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</si>
  <si>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</si>
  <si>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</si>
  <si>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</si>
  <si>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</si>
  <si>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</si>
  <si>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</si>
  <si>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</si>
  <si>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</si>
  <si>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</si>
  <si>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</si>
  <si>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</si>
  <si>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</si>
  <si>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</si>
  <si>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</si>
  <si>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</si>
  <si>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</si>
  <si>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</si>
  <si>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</si>
  <si>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</si>
  <si>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</si>
  <si>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</si>
  <si>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</si>
  <si>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</si>
  <si>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</si>
  <si>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</si>
  <si>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</si>
  <si>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</si>
  <si>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</si>
  <si>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</si>
  <si>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</si>
  <si>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</si>
  <si>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</si>
  <si>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</si>
  <si>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</si>
  <si>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</si>
  <si>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</si>
  <si>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</si>
  <si>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</si>
  <si>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</si>
  <si>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</si>
  <si>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</si>
  <si>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</si>
  <si>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</si>
  <si>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</si>
  <si>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</si>
  <si>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</si>
  <si>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</si>
  <si>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</si>
  <si>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</si>
  <si>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</si>
  <si>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</si>
  <si>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</si>
  <si>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</si>
  <si>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</si>
  <si>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</si>
  <si>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</si>
  <si>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</si>
  <si>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</si>
  <si>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</si>
  <si>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</si>
  <si>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</si>
  <si>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</si>
  <si>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</si>
  <si>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</si>
  <si>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</si>
  <si>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</si>
  <si>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</si>
  <si>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</si>
  <si>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</si>
  <si>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</si>
  <si>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</si>
  <si>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</si>
  <si>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</si>
  <si>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</si>
  <si>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</si>
  <si>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</si>
  <si>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Energy efficient indoor localisation for narrowband internet of things</t>
  </si>
  <si>
    <t>CAAI Transactions on Intelligence Technology</t>
  </si>
  <si>
    <t>Jan 2024</t>
  </si>
  <si>
    <t>Apr 2024</t>
  </si>
  <si>
    <t>Dec 2023
Oct 2023
Sept 2023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</si>
  <si>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</si>
  <si>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</si>
  <si>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</si>
  <si>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</si>
  <si>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</si>
  <si>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</si>
  <si>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</si>
  <si>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</si>
  <si>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WOS</t>
  </si>
  <si>
    <t>With Signatures but get source of reviews</t>
  </si>
  <si>
    <t>With Signatures, create source of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</si>
</sst>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7" fillId="8" borderId="47" xfId="0" applyFont="1" applyFill="1" applyBorder="1" applyAlignment="1">
      <alignment vertical="center" wrapText="1"/>
    </xf>
    <xf numFmtId="0" fontId="67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8" fillId="0" borderId="24" xfId="0" applyNumberFormat="1" applyFont="1" applyBorder="1" applyAlignment="1">
      <alignment horizontal="left" vertical="center" wrapText="1"/>
    </xf>
    <xf numFmtId="0" fontId="68" fillId="0" borderId="24" xfId="0" applyFont="1" applyBorder="1" applyAlignment="1">
      <alignment horizontal="left" vertical="top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0" fontId="69" fillId="8" borderId="81" xfId="0" applyFont="1" applyFill="1" applyBorder="1" applyAlignment="1">
      <alignment vertical="center" wrapText="1"/>
    </xf>
    <xf numFmtId="0" fontId="69" fillId="8" borderId="5" xfId="0" applyFont="1" applyFill="1" applyBorder="1" applyAlignment="1">
      <alignment horizontal="center" vertical="center" wrapText="1"/>
    </xf>
    <xf numFmtId="2" fontId="68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7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69" fillId="8" borderId="50" xfId="0" applyFont="1" applyFill="1" applyBorder="1" applyAlignment="1">
      <alignment vertical="top" wrapText="1"/>
    </xf>
    <xf numFmtId="0" fontId="69" fillId="0" borderId="52" xfId="0" applyFont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center" wrapText="1"/>
    </xf>
    <xf numFmtId="0" fontId="67" fillId="8" borderId="189" xfId="0" applyFont="1" applyFill="1" applyBorder="1" applyAlignment="1">
      <alignment vertical="center" wrapText="1"/>
    </xf>
    <xf numFmtId="0" fontId="67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7" fillId="8" borderId="49" xfId="0" applyFont="1" applyFill="1" applyBorder="1" applyAlignment="1">
      <alignment horizontal="center" vertical="top"/>
    </xf>
    <xf numFmtId="0" fontId="67" fillId="8" borderId="46" xfId="0" applyFont="1" applyFill="1" applyBorder="1" applyAlignment="1">
      <alignment horizontal="left" vertical="top"/>
    </xf>
    <xf numFmtId="0" fontId="70" fillId="8" borderId="49" xfId="0" applyFont="1" applyFill="1" applyBorder="1" applyAlignment="1">
      <alignment vertical="top"/>
    </xf>
    <xf numFmtId="0" fontId="70" fillId="8" borderId="5" xfId="0" applyFont="1" applyFill="1" applyBorder="1" applyAlignment="1">
      <alignment vertical="top"/>
    </xf>
    <xf numFmtId="0" fontId="68" fillId="8" borderId="46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68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 wrapText="1"/>
    </xf>
    <xf numFmtId="165" fontId="68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8" fillId="8" borderId="65" xfId="0" applyNumberFormat="1" applyFont="1" applyFill="1" applyBorder="1" applyAlignment="1">
      <alignment horizontal="center" vertical="center" wrapText="1"/>
    </xf>
    <xf numFmtId="165" fontId="68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70" fillId="7" borderId="48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8" fillId="8" borderId="118" xfId="0" applyFont="1" applyFill="1" applyBorder="1" applyAlignment="1">
      <alignment horizontal="left" vertical="center" wrapText="1"/>
    </xf>
    <xf numFmtId="0" fontId="7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8" fillId="8" borderId="2" xfId="0" applyFont="1" applyFill="1" applyBorder="1" applyAlignment="1">
      <alignment horizontal="left" vertical="top" wrapText="1"/>
    </xf>
    <xf numFmtId="0" fontId="73" fillId="0" borderId="4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0" fillId="8" borderId="44" xfId="0" applyFont="1" applyFill="1" applyBorder="1" applyAlignment="1">
      <alignment horizontal="left" vertical="center" wrapText="1"/>
    </xf>
    <xf numFmtId="0" fontId="72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0" fillId="8" borderId="81" xfId="0" applyFont="1" applyFill="1" applyBorder="1" applyAlignment="1">
      <alignment horizontal="left" vertical="center" wrapText="1"/>
    </xf>
    <xf numFmtId="0" fontId="70" fillId="8" borderId="46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2" fillId="0" borderId="98" xfId="0" applyFont="1" applyBorder="1"/>
    <xf numFmtId="0" fontId="72" fillId="0" borderId="4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9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9" fillId="8" borderId="78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/>
    </xf>
    <xf numFmtId="0" fontId="69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7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7" fillId="8" borderId="44" xfId="0" applyFont="1" applyFill="1" applyBorder="1" applyAlignment="1">
      <alignment horizontal="left" vertical="center" wrapText="1"/>
    </xf>
    <xf numFmtId="0" fontId="6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67" fillId="8" borderId="2" xfId="0" applyFont="1" applyFill="1" applyBorder="1" applyAlignment="1">
      <alignment horizontal="left" vertical="top"/>
    </xf>
    <xf numFmtId="0" fontId="67" fillId="8" borderId="44" xfId="0" applyFont="1" applyFill="1" applyBorder="1" applyAlignment="1">
      <alignment horizontal="left" vertical="top"/>
    </xf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7" fillId="8" borderId="78" xfId="0" applyFont="1" applyFill="1" applyBorder="1" applyAlignment="1">
      <alignment horizontal="left" vertical="top" wrapText="1"/>
    </xf>
    <xf numFmtId="0" fontId="71" fillId="0" borderId="80" xfId="0" applyFont="1" applyBorder="1"/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5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0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77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26"/>
      <c r="C1" s="1327"/>
      <c r="D1" s="1327"/>
      <c r="E1" s="1327"/>
      <c r="F1" s="1327"/>
      <c r="G1" s="132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28" t="s">
        <v>0</v>
      </c>
      <c r="C2" s="1327"/>
      <c r="D2" s="1327"/>
      <c r="E2" s="1327"/>
      <c r="F2" s="1327"/>
      <c r="G2" s="132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29" t="s">
        <v>2</v>
      </c>
      <c r="C3" s="1327"/>
      <c r="D3" s="1327"/>
      <c r="E3" s="1327"/>
      <c r="F3" s="1327"/>
      <c r="G3" s="132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0"/>
      <c r="C4" s="1331"/>
      <c r="D4" s="1331"/>
      <c r="E4" s="1331"/>
      <c r="F4" s="1331"/>
      <c r="G4" s="133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2" t="s">
        <v>7</v>
      </c>
      <c r="C5" s="1333"/>
      <c r="D5" s="1333"/>
      <c r="E5" s="1333"/>
      <c r="F5" s="1333"/>
      <c r="G5" s="133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5" t="s">
        <v>11</v>
      </c>
      <c r="D6" s="1333"/>
      <c r="E6" s="1333"/>
      <c r="F6" s="1333"/>
      <c r="G6" s="1334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5" t="s">
        <v>14</v>
      </c>
      <c r="D7" s="1333"/>
      <c r="E7" s="1333"/>
      <c r="F7" s="1333"/>
      <c r="G7" s="1334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5" t="s">
        <v>17</v>
      </c>
      <c r="D8" s="1333"/>
      <c r="E8" s="1333"/>
      <c r="F8" s="1333"/>
      <c r="G8" s="1334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6"/>
      <c r="C9" s="1333"/>
      <c r="D9" s="1333"/>
      <c r="E9" s="1333"/>
      <c r="F9" s="1333"/>
      <c r="G9" s="1333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2" t="s">
        <v>20</v>
      </c>
      <c r="C10" s="1333"/>
      <c r="D10" s="1333"/>
      <c r="E10" s="1333"/>
      <c r="F10" s="1333"/>
      <c r="G10" s="1334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7" t="s">
        <v>23</v>
      </c>
      <c r="D11" s="1333"/>
      <c r="E11" s="1333"/>
      <c r="F11" s="1333"/>
      <c r="G11" s="1334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7" t="s">
        <v>26</v>
      </c>
      <c r="D12" s="1333"/>
      <c r="E12" s="1333"/>
      <c r="F12" s="1333"/>
      <c r="G12" s="1334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7">
        <v>2016</v>
      </c>
      <c r="D13" s="1333"/>
      <c r="E13" s="1333"/>
      <c r="F13" s="1333"/>
      <c r="G13" s="1334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6"/>
      <c r="C14" s="1333"/>
      <c r="D14" s="1333"/>
      <c r="E14" s="1333"/>
      <c r="F14" s="1333"/>
      <c r="G14" s="1333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2" t="s">
        <v>31</v>
      </c>
      <c r="C15" s="1333"/>
      <c r="D15" s="1333"/>
      <c r="E15" s="1333"/>
      <c r="F15" s="1333"/>
      <c r="G15" s="1334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38" t="s">
        <v>33</v>
      </c>
      <c r="C16" s="1333"/>
      <c r="D16" s="1339" t="s">
        <v>32</v>
      </c>
      <c r="E16" s="1333"/>
      <c r="F16" s="1333"/>
      <c r="G16" s="1334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38" t="s">
        <v>35</v>
      </c>
      <c r="C17" s="1333"/>
      <c r="D17" s="1339" t="s">
        <v>6</v>
      </c>
      <c r="E17" s="1333"/>
      <c r="F17" s="1333"/>
      <c r="G17" s="1334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38" t="s">
        <v>37</v>
      </c>
      <c r="C18" s="1333"/>
      <c r="D18" s="1340">
        <v>44621</v>
      </c>
      <c r="E18" s="1333"/>
      <c r="F18" s="1333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38" t="s">
        <v>39</v>
      </c>
      <c r="C19" s="1333"/>
      <c r="D19" s="1342" t="s">
        <v>40</v>
      </c>
      <c r="E19" s="1333"/>
      <c r="F19" s="1333"/>
      <c r="G19" s="1334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38" t="s">
        <v>42</v>
      </c>
      <c r="C20" s="1333"/>
      <c r="D20" s="1342" t="s">
        <v>43</v>
      </c>
      <c r="E20" s="1333"/>
      <c r="F20" s="1333"/>
      <c r="G20" s="1334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38" t="s">
        <v>45</v>
      </c>
      <c r="C21" s="1333"/>
      <c r="D21" s="1342" t="s">
        <v>46</v>
      </c>
      <c r="E21" s="1333"/>
      <c r="F21" s="1333"/>
      <c r="G21" s="1334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43"/>
      <c r="C22" s="1327"/>
      <c r="D22" s="1327"/>
      <c r="E22" s="1327"/>
      <c r="F22" s="1327"/>
      <c r="G22" s="1327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41" t="s">
        <v>49</v>
      </c>
      <c r="C23" s="1327"/>
      <c r="D23" s="1327"/>
      <c r="E23" s="1327"/>
      <c r="F23" s="1327"/>
      <c r="G23" s="1327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41" t="s">
        <v>50</v>
      </c>
      <c r="C25" s="1327"/>
      <c r="D25" s="1327"/>
      <c r="E25" s="1327"/>
      <c r="F25" s="1327"/>
      <c r="G25" s="1327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59" t="s">
        <v>52</v>
      </c>
      <c r="C1" s="1327"/>
      <c r="D1" s="1327"/>
      <c r="E1" s="1327"/>
      <c r="F1" s="1327"/>
      <c r="G1" s="1327"/>
      <c r="H1" s="1327"/>
      <c r="I1" s="1327"/>
      <c r="J1" s="1327"/>
      <c r="K1" s="1327"/>
      <c r="L1" s="15"/>
      <c r="M1" s="15"/>
      <c r="N1" s="15"/>
      <c r="O1" s="15"/>
      <c r="P1" s="1359" t="str">
        <f>B1</f>
        <v>KRA I - INSTRUCTION</v>
      </c>
      <c r="Q1" s="1327"/>
      <c r="R1" s="1327"/>
      <c r="S1" s="1327"/>
      <c r="T1" s="1327"/>
      <c r="U1" s="1327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60" t="s">
        <v>10</v>
      </c>
      <c r="C3" s="1333"/>
      <c r="D3" s="1334"/>
      <c r="E3" s="1361" t="str">
        <f>'Request Form'!C6</f>
        <v>MAALIW</v>
      </c>
      <c r="F3" s="1333"/>
      <c r="G3" s="1333"/>
      <c r="H3" s="1333"/>
      <c r="I3" s="1333"/>
      <c r="J3" s="1333"/>
      <c r="K3" s="1334"/>
      <c r="L3" s="18"/>
      <c r="M3" s="18"/>
      <c r="N3" s="18"/>
      <c r="O3" s="18"/>
      <c r="P3" s="19" t="str">
        <f t="shared" ref="P3:P5" si="0">B3</f>
        <v>LAST NAME:</v>
      </c>
      <c r="Q3" s="1362" t="str">
        <f t="shared" ref="Q3:Q5" si="1">E3</f>
        <v>MAALIW</v>
      </c>
      <c r="R3" s="1327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60" t="s">
        <v>13</v>
      </c>
      <c r="C4" s="1333"/>
      <c r="D4" s="1334"/>
      <c r="E4" s="1361" t="str">
        <f>'Request Form'!C7</f>
        <v>RENATO III</v>
      </c>
      <c r="F4" s="1333"/>
      <c r="G4" s="1333"/>
      <c r="H4" s="1333"/>
      <c r="I4" s="1333"/>
      <c r="J4" s="1333"/>
      <c r="K4" s="1334"/>
      <c r="L4" s="18"/>
      <c r="M4" s="18"/>
      <c r="N4" s="18"/>
      <c r="O4" s="18"/>
      <c r="P4" s="19" t="str">
        <f t="shared" si="0"/>
        <v>FIRST NAME, EXT.:</v>
      </c>
      <c r="Q4" s="1362" t="str">
        <f t="shared" si="1"/>
        <v>RENATO III</v>
      </c>
      <c r="R4" s="1327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60" t="s">
        <v>16</v>
      </c>
      <c r="C5" s="1333"/>
      <c r="D5" s="1334"/>
      <c r="E5" s="1361" t="str">
        <f>'Request Form'!C8</f>
        <v>RACELIS</v>
      </c>
      <c r="F5" s="1333"/>
      <c r="G5" s="1333"/>
      <c r="H5" s="1333"/>
      <c r="I5" s="1333"/>
      <c r="J5" s="1333"/>
      <c r="K5" s="1334"/>
      <c r="L5" s="18"/>
      <c r="M5" s="18"/>
      <c r="N5" s="18"/>
      <c r="O5" s="18"/>
      <c r="P5" s="19" t="str">
        <f t="shared" si="0"/>
        <v>MIDDLE NAME:</v>
      </c>
      <c r="Q5" s="1362" t="str">
        <f t="shared" si="1"/>
        <v>RACELIS</v>
      </c>
      <c r="R5" s="1327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63" t="s">
        <v>57</v>
      </c>
      <c r="C7" s="1351"/>
      <c r="D7" s="1351"/>
      <c r="E7" s="1351"/>
      <c r="F7" s="1351"/>
      <c r="G7" s="1351"/>
      <c r="H7" s="1351"/>
      <c r="I7" s="1351"/>
      <c r="J7" s="1351"/>
      <c r="K7" s="1352"/>
      <c r="L7" s="15"/>
      <c r="M7" s="1364" t="str">
        <f>B7</f>
        <v>CRITERION A - TEACHING EFFECTIVENESS (MAX = 60 POINTS)</v>
      </c>
      <c r="N7" s="1327"/>
      <c r="O7" s="15"/>
      <c r="P7" s="1365" t="str">
        <f>B7</f>
        <v>CRITERION A - TEACHING EFFECTIVENESS (MAX = 60 POINTS)</v>
      </c>
      <c r="Q7" s="1327"/>
      <c r="R7" s="1327"/>
      <c r="S7" s="1327"/>
      <c r="T7" s="1327"/>
      <c r="U7" s="1327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66" t="s">
        <v>59</v>
      </c>
      <c r="D9" s="1367"/>
      <c r="E9" s="1367"/>
      <c r="F9" s="1367"/>
      <c r="G9" s="1367"/>
      <c r="H9" s="1367"/>
      <c r="I9" s="1367"/>
      <c r="J9" s="1367"/>
      <c r="K9" s="1368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69"/>
      <c r="D10" s="1369"/>
      <c r="E10" s="1369"/>
      <c r="F10" s="1369"/>
      <c r="G10" s="1369"/>
      <c r="H10" s="1369"/>
      <c r="I10" s="1369"/>
      <c r="J10" s="1369"/>
      <c r="K10" s="1370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1" t="s">
        <v>63</v>
      </c>
      <c r="D12" s="1351"/>
      <c r="E12" s="1351"/>
      <c r="F12" s="1351"/>
      <c r="G12" s="1351"/>
      <c r="H12" s="1351"/>
      <c r="I12" s="1351"/>
      <c r="J12" s="1351"/>
      <c r="K12" s="1352"/>
      <c r="L12" s="15"/>
      <c r="M12" s="1364" t="str">
        <f>C12</f>
        <v>STUDENT EVALUATION (60%)</v>
      </c>
      <c r="N12" s="1327"/>
      <c r="O12" s="15"/>
      <c r="P12" s="1372" t="str">
        <f>C12</f>
        <v>STUDENT EVALUATION (60%)</v>
      </c>
      <c r="Q12" s="1327"/>
      <c r="R12" s="1327"/>
      <c r="S12" s="1327"/>
      <c r="T12" s="1327"/>
      <c r="U12" s="1327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75" t="s">
        <v>64</v>
      </c>
      <c r="C14" s="1351"/>
      <c r="D14" s="1351"/>
      <c r="E14" s="1351"/>
      <c r="F14" s="1351"/>
      <c r="G14" s="1351"/>
      <c r="H14" s="1351"/>
      <c r="I14" s="1351"/>
      <c r="J14" s="1352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75" t="s">
        <v>65</v>
      </c>
      <c r="C16" s="1351"/>
      <c r="D16" s="1351"/>
      <c r="E16" s="1351"/>
      <c r="F16" s="1351"/>
      <c r="G16" s="1352"/>
      <c r="H16" s="1376" t="s">
        <v>53</v>
      </c>
      <c r="I16" s="1377"/>
      <c r="J16" s="1378" t="s">
        <v>66</v>
      </c>
      <c r="K16" s="137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64"/>
      <c r="Q17" s="1327"/>
      <c r="R17" s="1327"/>
      <c r="S17" s="1327"/>
      <c r="T17" s="1327"/>
      <c r="U17" s="1327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73"/>
      <c r="C18" s="1374" t="s">
        <v>67</v>
      </c>
      <c r="D18" s="1367"/>
      <c r="E18" s="1368"/>
      <c r="F18" s="1375" t="s">
        <v>68</v>
      </c>
      <c r="G18" s="1351"/>
      <c r="H18" s="1351"/>
      <c r="I18" s="1351"/>
      <c r="J18" s="1351"/>
      <c r="K18" s="1352"/>
      <c r="L18" s="15"/>
      <c r="M18" s="15"/>
      <c r="N18" s="15"/>
      <c r="O18" s="15"/>
      <c r="P18" s="1331"/>
      <c r="Q18" s="1331"/>
      <c r="R18" s="1331"/>
      <c r="S18" s="1331"/>
      <c r="T18" s="1331"/>
      <c r="U18" s="1331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46"/>
      <c r="C19" s="1369"/>
      <c r="D19" s="1369"/>
      <c r="E19" s="1370"/>
      <c r="F19" s="1373" t="s">
        <v>69</v>
      </c>
      <c r="G19" s="1368"/>
      <c r="H19" s="42" t="s">
        <v>70</v>
      </c>
      <c r="I19" s="1373" t="s">
        <v>71</v>
      </c>
      <c r="J19" s="1368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55" t="s">
        <v>79</v>
      </c>
      <c r="D20" s="1351"/>
      <c r="E20" s="1352"/>
      <c r="F20" s="1354">
        <v>99.49</v>
      </c>
      <c r="G20" s="1352"/>
      <c r="H20" s="47" t="s">
        <v>80</v>
      </c>
      <c r="I20" s="1354">
        <v>100</v>
      </c>
      <c r="J20" s="1352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58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55" t="s">
        <v>82</v>
      </c>
      <c r="D21" s="1351"/>
      <c r="E21" s="1352"/>
      <c r="F21" s="1354">
        <v>99.53</v>
      </c>
      <c r="G21" s="1352"/>
      <c r="H21" s="47" t="s">
        <v>80</v>
      </c>
      <c r="I21" s="1354">
        <v>96.86</v>
      </c>
      <c r="J21" s="1352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7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55" t="s">
        <v>84</v>
      </c>
      <c r="D22" s="1351"/>
      <c r="E22" s="1352"/>
      <c r="F22" s="1354">
        <v>98.43</v>
      </c>
      <c r="G22" s="1352"/>
      <c r="H22" s="47" t="s">
        <v>80</v>
      </c>
      <c r="I22" s="1354">
        <v>99.79</v>
      </c>
      <c r="J22" s="1352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7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55" t="s">
        <v>86</v>
      </c>
      <c r="D23" s="1351"/>
      <c r="E23" s="1352"/>
      <c r="F23" s="1354">
        <v>99.71</v>
      </c>
      <c r="G23" s="1352"/>
      <c r="H23" s="47" t="s">
        <v>80</v>
      </c>
      <c r="I23" s="1354">
        <v>98.91</v>
      </c>
      <c r="J23" s="1352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7"/>
      <c r="W23" s="52"/>
      <c r="X23" s="13"/>
      <c r="Y23" s="13"/>
      <c r="Z23" s="13"/>
      <c r="AA23" s="13"/>
      <c r="AB23" s="13"/>
    </row>
    <row r="24" spans="1:28" ht="15" customHeight="1">
      <c r="A24" s="13"/>
      <c r="B24" s="1350" t="s">
        <v>87</v>
      </c>
      <c r="C24" s="1351"/>
      <c r="D24" s="1351"/>
      <c r="E24" s="1351"/>
      <c r="F24" s="1351"/>
      <c r="G24" s="1351"/>
      <c r="H24" s="1351"/>
      <c r="I24" s="1351"/>
      <c r="J24" s="1356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7" t="s">
        <v>88</v>
      </c>
      <c r="Q24" s="1345"/>
      <c r="R24" s="134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7" t="s">
        <v>89</v>
      </c>
      <c r="T24" s="1345"/>
      <c r="U24" s="1382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50" t="s">
        <v>90</v>
      </c>
      <c r="C25" s="1351"/>
      <c r="D25" s="1351"/>
      <c r="E25" s="1351"/>
      <c r="F25" s="1351"/>
      <c r="G25" s="1351"/>
      <c r="H25" s="1351"/>
      <c r="I25" s="1351"/>
      <c r="J25" s="1352"/>
      <c r="K25" s="59">
        <f>K24*0.36</f>
        <v>35.672399999999996</v>
      </c>
      <c r="L25" s="61"/>
      <c r="M25" s="13"/>
      <c r="N25" s="13"/>
      <c r="O25" s="61"/>
      <c r="P25" s="1346"/>
      <c r="Q25" s="1347"/>
      <c r="R25" s="1349"/>
      <c r="S25" s="1346"/>
      <c r="T25" s="1347"/>
      <c r="U25" s="1383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1" t="s">
        <v>91</v>
      </c>
      <c r="D27" s="1351"/>
      <c r="E27" s="1351"/>
      <c r="F27" s="1351"/>
      <c r="G27" s="1351"/>
      <c r="H27" s="1351"/>
      <c r="I27" s="1351"/>
      <c r="J27" s="1351"/>
      <c r="K27" s="1352"/>
      <c r="L27" s="13"/>
      <c r="M27" s="1364" t="str">
        <f>C27</f>
        <v>SUPERVISOR'S EVALUATION (40%)</v>
      </c>
      <c r="N27" s="1327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75" t="s">
        <v>92</v>
      </c>
      <c r="C29" s="1351"/>
      <c r="D29" s="1351"/>
      <c r="E29" s="1351"/>
      <c r="F29" s="1351"/>
      <c r="G29" s="1351"/>
      <c r="H29" s="1351"/>
      <c r="I29" s="1351"/>
      <c r="J29" s="1352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75" t="s">
        <v>65</v>
      </c>
      <c r="C31" s="1351"/>
      <c r="D31" s="1351"/>
      <c r="E31" s="1351"/>
      <c r="F31" s="1351"/>
      <c r="G31" s="1352"/>
      <c r="H31" s="1379" t="s">
        <v>53</v>
      </c>
      <c r="I31" s="1352"/>
      <c r="J31" s="1380" t="s">
        <v>66</v>
      </c>
      <c r="K31" s="1352"/>
      <c r="L31" s="15"/>
      <c r="M31" s="13"/>
      <c r="N31" s="13"/>
      <c r="O31" s="15"/>
      <c r="P31" s="1372" t="str">
        <f>C27</f>
        <v>SUPERVISOR'S EVALUATION (40%)</v>
      </c>
      <c r="Q31" s="1327"/>
      <c r="R31" s="1327"/>
      <c r="S31" s="1327"/>
      <c r="T31" s="1327"/>
      <c r="U31" s="1327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73" t="s">
        <v>67</v>
      </c>
      <c r="C33" s="1367"/>
      <c r="D33" s="1367"/>
      <c r="E33" s="1367"/>
      <c r="F33" s="1375" t="s">
        <v>93</v>
      </c>
      <c r="G33" s="1351"/>
      <c r="H33" s="1351"/>
      <c r="I33" s="1351"/>
      <c r="J33" s="1351"/>
      <c r="K33" s="1352"/>
      <c r="L33" s="15"/>
      <c r="M33" s="15"/>
      <c r="N33" s="15"/>
      <c r="O33" s="15"/>
      <c r="P33" s="1381"/>
      <c r="Q33" s="1327"/>
      <c r="R33" s="17"/>
      <c r="S33" s="1381"/>
      <c r="T33" s="1327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46"/>
      <c r="C34" s="1369"/>
      <c r="D34" s="1369"/>
      <c r="E34" s="1369"/>
      <c r="F34" s="1353" t="s">
        <v>69</v>
      </c>
      <c r="G34" s="1352"/>
      <c r="H34" s="71" t="s">
        <v>70</v>
      </c>
      <c r="I34" s="1353" t="s">
        <v>71</v>
      </c>
      <c r="J34" s="1352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55" t="s">
        <v>79</v>
      </c>
      <c r="D35" s="1351"/>
      <c r="E35" s="1352"/>
      <c r="F35" s="1354">
        <v>100</v>
      </c>
      <c r="G35" s="1352"/>
      <c r="H35" s="47" t="s">
        <v>80</v>
      </c>
      <c r="I35" s="1354">
        <v>100</v>
      </c>
      <c r="J35" s="1352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58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55" t="s">
        <v>82</v>
      </c>
      <c r="D36" s="1351"/>
      <c r="E36" s="1352"/>
      <c r="F36" s="1354">
        <v>99.5</v>
      </c>
      <c r="G36" s="1352"/>
      <c r="H36" s="47" t="s">
        <v>80</v>
      </c>
      <c r="I36" s="1354">
        <v>99</v>
      </c>
      <c r="J36" s="1352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7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55" t="s">
        <v>84</v>
      </c>
      <c r="D37" s="1351"/>
      <c r="E37" s="1352"/>
      <c r="F37" s="1354">
        <v>99</v>
      </c>
      <c r="G37" s="1352"/>
      <c r="H37" s="47" t="s">
        <v>80</v>
      </c>
      <c r="I37" s="1354">
        <v>98</v>
      </c>
      <c r="J37" s="1352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7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55" t="s">
        <v>86</v>
      </c>
      <c r="D38" s="1351"/>
      <c r="E38" s="1352"/>
      <c r="F38" s="1354">
        <v>98.5</v>
      </c>
      <c r="G38" s="1352"/>
      <c r="H38" s="78" t="s">
        <v>80</v>
      </c>
      <c r="I38" s="1354">
        <v>98</v>
      </c>
      <c r="J38" s="1352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7"/>
      <c r="W38" s="52"/>
      <c r="X38" s="76"/>
      <c r="Y38" s="13"/>
      <c r="Z38" s="13"/>
      <c r="AA38" s="13"/>
      <c r="AB38" s="16"/>
    </row>
    <row r="39" spans="1:28" ht="15" customHeight="1">
      <c r="A39" s="13"/>
      <c r="B39" s="1350" t="s">
        <v>87</v>
      </c>
      <c r="C39" s="1351"/>
      <c r="D39" s="1351"/>
      <c r="E39" s="1351"/>
      <c r="F39" s="1351"/>
      <c r="G39" s="1351"/>
      <c r="H39" s="1351"/>
      <c r="I39" s="1351"/>
      <c r="J39" s="1356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7" t="s">
        <v>88</v>
      </c>
      <c r="Q39" s="1345"/>
      <c r="R39" s="134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44" t="s">
        <v>89</v>
      </c>
      <c r="T39" s="1345"/>
      <c r="U39" s="134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50" t="s">
        <v>90</v>
      </c>
      <c r="C40" s="1351"/>
      <c r="D40" s="1351"/>
      <c r="E40" s="1351"/>
      <c r="F40" s="1351"/>
      <c r="G40" s="1351"/>
      <c r="H40" s="1351"/>
      <c r="I40" s="1351"/>
      <c r="J40" s="1352"/>
      <c r="K40" s="81">
        <f>K39*0.24</f>
        <v>23.759999999999998</v>
      </c>
      <c r="L40" s="13"/>
      <c r="M40" s="13"/>
      <c r="N40" s="13"/>
      <c r="O40" s="13"/>
      <c r="P40" s="1346"/>
      <c r="Q40" s="1347"/>
      <c r="R40" s="1349"/>
      <c r="S40" s="1346"/>
      <c r="T40" s="1347"/>
      <c r="U40" s="134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E16" sqref="E16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06" t="s">
        <v>52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3"/>
      <c r="M1" s="83"/>
      <c r="N1" s="84"/>
      <c r="O1" s="1406" t="str">
        <f>A1</f>
        <v>KRA I - INSTRUCTION</v>
      </c>
      <c r="P1" s="1327"/>
      <c r="Q1" s="1327"/>
      <c r="R1" s="1327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07" t="str">
        <f>'Request Form'!B6</f>
        <v>LAST NAME:</v>
      </c>
      <c r="B3" s="1334"/>
      <c r="C3" s="1408" t="str">
        <f>Form1_A!E3</f>
        <v>MAALIW</v>
      </c>
      <c r="D3" s="1333"/>
      <c r="E3" s="1333"/>
      <c r="F3" s="1333"/>
      <c r="G3" s="1333"/>
      <c r="H3" s="1333"/>
      <c r="I3" s="1333"/>
      <c r="J3" s="1333"/>
      <c r="K3" s="1334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07" t="str">
        <f>'Request Form'!B7</f>
        <v>FIRST NAME, EXT.:</v>
      </c>
      <c r="B4" s="1334"/>
      <c r="C4" s="1408" t="str">
        <f>Form1_A!E4</f>
        <v>RENATO III</v>
      </c>
      <c r="D4" s="1333"/>
      <c r="E4" s="1333"/>
      <c r="F4" s="1333"/>
      <c r="G4" s="1333"/>
      <c r="H4" s="1333"/>
      <c r="I4" s="1333"/>
      <c r="J4" s="1333"/>
      <c r="K4" s="1334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07" t="str">
        <f>'Request Form'!B8</f>
        <v>MIDDLE NAME:</v>
      </c>
      <c r="B5" s="1334"/>
      <c r="C5" s="1408" t="str">
        <f>Form1_A!E5</f>
        <v>RACELIS</v>
      </c>
      <c r="D5" s="1333"/>
      <c r="E5" s="1333"/>
      <c r="F5" s="1333"/>
      <c r="G5" s="1333"/>
      <c r="H5" s="1333"/>
      <c r="I5" s="1333"/>
      <c r="J5" s="1333"/>
      <c r="K5" s="1334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09" t="s">
        <v>108</v>
      </c>
      <c r="B7" s="1410"/>
      <c r="C7" s="1410"/>
      <c r="D7" s="1410"/>
      <c r="E7" s="1410"/>
      <c r="F7" s="1410"/>
      <c r="G7" s="1410"/>
      <c r="H7" s="1410"/>
      <c r="I7" s="1410"/>
      <c r="J7" s="1410"/>
      <c r="K7" s="1411"/>
      <c r="L7" s="91"/>
      <c r="M7" s="92" t="str">
        <f>A7</f>
        <v>CRITERION B - CURRICULUM AND INSTRUCTIONAL MATERIALS DEVELOPMENT (MAX = 30 POINTS)</v>
      </c>
      <c r="N7" s="84"/>
      <c r="O7" s="1391" t="str">
        <f>A7</f>
        <v>CRITERION B - CURRICULUM AND INSTRUCTIONAL MATERIALS DEVELOPMENT (MAX = 30 POINTS)</v>
      </c>
      <c r="P7" s="1327"/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12" t="s">
        <v>110</v>
      </c>
      <c r="C9" s="1327"/>
      <c r="D9" s="1327"/>
      <c r="E9" s="1327"/>
      <c r="F9" s="1327"/>
      <c r="G9" s="1327"/>
      <c r="H9" s="1327"/>
      <c r="I9" s="1327"/>
      <c r="J9" s="1327"/>
      <c r="K9" s="1413"/>
      <c r="L9" s="88"/>
      <c r="M9" s="88" t="str">
        <f t="shared" ref="M9:M10" si="2">B9</f>
        <v>FOR EVERY INSTRUCTIONAL MATERIAL DEVELOPED AND APPROVED FOR USE</v>
      </c>
      <c r="N9" s="85"/>
      <c r="O9" s="1414" t="str">
        <f t="shared" ref="O9:O10" si="3">B9</f>
        <v>FOR EVERY INSTRUCTIONAL MATERIAL DEVELOPED AND APPROVED FOR USE</v>
      </c>
      <c r="P9" s="1327"/>
      <c r="Q9" s="1327"/>
      <c r="R9" s="1327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15" t="s">
        <v>111</v>
      </c>
      <c r="C10" s="1351"/>
      <c r="D10" s="1351"/>
      <c r="E10" s="1351"/>
      <c r="F10" s="1351"/>
      <c r="G10" s="1351"/>
      <c r="H10" s="1351"/>
      <c r="I10" s="1351"/>
      <c r="J10" s="1351"/>
      <c r="K10" s="1352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86" t="s">
        <v>113</v>
      </c>
      <c r="C11" s="1416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86" t="s">
        <v>120</v>
      </c>
      <c r="K11" s="1352"/>
      <c r="L11" s="17"/>
      <c r="M11" s="44" t="s">
        <v>121</v>
      </c>
      <c r="N11" s="17"/>
      <c r="O11" s="103" t="s">
        <v>122</v>
      </c>
      <c r="P11" s="106" t="s">
        <v>123</v>
      </c>
      <c r="Q11" s="1386" t="s">
        <v>76</v>
      </c>
      <c r="R11" s="1352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17" t="s">
        <v>706</v>
      </c>
      <c r="C12" s="1418"/>
      <c r="D12" s="1276" t="s">
        <v>105</v>
      </c>
      <c r="E12" s="1277" t="s">
        <v>707</v>
      </c>
      <c r="F12" s="1278" t="s">
        <v>708</v>
      </c>
      <c r="G12" s="1318">
        <v>44896</v>
      </c>
      <c r="H12" s="1321">
        <v>44896</v>
      </c>
      <c r="I12" s="131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19"/>
      <c r="K12" s="1420"/>
      <c r="L12" s="114"/>
      <c r="M12" s="1248" t="s">
        <v>709</v>
      </c>
      <c r="N12" s="116"/>
      <c r="O12" s="117" t="s">
        <v>60</v>
      </c>
      <c r="P12" s="118">
        <f t="shared" ref="P12:P26" si="5">IF(O12="Acceptable",I12,0)</f>
        <v>16</v>
      </c>
      <c r="Q12" s="1387"/>
      <c r="R12" s="1388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21" t="s">
        <v>735</v>
      </c>
      <c r="C13" s="1422"/>
      <c r="D13" s="1317" t="s">
        <v>105</v>
      </c>
      <c r="E13" s="1277" t="s">
        <v>707</v>
      </c>
      <c r="F13" s="1278" t="s">
        <v>708</v>
      </c>
      <c r="G13" s="1279">
        <v>44897</v>
      </c>
      <c r="H13" s="1320">
        <v>44897</v>
      </c>
      <c r="I13" s="113">
        <f t="shared" si="4"/>
        <v>16</v>
      </c>
      <c r="J13" s="1423"/>
      <c r="K13" s="1402"/>
      <c r="L13" s="114"/>
      <c r="M13" s="1248" t="s">
        <v>709</v>
      </c>
      <c r="N13" s="85"/>
      <c r="O13" s="122" t="s">
        <v>60</v>
      </c>
      <c r="P13" s="123">
        <f t="shared" si="5"/>
        <v>16</v>
      </c>
      <c r="Q13" s="1384"/>
      <c r="R13" s="13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24"/>
      <c r="C14" s="1334"/>
      <c r="D14" s="108" t="s">
        <v>1</v>
      </c>
      <c r="E14" s="109"/>
      <c r="F14" s="110"/>
      <c r="G14" s="111"/>
      <c r="H14" s="111"/>
      <c r="I14" s="113">
        <f t="shared" si="4"/>
        <v>0</v>
      </c>
      <c r="J14" s="1423"/>
      <c r="K14" s="1402"/>
      <c r="L14" s="114"/>
      <c r="M14" s="121"/>
      <c r="N14" s="85"/>
      <c r="O14" s="122" t="s">
        <v>60</v>
      </c>
      <c r="P14" s="123">
        <f t="shared" si="5"/>
        <v>0</v>
      </c>
      <c r="Q14" s="1384"/>
      <c r="R14" s="13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24"/>
      <c r="C15" s="1334"/>
      <c r="D15" s="108" t="s">
        <v>1</v>
      </c>
      <c r="E15" s="109"/>
      <c r="F15" s="110"/>
      <c r="G15" s="111"/>
      <c r="H15" s="111"/>
      <c r="I15" s="113">
        <f t="shared" si="4"/>
        <v>0</v>
      </c>
      <c r="J15" s="1423"/>
      <c r="K15" s="1402"/>
      <c r="L15" s="114"/>
      <c r="M15" s="121"/>
      <c r="N15" s="85"/>
      <c r="O15" s="122" t="s">
        <v>60</v>
      </c>
      <c r="P15" s="123">
        <f t="shared" si="5"/>
        <v>0</v>
      </c>
      <c r="Q15" s="1384"/>
      <c r="R15" s="13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24"/>
      <c r="C16" s="1334"/>
      <c r="D16" s="108" t="s">
        <v>1</v>
      </c>
      <c r="E16" s="109"/>
      <c r="F16" s="110"/>
      <c r="G16" s="111"/>
      <c r="H16" s="111"/>
      <c r="I16" s="113">
        <f t="shared" si="4"/>
        <v>0</v>
      </c>
      <c r="J16" s="1423"/>
      <c r="K16" s="1402"/>
      <c r="L16" s="114"/>
      <c r="M16" s="121"/>
      <c r="N16" s="85"/>
      <c r="O16" s="122" t="s">
        <v>60</v>
      </c>
      <c r="P16" s="123">
        <f t="shared" si="5"/>
        <v>0</v>
      </c>
      <c r="Q16" s="1384"/>
      <c r="R16" s="13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24"/>
      <c r="C17" s="1334"/>
      <c r="D17" s="108" t="s">
        <v>1</v>
      </c>
      <c r="E17" s="109"/>
      <c r="F17" s="110"/>
      <c r="G17" s="111"/>
      <c r="H17" s="111"/>
      <c r="I17" s="113">
        <f t="shared" si="4"/>
        <v>0</v>
      </c>
      <c r="J17" s="1423"/>
      <c r="K17" s="1402"/>
      <c r="L17" s="114"/>
      <c r="M17" s="121"/>
      <c r="N17" s="85"/>
      <c r="O17" s="122" t="s">
        <v>60</v>
      </c>
      <c r="P17" s="123">
        <f t="shared" si="5"/>
        <v>0</v>
      </c>
      <c r="Q17" s="1384"/>
      <c r="R17" s="13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24"/>
      <c r="C18" s="1334"/>
      <c r="D18" s="108" t="s">
        <v>1</v>
      </c>
      <c r="E18" s="109"/>
      <c r="F18" s="110"/>
      <c r="G18" s="111"/>
      <c r="H18" s="111"/>
      <c r="I18" s="113">
        <f t="shared" si="4"/>
        <v>0</v>
      </c>
      <c r="J18" s="1423"/>
      <c r="K18" s="1402"/>
      <c r="L18" s="114"/>
      <c r="M18" s="121"/>
      <c r="N18" s="85"/>
      <c r="O18" s="122" t="s">
        <v>60</v>
      </c>
      <c r="P18" s="123">
        <f t="shared" si="5"/>
        <v>0</v>
      </c>
      <c r="Q18" s="1384"/>
      <c r="R18" s="13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24"/>
      <c r="C19" s="1334"/>
      <c r="D19" s="108" t="s">
        <v>1</v>
      </c>
      <c r="E19" s="108"/>
      <c r="F19" s="110"/>
      <c r="G19" s="125"/>
      <c r="H19" s="125"/>
      <c r="I19" s="113">
        <f t="shared" si="4"/>
        <v>0</v>
      </c>
      <c r="J19" s="1423"/>
      <c r="K19" s="1402"/>
      <c r="L19" s="114"/>
      <c r="M19" s="126"/>
      <c r="N19" s="85"/>
      <c r="O19" s="122" t="s">
        <v>60</v>
      </c>
      <c r="P19" s="123">
        <f t="shared" si="5"/>
        <v>0</v>
      </c>
      <c r="Q19" s="1384"/>
      <c r="R19" s="13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25"/>
      <c r="C20" s="1334"/>
      <c r="D20" s="127" t="s">
        <v>1</v>
      </c>
      <c r="E20" s="127"/>
      <c r="F20" s="128"/>
      <c r="G20" s="129"/>
      <c r="H20" s="129"/>
      <c r="I20" s="130">
        <f t="shared" si="4"/>
        <v>0</v>
      </c>
      <c r="J20" s="1404"/>
      <c r="K20" s="1402"/>
      <c r="L20" s="114"/>
      <c r="M20" s="131"/>
      <c r="N20" s="85"/>
      <c r="O20" s="122" t="s">
        <v>60</v>
      </c>
      <c r="P20" s="123">
        <f t="shared" si="5"/>
        <v>0</v>
      </c>
      <c r="Q20" s="1384"/>
      <c r="R20" s="13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25"/>
      <c r="C21" s="1334"/>
      <c r="D21" s="127" t="s">
        <v>1</v>
      </c>
      <c r="E21" s="127"/>
      <c r="F21" s="128"/>
      <c r="G21" s="129"/>
      <c r="H21" s="129"/>
      <c r="I21" s="130">
        <f t="shared" si="4"/>
        <v>0</v>
      </c>
      <c r="J21" s="1404"/>
      <c r="K21" s="1402"/>
      <c r="L21" s="114"/>
      <c r="M21" s="132"/>
      <c r="N21" s="85"/>
      <c r="O21" s="122" t="s">
        <v>60</v>
      </c>
      <c r="P21" s="123">
        <f t="shared" si="5"/>
        <v>0</v>
      </c>
      <c r="Q21" s="1384"/>
      <c r="R21" s="13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25"/>
      <c r="C22" s="1334"/>
      <c r="D22" s="127" t="s">
        <v>1</v>
      </c>
      <c r="E22" s="127"/>
      <c r="F22" s="128"/>
      <c r="G22" s="129"/>
      <c r="H22" s="129"/>
      <c r="I22" s="130">
        <f t="shared" si="4"/>
        <v>0</v>
      </c>
      <c r="J22" s="1404"/>
      <c r="K22" s="1402"/>
      <c r="L22" s="114"/>
      <c r="M22" s="132"/>
      <c r="N22" s="85"/>
      <c r="O22" s="122" t="s">
        <v>60</v>
      </c>
      <c r="P22" s="123">
        <f t="shared" si="5"/>
        <v>0</v>
      </c>
      <c r="Q22" s="1384"/>
      <c r="R22" s="13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25"/>
      <c r="C23" s="1334"/>
      <c r="D23" s="127" t="s">
        <v>1</v>
      </c>
      <c r="E23" s="127"/>
      <c r="F23" s="128"/>
      <c r="G23" s="129"/>
      <c r="H23" s="129"/>
      <c r="I23" s="130">
        <f t="shared" si="4"/>
        <v>0</v>
      </c>
      <c r="J23" s="1404"/>
      <c r="K23" s="1402"/>
      <c r="L23" s="114"/>
      <c r="M23" s="132"/>
      <c r="N23" s="85"/>
      <c r="O23" s="122" t="s">
        <v>60</v>
      </c>
      <c r="P23" s="123">
        <f t="shared" si="5"/>
        <v>0</v>
      </c>
      <c r="Q23" s="1384"/>
      <c r="R23" s="13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25"/>
      <c r="C24" s="1334"/>
      <c r="D24" s="127" t="s">
        <v>1</v>
      </c>
      <c r="E24" s="127"/>
      <c r="F24" s="128"/>
      <c r="G24" s="129"/>
      <c r="H24" s="129"/>
      <c r="I24" s="130">
        <f t="shared" si="4"/>
        <v>0</v>
      </c>
      <c r="J24" s="1404"/>
      <c r="K24" s="1402"/>
      <c r="L24" s="114"/>
      <c r="M24" s="132"/>
      <c r="N24" s="85"/>
      <c r="O24" s="122" t="s">
        <v>60</v>
      </c>
      <c r="P24" s="123">
        <f t="shared" si="5"/>
        <v>0</v>
      </c>
      <c r="Q24" s="1384"/>
      <c r="R24" s="13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25"/>
      <c r="C25" s="1334"/>
      <c r="D25" s="127" t="s">
        <v>1</v>
      </c>
      <c r="E25" s="127"/>
      <c r="F25" s="128"/>
      <c r="G25" s="129"/>
      <c r="H25" s="129"/>
      <c r="I25" s="130">
        <f t="shared" si="4"/>
        <v>0</v>
      </c>
      <c r="J25" s="1404"/>
      <c r="K25" s="1402"/>
      <c r="L25" s="114"/>
      <c r="M25" s="132"/>
      <c r="N25" s="85"/>
      <c r="O25" s="122" t="s">
        <v>60</v>
      </c>
      <c r="P25" s="123">
        <f t="shared" si="5"/>
        <v>0</v>
      </c>
      <c r="Q25" s="1384"/>
      <c r="R25" s="13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25"/>
      <c r="C26" s="1334"/>
      <c r="D26" s="127" t="s">
        <v>1</v>
      </c>
      <c r="E26" s="127"/>
      <c r="F26" s="128"/>
      <c r="G26" s="129"/>
      <c r="H26" s="129"/>
      <c r="I26" s="130">
        <f t="shared" si="4"/>
        <v>0</v>
      </c>
      <c r="J26" s="1404"/>
      <c r="K26" s="1402"/>
      <c r="L26" s="114"/>
      <c r="M26" s="132"/>
      <c r="N26" s="85"/>
      <c r="O26" s="122" t="s">
        <v>60</v>
      </c>
      <c r="P26" s="133">
        <f t="shared" si="5"/>
        <v>0</v>
      </c>
      <c r="Q26" s="1384"/>
      <c r="R26" s="13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8"/>
      <c r="C27" s="1351"/>
      <c r="D27" s="100"/>
      <c r="E27" s="135"/>
      <c r="F27" s="136"/>
      <c r="G27" s="135"/>
      <c r="H27" s="137" t="s">
        <v>124</v>
      </c>
      <c r="I27" s="138">
        <f>SUM(I12:I26)</f>
        <v>32</v>
      </c>
      <c r="J27" s="1403"/>
      <c r="K27" s="1352"/>
      <c r="L27" s="87"/>
      <c r="M27" s="87"/>
      <c r="N27" s="85"/>
      <c r="O27" s="140"/>
      <c r="P27" s="141">
        <f>SUM(P12:P26)</f>
        <v>32</v>
      </c>
      <c r="Q27" s="1389"/>
      <c r="R27" s="1352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15" t="s">
        <v>126</v>
      </c>
      <c r="C29" s="1351"/>
      <c r="D29" s="1351"/>
      <c r="E29" s="1351"/>
      <c r="F29" s="1351"/>
      <c r="G29" s="1351"/>
      <c r="H29" s="1351"/>
      <c r="I29" s="1351"/>
      <c r="J29" s="1351"/>
      <c r="K29" s="1352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86" t="s">
        <v>128</v>
      </c>
      <c r="C31" s="1416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32"/>
      <c r="C32" s="1431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24"/>
      <c r="C33" s="1334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24"/>
      <c r="C34" s="1334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24"/>
      <c r="C35" s="1334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24"/>
      <c r="C36" s="1334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24"/>
      <c r="C37" s="1334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24"/>
      <c r="C38" s="1334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24"/>
      <c r="C39" s="1334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25"/>
      <c r="C40" s="1334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25"/>
      <c r="C41" s="1334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25"/>
      <c r="C42" s="1334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25"/>
      <c r="C43" s="1334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25"/>
      <c r="C44" s="1334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25"/>
      <c r="C45" s="1334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25"/>
      <c r="C46" s="1334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8"/>
      <c r="C47" s="1351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86" t="s">
        <v>134</v>
      </c>
      <c r="C50" s="1351"/>
      <c r="D50" s="1416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86" t="s">
        <v>120</v>
      </c>
      <c r="K50" s="1352"/>
      <c r="L50" s="17"/>
      <c r="M50" s="44" t="s">
        <v>121</v>
      </c>
      <c r="N50" s="13"/>
      <c r="O50" s="103" t="s">
        <v>122</v>
      </c>
      <c r="P50" s="106" t="s">
        <v>123</v>
      </c>
      <c r="Q50" s="1386" t="s">
        <v>76</v>
      </c>
      <c r="R50" s="1352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43"/>
      <c r="C51" s="1434"/>
      <c r="D51" s="1435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05"/>
      <c r="K51" s="1402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87"/>
      <c r="R51" s="1388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44"/>
      <c r="C52" s="1333"/>
      <c r="D52" s="1334"/>
      <c r="E52" s="188" t="s">
        <v>1</v>
      </c>
      <c r="F52" s="188"/>
      <c r="G52" s="189"/>
      <c r="H52" s="188"/>
      <c r="I52" s="186">
        <f t="shared" si="9"/>
        <v>0</v>
      </c>
      <c r="J52" s="1405"/>
      <c r="K52" s="1402"/>
      <c r="L52" s="114"/>
      <c r="M52" s="48"/>
      <c r="N52" s="85"/>
      <c r="O52" s="122" t="s">
        <v>60</v>
      </c>
      <c r="P52" s="123">
        <f t="shared" si="10"/>
        <v>0</v>
      </c>
      <c r="Q52" s="1384"/>
      <c r="R52" s="1385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44"/>
      <c r="C53" s="1333"/>
      <c r="D53" s="1334"/>
      <c r="E53" s="188" t="s">
        <v>1</v>
      </c>
      <c r="F53" s="188"/>
      <c r="G53" s="189"/>
      <c r="H53" s="188"/>
      <c r="I53" s="186">
        <f t="shared" si="9"/>
        <v>0</v>
      </c>
      <c r="J53" s="1405"/>
      <c r="K53" s="1402"/>
      <c r="L53" s="114"/>
      <c r="M53" s="48"/>
      <c r="N53" s="85"/>
      <c r="O53" s="122" t="s">
        <v>60</v>
      </c>
      <c r="P53" s="123">
        <f t="shared" si="10"/>
        <v>0</v>
      </c>
      <c r="Q53" s="1384"/>
      <c r="R53" s="1385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24"/>
      <c r="C54" s="1333"/>
      <c r="D54" s="1334"/>
      <c r="E54" s="190" t="s">
        <v>1</v>
      </c>
      <c r="F54" s="190"/>
      <c r="G54" s="191"/>
      <c r="H54" s="190"/>
      <c r="I54" s="192"/>
      <c r="J54" s="1401"/>
      <c r="K54" s="1402"/>
      <c r="L54" s="114"/>
      <c r="M54" s="121"/>
      <c r="N54" s="85"/>
      <c r="O54" s="122" t="s">
        <v>60</v>
      </c>
      <c r="P54" s="123">
        <f t="shared" si="10"/>
        <v>0</v>
      </c>
      <c r="Q54" s="1384"/>
      <c r="R54" s="13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24"/>
      <c r="C55" s="1333"/>
      <c r="D55" s="1334"/>
      <c r="E55" s="190" t="s">
        <v>1</v>
      </c>
      <c r="F55" s="190"/>
      <c r="G55" s="191"/>
      <c r="H55" s="190"/>
      <c r="I55" s="192"/>
      <c r="J55" s="1401"/>
      <c r="K55" s="1402"/>
      <c r="L55" s="114"/>
      <c r="M55" s="121"/>
      <c r="N55" s="85"/>
      <c r="O55" s="122" t="s">
        <v>60</v>
      </c>
      <c r="P55" s="123">
        <f t="shared" si="10"/>
        <v>0</v>
      </c>
      <c r="Q55" s="1384"/>
      <c r="R55" s="13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24"/>
      <c r="C56" s="1333"/>
      <c r="D56" s="1334"/>
      <c r="E56" s="190" t="s">
        <v>1</v>
      </c>
      <c r="F56" s="190"/>
      <c r="G56" s="191"/>
      <c r="H56" s="190"/>
      <c r="I56" s="192"/>
      <c r="J56" s="1401"/>
      <c r="K56" s="1402"/>
      <c r="L56" s="114"/>
      <c r="M56" s="121"/>
      <c r="N56" s="85"/>
      <c r="O56" s="122" t="s">
        <v>60</v>
      </c>
      <c r="P56" s="123">
        <f t="shared" si="10"/>
        <v>0</v>
      </c>
      <c r="Q56" s="1384"/>
      <c r="R56" s="13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24"/>
      <c r="C57" s="1333"/>
      <c r="D57" s="1334"/>
      <c r="E57" s="190" t="s">
        <v>1</v>
      </c>
      <c r="F57" s="190"/>
      <c r="G57" s="191"/>
      <c r="H57" s="190"/>
      <c r="I57" s="192"/>
      <c r="J57" s="1401"/>
      <c r="K57" s="1402"/>
      <c r="L57" s="114"/>
      <c r="M57" s="121"/>
      <c r="N57" s="85"/>
      <c r="O57" s="122" t="s">
        <v>60</v>
      </c>
      <c r="P57" s="123">
        <f t="shared" si="10"/>
        <v>0</v>
      </c>
      <c r="Q57" s="1384"/>
      <c r="R57" s="13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24"/>
      <c r="C58" s="1333"/>
      <c r="D58" s="1334"/>
      <c r="E58" s="190" t="s">
        <v>1</v>
      </c>
      <c r="F58" s="190"/>
      <c r="G58" s="191"/>
      <c r="H58" s="190"/>
      <c r="I58" s="192"/>
      <c r="J58" s="1401"/>
      <c r="K58" s="1402"/>
      <c r="L58" s="114"/>
      <c r="M58" s="121"/>
      <c r="N58" s="85"/>
      <c r="O58" s="122" t="s">
        <v>60</v>
      </c>
      <c r="P58" s="123">
        <f t="shared" si="10"/>
        <v>0</v>
      </c>
      <c r="Q58" s="1384"/>
      <c r="R58" s="13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24"/>
      <c r="C59" s="1333"/>
      <c r="D59" s="1334"/>
      <c r="E59" s="190" t="s">
        <v>1</v>
      </c>
      <c r="F59" s="190"/>
      <c r="G59" s="191"/>
      <c r="H59" s="190"/>
      <c r="I59" s="192"/>
      <c r="J59" s="1401"/>
      <c r="K59" s="1402"/>
      <c r="L59" s="114"/>
      <c r="M59" s="121"/>
      <c r="N59" s="85"/>
      <c r="O59" s="122" t="s">
        <v>60</v>
      </c>
      <c r="P59" s="123">
        <f t="shared" si="10"/>
        <v>0</v>
      </c>
      <c r="Q59" s="1384"/>
      <c r="R59" s="1385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24"/>
      <c r="C60" s="1333"/>
      <c r="D60" s="1334"/>
      <c r="E60" s="190" t="s">
        <v>1</v>
      </c>
      <c r="F60" s="190"/>
      <c r="G60" s="191"/>
      <c r="H60" s="190"/>
      <c r="I60" s="192"/>
      <c r="J60" s="1401"/>
      <c r="K60" s="1402"/>
      <c r="L60" s="114"/>
      <c r="M60" s="126"/>
      <c r="N60" s="85"/>
      <c r="O60" s="168" t="s">
        <v>60</v>
      </c>
      <c r="P60" s="133">
        <f t="shared" si="10"/>
        <v>0</v>
      </c>
      <c r="Q60" s="1384"/>
      <c r="R60" s="1385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8"/>
      <c r="C61" s="1351"/>
      <c r="D61" s="1416"/>
      <c r="E61" s="193"/>
      <c r="F61" s="193"/>
      <c r="G61" s="193"/>
      <c r="H61" s="137" t="s">
        <v>124</v>
      </c>
      <c r="I61" s="172">
        <f>SUM(I51:I60)</f>
        <v>0</v>
      </c>
      <c r="J61" s="1403"/>
      <c r="K61" s="1352"/>
      <c r="L61" s="87"/>
      <c r="M61" s="87"/>
      <c r="N61" s="85"/>
      <c r="O61" s="140"/>
      <c r="P61" s="175">
        <f>SUM(P51:P60)</f>
        <v>0</v>
      </c>
      <c r="Q61" s="1390"/>
      <c r="R61" s="1352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9" t="s">
        <v>147</v>
      </c>
      <c r="B63" s="1351"/>
      <c r="C63" s="1351"/>
      <c r="D63" s="1351"/>
      <c r="E63" s="1351"/>
      <c r="F63" s="1351"/>
      <c r="G63" s="1351"/>
      <c r="H63" s="1351"/>
      <c r="I63" s="1351"/>
      <c r="J63" s="1351"/>
      <c r="K63" s="1352"/>
      <c r="L63" s="91"/>
      <c r="M63" s="91" t="str">
        <f>A63</f>
        <v>CRITERION C - THESIS, DISSERTATION AND MENTORSHIP SERVICES (MAX = 10 POINTS)</v>
      </c>
      <c r="N63" s="85"/>
      <c r="O63" s="1391" t="str">
        <f>A63</f>
        <v>CRITERION C - THESIS, DISSERTATION AND MENTORSHIP SERVICES (MAX = 10 POINTS)</v>
      </c>
      <c r="P63" s="1327"/>
      <c r="Q63" s="1327"/>
      <c r="R63" s="1327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73" t="s">
        <v>112</v>
      </c>
      <c r="B67" s="1396" t="s">
        <v>150</v>
      </c>
      <c r="C67" s="1367"/>
      <c r="D67" s="1345"/>
      <c r="E67" s="1429" t="s">
        <v>151</v>
      </c>
      <c r="F67" s="1430"/>
      <c r="G67" s="1430"/>
      <c r="H67" s="1431"/>
      <c r="I67" s="1374" t="s">
        <v>119</v>
      </c>
      <c r="J67" s="1396" t="s">
        <v>120</v>
      </c>
      <c r="K67" s="1368"/>
      <c r="L67" s="87"/>
      <c r="M67" s="1426" t="s">
        <v>121</v>
      </c>
      <c r="N67" s="85"/>
      <c r="O67" s="1392" t="s">
        <v>122</v>
      </c>
      <c r="P67" s="1394" t="s">
        <v>152</v>
      </c>
      <c r="Q67" s="1396" t="s">
        <v>76</v>
      </c>
      <c r="R67" s="1368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46"/>
      <c r="B68" s="1397"/>
      <c r="C68" s="1369"/>
      <c r="D68" s="1347"/>
      <c r="E68" s="207" t="s">
        <v>79</v>
      </c>
      <c r="F68" s="207" t="s">
        <v>82</v>
      </c>
      <c r="G68" s="207" t="s">
        <v>84</v>
      </c>
      <c r="H68" s="207" t="s">
        <v>86</v>
      </c>
      <c r="I68" s="1369"/>
      <c r="J68" s="1397"/>
      <c r="K68" s="1370"/>
      <c r="L68" s="87"/>
      <c r="M68" s="1427"/>
      <c r="N68" s="85"/>
      <c r="O68" s="1393"/>
      <c r="P68" s="1395"/>
      <c r="Q68" s="1397"/>
      <c r="R68" s="1370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33" t="s">
        <v>153</v>
      </c>
      <c r="C69" s="1434"/>
      <c r="D69" s="1435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50"/>
      <c r="K69" s="1451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387"/>
      <c r="R69" s="1388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36" t="s">
        <v>154</v>
      </c>
      <c r="C70" s="1333"/>
      <c r="D70" s="1334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437"/>
      <c r="K70" s="1402"/>
      <c r="L70" s="114"/>
      <c r="M70" s="1243" t="s">
        <v>705</v>
      </c>
      <c r="N70" s="85"/>
      <c r="O70" s="122" t="s">
        <v>60</v>
      </c>
      <c r="P70" s="123">
        <f t="shared" si="13"/>
        <v>10</v>
      </c>
      <c r="Q70" s="1384"/>
      <c r="R70" s="13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36" t="s">
        <v>155</v>
      </c>
      <c r="C71" s="1333"/>
      <c r="D71" s="1334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01"/>
      <c r="K71" s="1402"/>
      <c r="L71" s="114"/>
      <c r="M71" s="121"/>
      <c r="N71" s="85"/>
      <c r="O71" s="122" t="s">
        <v>60</v>
      </c>
      <c r="P71" s="123">
        <f t="shared" si="13"/>
        <v>0</v>
      </c>
      <c r="Q71" s="1384"/>
      <c r="R71" s="13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38" t="s">
        <v>156</v>
      </c>
      <c r="C72" s="1439"/>
      <c r="D72" s="1440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41"/>
      <c r="K72" s="1442"/>
      <c r="L72" s="114"/>
      <c r="M72" s="126"/>
      <c r="N72" s="85"/>
      <c r="O72" s="168" t="s">
        <v>60</v>
      </c>
      <c r="P72" s="133">
        <f t="shared" si="13"/>
        <v>0</v>
      </c>
      <c r="Q72" s="1398"/>
      <c r="R72" s="1399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03" t="s">
        <v>157</v>
      </c>
      <c r="C73" s="1351"/>
      <c r="D73" s="1416"/>
      <c r="E73" s="212"/>
      <c r="F73" s="212"/>
      <c r="G73" s="212"/>
      <c r="H73" s="212" t="s">
        <v>124</v>
      </c>
      <c r="I73" s="213">
        <f>SUM(I69:I72)</f>
        <v>10</v>
      </c>
      <c r="J73" s="1403"/>
      <c r="K73" s="1352"/>
      <c r="L73" s="87"/>
      <c r="M73" s="87"/>
      <c r="N73" s="85"/>
      <c r="O73" s="140"/>
      <c r="P73" s="175">
        <f>SUM(P69:P72)</f>
        <v>10</v>
      </c>
      <c r="Q73" s="1400"/>
      <c r="R73" s="1352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73" t="s">
        <v>112</v>
      </c>
      <c r="B76" s="1396" t="s">
        <v>150</v>
      </c>
      <c r="C76" s="1367"/>
      <c r="D76" s="1345"/>
      <c r="E76" s="1429" t="s">
        <v>159</v>
      </c>
      <c r="F76" s="1430"/>
      <c r="G76" s="1430"/>
      <c r="H76" s="1431"/>
      <c r="I76" s="1374" t="s">
        <v>119</v>
      </c>
      <c r="J76" s="1396" t="s">
        <v>120</v>
      </c>
      <c r="K76" s="1368"/>
      <c r="L76" s="87"/>
      <c r="M76" s="1426" t="s">
        <v>121</v>
      </c>
      <c r="N76" s="85"/>
      <c r="O76" s="1392" t="s">
        <v>122</v>
      </c>
      <c r="P76" s="1394" t="s">
        <v>152</v>
      </c>
      <c r="Q76" s="1396" t="s">
        <v>76</v>
      </c>
      <c r="R76" s="1368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46"/>
      <c r="B77" s="1397"/>
      <c r="C77" s="1369"/>
      <c r="D77" s="1347"/>
      <c r="E77" s="207" t="s">
        <v>79</v>
      </c>
      <c r="F77" s="207" t="s">
        <v>82</v>
      </c>
      <c r="G77" s="207" t="s">
        <v>84</v>
      </c>
      <c r="H77" s="207" t="s">
        <v>86</v>
      </c>
      <c r="I77" s="1369"/>
      <c r="J77" s="1397"/>
      <c r="K77" s="1370"/>
      <c r="L77" s="87"/>
      <c r="M77" s="1427"/>
      <c r="N77" s="85"/>
      <c r="O77" s="1393"/>
      <c r="P77" s="1395"/>
      <c r="Q77" s="1397"/>
      <c r="R77" s="1370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33" t="s">
        <v>153</v>
      </c>
      <c r="C78" s="1434"/>
      <c r="D78" s="1452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54"/>
      <c r="K78" s="1451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87"/>
      <c r="R78" s="1388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36" t="s">
        <v>154</v>
      </c>
      <c r="C79" s="1333"/>
      <c r="D79" s="1453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23"/>
      <c r="K79" s="1402"/>
      <c r="L79" s="114"/>
      <c r="M79" s="121"/>
      <c r="N79" s="85"/>
      <c r="O79" s="122" t="s">
        <v>60</v>
      </c>
      <c r="P79" s="123">
        <f t="shared" si="15"/>
        <v>0</v>
      </c>
      <c r="Q79" s="1384"/>
      <c r="R79" s="13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36" t="s">
        <v>155</v>
      </c>
      <c r="C80" s="1333"/>
      <c r="D80" s="1453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23"/>
      <c r="K80" s="1402"/>
      <c r="L80" s="114"/>
      <c r="M80" s="121"/>
      <c r="N80" s="85"/>
      <c r="O80" s="122" t="s">
        <v>60</v>
      </c>
      <c r="P80" s="123">
        <f t="shared" si="15"/>
        <v>0</v>
      </c>
      <c r="Q80" s="1384"/>
      <c r="R80" s="13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38" t="s">
        <v>156</v>
      </c>
      <c r="C81" s="1439"/>
      <c r="D81" s="1457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56"/>
      <c r="K81" s="1442"/>
      <c r="L81" s="114"/>
      <c r="M81" s="126"/>
      <c r="N81" s="85"/>
      <c r="O81" s="168" t="s">
        <v>60</v>
      </c>
      <c r="P81" s="133">
        <f t="shared" si="15"/>
        <v>0</v>
      </c>
      <c r="Q81" s="1398"/>
      <c r="R81" s="1399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58" t="s">
        <v>157</v>
      </c>
      <c r="C82" s="1369"/>
      <c r="D82" s="1369"/>
      <c r="E82" s="212"/>
      <c r="F82" s="212"/>
      <c r="G82" s="212"/>
      <c r="H82" s="212" t="s">
        <v>124</v>
      </c>
      <c r="I82" s="172">
        <f>SUM(I78:I81)</f>
        <v>0</v>
      </c>
      <c r="J82" s="1403"/>
      <c r="K82" s="1352"/>
      <c r="L82" s="87"/>
      <c r="M82" s="87"/>
      <c r="N82" s="85"/>
      <c r="O82" s="140"/>
      <c r="P82" s="175">
        <f>SUM(P78:P81)</f>
        <v>0</v>
      </c>
      <c r="Q82" s="1400"/>
      <c r="R82" s="1352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86" t="s">
        <v>161</v>
      </c>
      <c r="C85" s="1351"/>
      <c r="D85" s="1386" t="s">
        <v>162</v>
      </c>
      <c r="E85" s="1416"/>
      <c r="F85" s="1386" t="s">
        <v>163</v>
      </c>
      <c r="G85" s="1416"/>
      <c r="H85" s="106" t="s">
        <v>164</v>
      </c>
      <c r="I85" s="232" t="s">
        <v>119</v>
      </c>
      <c r="J85" s="1386" t="s">
        <v>120</v>
      </c>
      <c r="K85" s="1352"/>
      <c r="L85" s="17"/>
      <c r="M85" s="44" t="s">
        <v>121</v>
      </c>
      <c r="N85" s="13"/>
      <c r="O85" s="103" t="s">
        <v>122</v>
      </c>
      <c r="P85" s="106" t="s">
        <v>123</v>
      </c>
      <c r="Q85" s="1386" t="s">
        <v>76</v>
      </c>
      <c r="R85" s="1352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59"/>
      <c r="C86" s="1452"/>
      <c r="D86" s="1459"/>
      <c r="E86" s="1435"/>
      <c r="F86" s="1460"/>
      <c r="G86" s="1435"/>
      <c r="H86" s="233"/>
      <c r="I86" s="234">
        <f t="shared" ref="I86:I95" si="17">IF(ISBLANK(B86),0,0+IF(ISBLANK(D86),0,0+IF(ISBLANK(F86),0,0+IF(ISBLANK(H86),0,3))))</f>
        <v>0</v>
      </c>
      <c r="J86" s="1454"/>
      <c r="K86" s="1451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87"/>
      <c r="R86" s="1388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24"/>
      <c r="C87" s="1453"/>
      <c r="D87" s="1424"/>
      <c r="E87" s="1334"/>
      <c r="F87" s="1455"/>
      <c r="G87" s="1334"/>
      <c r="H87" s="236"/>
      <c r="I87" s="234">
        <f t="shared" si="17"/>
        <v>0</v>
      </c>
      <c r="J87" s="1423"/>
      <c r="K87" s="1402"/>
      <c r="L87" s="114"/>
      <c r="M87" s="121"/>
      <c r="N87" s="85"/>
      <c r="O87" s="122" t="s">
        <v>60</v>
      </c>
      <c r="P87" s="123">
        <f t="shared" si="18"/>
        <v>0</v>
      </c>
      <c r="Q87" s="1384"/>
      <c r="R87" s="13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24"/>
      <c r="C88" s="1453"/>
      <c r="D88" s="1424"/>
      <c r="E88" s="1334"/>
      <c r="F88" s="1455"/>
      <c r="G88" s="1334"/>
      <c r="H88" s="236"/>
      <c r="I88" s="234">
        <f t="shared" si="17"/>
        <v>0</v>
      </c>
      <c r="J88" s="1423"/>
      <c r="K88" s="1402"/>
      <c r="L88" s="114"/>
      <c r="M88" s="121"/>
      <c r="N88" s="85"/>
      <c r="O88" s="122" t="s">
        <v>60</v>
      </c>
      <c r="P88" s="123">
        <f t="shared" si="18"/>
        <v>0</v>
      </c>
      <c r="Q88" s="1384"/>
      <c r="R88" s="13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24"/>
      <c r="C89" s="1453"/>
      <c r="D89" s="1424"/>
      <c r="E89" s="1334"/>
      <c r="F89" s="1455"/>
      <c r="G89" s="1334"/>
      <c r="H89" s="236"/>
      <c r="I89" s="234">
        <f t="shared" si="17"/>
        <v>0</v>
      </c>
      <c r="J89" s="1423"/>
      <c r="K89" s="1402"/>
      <c r="L89" s="114"/>
      <c r="M89" s="121"/>
      <c r="N89" s="85"/>
      <c r="O89" s="122" t="s">
        <v>60</v>
      </c>
      <c r="P89" s="123">
        <f t="shared" si="18"/>
        <v>0</v>
      </c>
      <c r="Q89" s="1384"/>
      <c r="R89" s="13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24"/>
      <c r="C90" s="1453"/>
      <c r="D90" s="1424"/>
      <c r="E90" s="1334"/>
      <c r="F90" s="1455"/>
      <c r="G90" s="1334"/>
      <c r="H90" s="236"/>
      <c r="I90" s="234">
        <f t="shared" si="17"/>
        <v>0</v>
      </c>
      <c r="J90" s="1423"/>
      <c r="K90" s="1402"/>
      <c r="L90" s="114"/>
      <c r="M90" s="121"/>
      <c r="N90" s="85"/>
      <c r="O90" s="122" t="s">
        <v>60</v>
      </c>
      <c r="P90" s="123">
        <f t="shared" si="18"/>
        <v>0</v>
      </c>
      <c r="Q90" s="1384"/>
      <c r="R90" s="13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24"/>
      <c r="C91" s="1453"/>
      <c r="D91" s="1424"/>
      <c r="E91" s="1334"/>
      <c r="F91" s="1455"/>
      <c r="G91" s="1334"/>
      <c r="H91" s="236"/>
      <c r="I91" s="234">
        <f t="shared" si="17"/>
        <v>0</v>
      </c>
      <c r="J91" s="1423"/>
      <c r="K91" s="1402"/>
      <c r="L91" s="114"/>
      <c r="M91" s="121"/>
      <c r="N91" s="85"/>
      <c r="O91" s="122" t="s">
        <v>60</v>
      </c>
      <c r="P91" s="123">
        <f t="shared" si="18"/>
        <v>0</v>
      </c>
      <c r="Q91" s="1384"/>
      <c r="R91" s="13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24"/>
      <c r="C92" s="1453"/>
      <c r="D92" s="1424"/>
      <c r="E92" s="1334"/>
      <c r="F92" s="1455"/>
      <c r="G92" s="1334"/>
      <c r="H92" s="236"/>
      <c r="I92" s="234">
        <f t="shared" si="17"/>
        <v>0</v>
      </c>
      <c r="J92" s="1423"/>
      <c r="K92" s="1402"/>
      <c r="L92" s="114"/>
      <c r="M92" s="121"/>
      <c r="N92" s="85"/>
      <c r="O92" s="122" t="s">
        <v>60</v>
      </c>
      <c r="P92" s="123">
        <f t="shared" si="18"/>
        <v>0</v>
      </c>
      <c r="Q92" s="1384"/>
      <c r="R92" s="13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24"/>
      <c r="C93" s="1453"/>
      <c r="D93" s="1424"/>
      <c r="E93" s="1334"/>
      <c r="F93" s="1455"/>
      <c r="G93" s="1334"/>
      <c r="H93" s="236"/>
      <c r="I93" s="234">
        <f t="shared" si="17"/>
        <v>0</v>
      </c>
      <c r="J93" s="1423"/>
      <c r="K93" s="1402"/>
      <c r="L93" s="114"/>
      <c r="M93" s="121"/>
      <c r="N93" s="85"/>
      <c r="O93" s="122" t="s">
        <v>60</v>
      </c>
      <c r="P93" s="123">
        <f t="shared" si="18"/>
        <v>0</v>
      </c>
      <c r="Q93" s="1384"/>
      <c r="R93" s="13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24"/>
      <c r="C94" s="1453"/>
      <c r="D94" s="1424"/>
      <c r="E94" s="1334"/>
      <c r="F94" s="1455"/>
      <c r="G94" s="1334"/>
      <c r="H94" s="236"/>
      <c r="I94" s="234">
        <f t="shared" si="17"/>
        <v>0</v>
      </c>
      <c r="J94" s="1423"/>
      <c r="K94" s="1402"/>
      <c r="L94" s="114"/>
      <c r="M94" s="121"/>
      <c r="N94" s="85"/>
      <c r="O94" s="122" t="s">
        <v>60</v>
      </c>
      <c r="P94" s="123">
        <f t="shared" si="18"/>
        <v>0</v>
      </c>
      <c r="Q94" s="1384"/>
      <c r="R94" s="13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45"/>
      <c r="C95" s="1461"/>
      <c r="D95" s="1445"/>
      <c r="E95" s="1446"/>
      <c r="F95" s="1447"/>
      <c r="G95" s="1446"/>
      <c r="H95" s="237"/>
      <c r="I95" s="234">
        <f t="shared" si="17"/>
        <v>0</v>
      </c>
      <c r="J95" s="1456"/>
      <c r="K95" s="1442"/>
      <c r="L95" s="114"/>
      <c r="M95" s="126"/>
      <c r="N95" s="85"/>
      <c r="O95" s="168" t="s">
        <v>60</v>
      </c>
      <c r="P95" s="133">
        <f t="shared" si="18"/>
        <v>0</v>
      </c>
      <c r="Q95" s="1398"/>
      <c r="R95" s="1399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03"/>
      <c r="E96" s="1416"/>
      <c r="F96" s="1448"/>
      <c r="G96" s="1416"/>
      <c r="H96" s="212" t="s">
        <v>124</v>
      </c>
      <c r="I96" s="138">
        <f>SUM(I86:I95)</f>
        <v>0</v>
      </c>
      <c r="J96" s="1403"/>
      <c r="K96" s="1352"/>
      <c r="L96" s="87"/>
      <c r="M96" s="87"/>
      <c r="N96" s="85"/>
      <c r="O96" s="140"/>
      <c r="P96" s="175">
        <f>SUM(P86:P95)</f>
        <v>0</v>
      </c>
      <c r="Q96" s="1390"/>
      <c r="R96" s="1352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H41" sqref="H41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/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62" t="s">
        <v>52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462" t="str">
        <f t="shared" ref="M3:M4" si="0">A3</f>
        <v>KRA I - INSTRUCTION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/>
      <c r="L4" s="246"/>
      <c r="M4" s="146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65" t="str">
        <f>'Request Form'!B6</f>
        <v>LAST NAME:</v>
      </c>
      <c r="B6" s="1430"/>
      <c r="C6" s="1431"/>
      <c r="D6" s="1464" t="str">
        <f>Form1_A!E3</f>
        <v>MAALIW</v>
      </c>
      <c r="E6" s="1367"/>
      <c r="F6" s="1367"/>
      <c r="G6" s="1367"/>
      <c r="H6" s="1367"/>
      <c r="I6" s="1368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66" t="str">
        <f>'Request Form'!B7</f>
        <v>FIRST NAME, EXT.:</v>
      </c>
      <c r="B7" s="1333"/>
      <c r="C7" s="1334"/>
      <c r="D7" s="1467" t="str">
        <f>Form1_A!E4</f>
        <v>RENATO III</v>
      </c>
      <c r="E7" s="1333"/>
      <c r="F7" s="1333"/>
      <c r="G7" s="1333"/>
      <c r="H7" s="1333"/>
      <c r="I7" s="140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66" t="str">
        <f>'Request Form'!B8</f>
        <v>MIDDLE NAME:</v>
      </c>
      <c r="B8" s="1333"/>
      <c r="C8" s="1334"/>
      <c r="D8" s="1467" t="str">
        <f>Form1_A!E5</f>
        <v>RACELIS</v>
      </c>
      <c r="E8" s="1333"/>
      <c r="F8" s="1333"/>
      <c r="G8" s="1333"/>
      <c r="H8" s="1333"/>
      <c r="I8" s="140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68" t="s">
        <v>167</v>
      </c>
      <c r="B10" s="1410"/>
      <c r="C10" s="1410"/>
      <c r="D10" s="1410"/>
      <c r="E10" s="1410"/>
      <c r="F10" s="1410"/>
      <c r="G10" s="1410"/>
      <c r="H10" s="1410"/>
      <c r="I10" s="1411"/>
      <c r="J10" s="92"/>
      <c r="K10" s="92" t="str">
        <f>A10</f>
        <v>CRITERION A - INSTRUCTION (MAX = 60 POINTS)</v>
      </c>
      <c r="L10" s="246"/>
      <c r="M10" s="1463" t="str">
        <f>A10</f>
        <v>CRITERION A - INSTRUCTION (MAX = 60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469"/>
      <c r="N11" s="1369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70" t="s">
        <v>170</v>
      </c>
      <c r="C12" s="1471"/>
      <c r="D12" s="1471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99">
        <v>1.1000000000000001</v>
      </c>
      <c r="B13" s="1300" t="s">
        <v>171</v>
      </c>
      <c r="C13" s="1300"/>
      <c r="D13" s="1300"/>
      <c r="E13" s="1301"/>
      <c r="F13" s="1301"/>
      <c r="G13" s="1302"/>
      <c r="H13" s="1284">
        <f>Form1_A!K25</f>
        <v>35.672399999999996</v>
      </c>
      <c r="I13" s="1472"/>
      <c r="J13" s="263"/>
      <c r="K13" s="1306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303">
        <v>1.2</v>
      </c>
      <c r="B14" s="1206" t="s">
        <v>172</v>
      </c>
      <c r="C14" s="1206"/>
      <c r="D14" s="1206"/>
      <c r="E14" s="1304"/>
      <c r="F14" s="1304"/>
      <c r="G14" s="1305"/>
      <c r="H14" s="1284">
        <f>Form1_A!K40</f>
        <v>23.759999999999998</v>
      </c>
      <c r="I14" s="1473"/>
      <c r="J14" s="263"/>
      <c r="K14" s="1307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74" t="s">
        <v>173</v>
      </c>
      <c r="B15" s="1475"/>
      <c r="C15" s="1475"/>
      <c r="D15" s="1475"/>
      <c r="E15" s="1475"/>
      <c r="F15" s="1475"/>
      <c r="G15" s="1476"/>
      <c r="H15" s="1285">
        <f>SUM(H13:H14)</f>
        <v>59.432399999999994</v>
      </c>
      <c r="I15" s="914">
        <f>H15</f>
        <v>59.432399999999994</v>
      </c>
      <c r="J15" s="276"/>
      <c r="K15" s="1308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77"/>
      <c r="B16" s="1351"/>
      <c r="C16" s="1351"/>
      <c r="D16" s="1351"/>
      <c r="E16" s="1351"/>
      <c r="F16" s="1351"/>
      <c r="G16" s="1351"/>
      <c r="H16" s="1351"/>
      <c r="I16" s="1351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68" t="s">
        <v>108</v>
      </c>
      <c r="B17" s="1410"/>
      <c r="C17" s="1410"/>
      <c r="D17" s="1410"/>
      <c r="E17" s="1410"/>
      <c r="F17" s="1410"/>
      <c r="G17" s="1410"/>
      <c r="H17" s="1410"/>
      <c r="I17" s="1411"/>
      <c r="J17" s="92"/>
      <c r="K17" s="310" t="s">
        <v>121</v>
      </c>
      <c r="L17" s="246"/>
      <c r="M17" s="1478" t="str">
        <f>A17</f>
        <v>CRITERION B - CURRICULUM AND INSTRUCTIONAL MATERIALS DEVELOPMENT (MAX = 30 POINTS)</v>
      </c>
      <c r="N17" s="1369"/>
      <c r="O17" s="136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09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86" t="s">
        <v>58</v>
      </c>
      <c r="B19" s="1481" t="s">
        <v>174</v>
      </c>
      <c r="C19" s="1482"/>
      <c r="D19" s="1482"/>
      <c r="E19" s="1482"/>
      <c r="F19" s="1482"/>
      <c r="G19" s="1483"/>
      <c r="H19" s="1287"/>
      <c r="I19" s="1288"/>
      <c r="J19" s="253"/>
      <c r="K19" s="1310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89">
        <v>1.1000000000000001</v>
      </c>
      <c r="B20" s="1484" t="s">
        <v>175</v>
      </c>
      <c r="C20" s="1485"/>
      <c r="D20" s="1485"/>
      <c r="E20" s="1485"/>
      <c r="F20" s="1485"/>
      <c r="G20" s="1486"/>
      <c r="H20" s="1290">
        <f>'Form1_B&amp;C'!I27</f>
        <v>32</v>
      </c>
      <c r="I20" s="1487"/>
      <c r="J20" s="92"/>
      <c r="K20" s="1311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91">
        <v>1.2</v>
      </c>
      <c r="B21" s="1490" t="s">
        <v>176</v>
      </c>
      <c r="C21" s="1491"/>
      <c r="D21" s="1491"/>
      <c r="E21" s="1491"/>
      <c r="F21" s="1491"/>
      <c r="G21" s="1492"/>
      <c r="H21" s="1292">
        <f>'Form1_B&amp;C'!J47</f>
        <v>0</v>
      </c>
      <c r="I21" s="1488"/>
      <c r="J21" s="92"/>
      <c r="K21" s="1311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93" t="s">
        <v>177</v>
      </c>
      <c r="B22" s="1494"/>
      <c r="C22" s="1494"/>
      <c r="D22" s="1494"/>
      <c r="E22" s="1494"/>
      <c r="F22" s="1494"/>
      <c r="G22" s="1495"/>
      <c r="H22" s="294">
        <f>SUM(H20:H21)</f>
        <v>32</v>
      </c>
      <c r="I22" s="1488"/>
      <c r="J22" s="92"/>
      <c r="K22" s="1311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93" t="s">
        <v>132</v>
      </c>
      <c r="B23" s="1496" t="s">
        <v>178</v>
      </c>
      <c r="C23" s="1497"/>
      <c r="D23" s="1497"/>
      <c r="E23" s="1497"/>
      <c r="F23" s="1497"/>
      <c r="G23" s="1498"/>
      <c r="H23" s="1294">
        <f>'Form1_B&amp;C'!I61</f>
        <v>0</v>
      </c>
      <c r="I23" s="1488"/>
      <c r="J23" s="92"/>
      <c r="K23" s="1311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3" t="s">
        <v>177</v>
      </c>
      <c r="B24" s="1494"/>
      <c r="C24" s="1494"/>
      <c r="D24" s="1494"/>
      <c r="E24" s="1494"/>
      <c r="F24" s="1494"/>
      <c r="G24" s="1495"/>
      <c r="H24" s="294">
        <f>H23</f>
        <v>0</v>
      </c>
      <c r="I24" s="1489"/>
      <c r="J24" s="92"/>
      <c r="K24" s="1311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95" t="s">
        <v>179</v>
      </c>
      <c r="B25" s="1296"/>
      <c r="C25" s="1296"/>
      <c r="D25" s="1296"/>
      <c r="E25" s="1296"/>
      <c r="F25" s="1296"/>
      <c r="G25" s="1296"/>
      <c r="H25" s="1297">
        <f>H22+H24</f>
        <v>32</v>
      </c>
      <c r="I25" s="1298">
        <f>IF(H25&gt;=30,30,H25)</f>
        <v>30</v>
      </c>
      <c r="J25" s="276"/>
      <c r="K25" s="1308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80"/>
      <c r="B26" s="1351"/>
      <c r="C26" s="1351"/>
      <c r="D26" s="1351"/>
      <c r="E26" s="1351"/>
      <c r="F26" s="1351"/>
      <c r="G26" s="1351"/>
      <c r="H26" s="1351"/>
      <c r="I26" s="1351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68" t="s">
        <v>180</v>
      </c>
      <c r="B27" s="1410"/>
      <c r="C27" s="1410"/>
      <c r="D27" s="1410"/>
      <c r="E27" s="1410"/>
      <c r="F27" s="1410"/>
      <c r="G27" s="1410"/>
      <c r="H27" s="1410"/>
      <c r="I27" s="1411"/>
      <c r="J27" s="309"/>
      <c r="K27" s="310" t="s">
        <v>121</v>
      </c>
      <c r="L27" s="246"/>
      <c r="M27" s="1478" t="str">
        <f>A27</f>
        <v>CRITERION C - THESIS, DISSERTATION AND  MENTORSHIP SERVICES (MAX = 10 POINTS)</v>
      </c>
      <c r="N27" s="1369"/>
      <c r="O27" s="1369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99" t="s">
        <v>181</v>
      </c>
      <c r="C28" s="1351"/>
      <c r="D28" s="1351"/>
      <c r="E28" s="1351"/>
      <c r="F28" s="1351"/>
      <c r="G28" s="1416"/>
      <c r="H28" s="251" t="s">
        <v>119</v>
      </c>
      <c r="I28" s="252" t="s">
        <v>168</v>
      </c>
      <c r="J28" s="253"/>
      <c r="K28" s="1309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0" t="s">
        <v>182</v>
      </c>
      <c r="C29" s="1471"/>
      <c r="D29" s="1471"/>
      <c r="E29" s="1471"/>
      <c r="F29" s="1471"/>
      <c r="G29" s="1501"/>
      <c r="H29" s="1280">
        <f>'Form1_B&amp;C'!I73</f>
        <v>10</v>
      </c>
      <c r="I29" s="1502"/>
      <c r="J29" s="92"/>
      <c r="K29" s="1311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4" t="s">
        <v>183</v>
      </c>
      <c r="C30" s="1505"/>
      <c r="D30" s="1505"/>
      <c r="E30" s="1505"/>
      <c r="F30" s="1505"/>
      <c r="G30" s="1506"/>
      <c r="H30" s="1281">
        <f>'Form1_B&amp;C'!I82</f>
        <v>0</v>
      </c>
      <c r="I30" s="1503"/>
      <c r="J30" s="92"/>
      <c r="K30" s="1311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07" t="s">
        <v>184</v>
      </c>
      <c r="C31" s="1508"/>
      <c r="D31" s="1508"/>
      <c r="E31" s="1508"/>
      <c r="F31" s="1508"/>
      <c r="G31" s="1509"/>
      <c r="H31" s="1282">
        <f>'Form1_B&amp;C'!I96</f>
        <v>0</v>
      </c>
      <c r="I31" s="1503"/>
      <c r="J31" s="92"/>
      <c r="K31" s="1311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0" t="s">
        <v>177</v>
      </c>
      <c r="B32" s="1475"/>
      <c r="C32" s="1475"/>
      <c r="D32" s="1475"/>
      <c r="E32" s="1475"/>
      <c r="F32" s="1475"/>
      <c r="G32" s="1476"/>
      <c r="H32" s="1283">
        <f>SUM(H29:H31)</f>
        <v>10</v>
      </c>
      <c r="I32" s="1349"/>
      <c r="J32" s="92"/>
      <c r="K32" s="1311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12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9" t="s">
        <v>186</v>
      </c>
      <c r="B34" s="1351"/>
      <c r="C34" s="1351"/>
      <c r="D34" s="1351"/>
      <c r="E34" s="1351"/>
      <c r="F34" s="1351"/>
      <c r="G34" s="1351"/>
      <c r="H34" s="331">
        <f t="shared" ref="H34:I34" si="3">H15+H25+H33</f>
        <v>101.4324</v>
      </c>
      <c r="I34" s="332">
        <f t="shared" si="3"/>
        <v>99.432400000000001</v>
      </c>
      <c r="J34" s="333"/>
      <c r="K34" s="1313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8"/>
  <sheetViews>
    <sheetView showGridLines="0" tabSelected="1" topLeftCell="A36" zoomScale="90" zoomScaleNormal="90" workbookViewId="0">
      <selection activeCell="E41" sqref="E41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1.140625" customWidth="1"/>
    <col min="4" max="4" width="31" customWidth="1"/>
    <col min="5" max="5" width="32" customWidth="1"/>
    <col min="6" max="6" width="18.4257812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06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83" t="str">
        <f>A1</f>
        <v>KRA II - RESEARCH, INNOVATION AND CREATIVE WORK</v>
      </c>
      <c r="N1" s="85"/>
      <c r="O1" s="1516" t="str">
        <f>A1</f>
        <v>KRA II - RESEARCH, INNOVATION AND CREATIVE WORK</v>
      </c>
      <c r="P1" s="1327"/>
      <c r="Q1" s="1327"/>
      <c r="R1" s="1327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17" t="str">
        <f>'Request Form'!B6</f>
        <v>LAST NAME:</v>
      </c>
      <c r="B3" s="1334"/>
      <c r="C3" s="1408" t="str">
        <f>Form1_A!E3</f>
        <v>MAALIW</v>
      </c>
      <c r="D3" s="1333"/>
      <c r="E3" s="1333"/>
      <c r="F3" s="1333"/>
      <c r="G3" s="1333"/>
      <c r="H3" s="1333"/>
      <c r="I3" s="1333"/>
      <c r="J3" s="1333"/>
      <c r="K3" s="1334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17" t="str">
        <f>'Request Form'!B7</f>
        <v>FIRST NAME, EXT.:</v>
      </c>
      <c r="B4" s="1334"/>
      <c r="C4" s="1408" t="str">
        <f>Form1_A!E4</f>
        <v>RENATO III</v>
      </c>
      <c r="D4" s="1333"/>
      <c r="E4" s="1333"/>
      <c r="F4" s="1333"/>
      <c r="G4" s="1333"/>
      <c r="H4" s="1333"/>
      <c r="I4" s="1333"/>
      <c r="J4" s="1333"/>
      <c r="K4" s="1334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17" t="str">
        <f>'Request Form'!B8</f>
        <v>MIDDLE NAME:</v>
      </c>
      <c r="B5" s="1334"/>
      <c r="C5" s="1408" t="str">
        <f>Form1_A!E5</f>
        <v>RACELIS</v>
      </c>
      <c r="D5" s="1333"/>
      <c r="E5" s="1333"/>
      <c r="F5" s="1333"/>
      <c r="G5" s="1333"/>
      <c r="H5" s="1333"/>
      <c r="I5" s="1333"/>
      <c r="J5" s="1333"/>
      <c r="K5" s="1334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49" t="s">
        <v>189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2"/>
      <c r="L7" s="85"/>
      <c r="M7" s="84" t="str">
        <f>A7</f>
        <v>CRITERION A - RESEARCH OUTPUTS (MAX = 100 POINTS)</v>
      </c>
      <c r="N7" s="85"/>
      <c r="O7" s="1518" t="str">
        <f>A7</f>
        <v>CRITERION A - RESEARCH OUTPUTS (MAX = 100 POINTS)</v>
      </c>
      <c r="P7" s="1327"/>
      <c r="Q7" s="1327"/>
      <c r="R7" s="1327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19" t="str">
        <f t="shared" si="3"/>
        <v>SOLE AUTHORSHIP</v>
      </c>
      <c r="P10" s="1369"/>
      <c r="Q10" s="1369"/>
      <c r="R10" s="1369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86" t="s">
        <v>191</v>
      </c>
      <c r="C11" s="1351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86" t="s">
        <v>120</v>
      </c>
      <c r="K11" s="1352"/>
      <c r="L11" s="17"/>
      <c r="M11" s="44" t="s">
        <v>121</v>
      </c>
      <c r="N11" s="17"/>
      <c r="O11" s="103" t="s">
        <v>122</v>
      </c>
      <c r="P11" s="104" t="s">
        <v>123</v>
      </c>
      <c r="Q11" s="1386" t="s">
        <v>76</v>
      </c>
      <c r="R11" s="1352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24" t="s">
        <v>720</v>
      </c>
      <c r="C12" s="1525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20"/>
      <c r="K12" s="1521"/>
      <c r="L12" s="85"/>
      <c r="M12" s="360"/>
      <c r="N12" s="85"/>
      <c r="O12" s="117" t="s">
        <v>60</v>
      </c>
      <c r="P12" s="361">
        <f t="shared" ref="P12:P31" si="5">IF(O12="Acceptable",I12,0)</f>
        <v>50</v>
      </c>
      <c r="Q12" s="1515"/>
      <c r="R12" s="1388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526"/>
      <c r="C13" s="1453"/>
      <c r="D13" s="357" t="s">
        <v>1</v>
      </c>
      <c r="E13" s="362"/>
      <c r="F13" s="357"/>
      <c r="G13" s="357"/>
      <c r="H13" s="358"/>
      <c r="I13" s="359"/>
      <c r="J13" s="1522"/>
      <c r="K13" s="1402"/>
      <c r="L13" s="85"/>
      <c r="M13" s="363"/>
      <c r="N13" s="85"/>
      <c r="O13" s="122" t="s">
        <v>60</v>
      </c>
      <c r="P13" s="364">
        <f t="shared" si="5"/>
        <v>0</v>
      </c>
      <c r="Q13" s="1513"/>
      <c r="R13" s="1385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24"/>
      <c r="C14" s="1453"/>
      <c r="D14" s="190" t="s">
        <v>1</v>
      </c>
      <c r="E14" s="365"/>
      <c r="F14" s="357"/>
      <c r="G14" s="366"/>
      <c r="H14" s="125"/>
      <c r="I14" s="208"/>
      <c r="J14" s="1523"/>
      <c r="K14" s="1402"/>
      <c r="L14" s="85"/>
      <c r="M14" s="367"/>
      <c r="N14" s="85"/>
      <c r="O14" s="122" t="s">
        <v>60</v>
      </c>
      <c r="P14" s="364">
        <f t="shared" si="5"/>
        <v>0</v>
      </c>
      <c r="Q14" s="1513"/>
      <c r="R14" s="1385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24"/>
      <c r="C15" s="1453"/>
      <c r="D15" s="190" t="s">
        <v>1</v>
      </c>
      <c r="E15" s="365"/>
      <c r="F15" s="357"/>
      <c r="G15" s="366"/>
      <c r="H15" s="125"/>
      <c r="I15" s="208"/>
      <c r="J15" s="1523"/>
      <c r="K15" s="1402"/>
      <c r="L15" s="85"/>
      <c r="M15" s="367"/>
      <c r="N15" s="85"/>
      <c r="O15" s="122" t="s">
        <v>60</v>
      </c>
      <c r="P15" s="364">
        <f t="shared" si="5"/>
        <v>0</v>
      </c>
      <c r="Q15" s="1513"/>
      <c r="R15" s="1385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24"/>
      <c r="C16" s="1453"/>
      <c r="D16" s="190" t="s">
        <v>1</v>
      </c>
      <c r="E16" s="365"/>
      <c r="F16" s="368"/>
      <c r="G16" s="366"/>
      <c r="H16" s="125"/>
      <c r="I16" s="208"/>
      <c r="J16" s="1523"/>
      <c r="K16" s="1402"/>
      <c r="L16" s="85"/>
      <c r="M16" s="367"/>
      <c r="N16" s="85"/>
      <c r="O16" s="122" t="s">
        <v>60</v>
      </c>
      <c r="P16" s="364">
        <f t="shared" si="5"/>
        <v>0</v>
      </c>
      <c r="Q16" s="1513"/>
      <c r="R16" s="1385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24"/>
      <c r="C17" s="1453"/>
      <c r="D17" s="190" t="s">
        <v>1</v>
      </c>
      <c r="E17" s="365"/>
      <c r="F17" s="368"/>
      <c r="G17" s="366"/>
      <c r="H17" s="125"/>
      <c r="I17" s="208"/>
      <c r="J17" s="1523"/>
      <c r="K17" s="1402"/>
      <c r="L17" s="85"/>
      <c r="M17" s="367"/>
      <c r="N17" s="85"/>
      <c r="O17" s="122" t="s">
        <v>60</v>
      </c>
      <c r="P17" s="364">
        <f t="shared" si="5"/>
        <v>0</v>
      </c>
      <c r="Q17" s="1513"/>
      <c r="R17" s="1385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24"/>
      <c r="C18" s="1453"/>
      <c r="D18" s="190" t="s">
        <v>1</v>
      </c>
      <c r="E18" s="365"/>
      <c r="F18" s="368"/>
      <c r="G18" s="366"/>
      <c r="H18" s="125"/>
      <c r="I18" s="208"/>
      <c r="J18" s="1523"/>
      <c r="K18" s="1402"/>
      <c r="L18" s="85"/>
      <c r="M18" s="367"/>
      <c r="N18" s="85"/>
      <c r="O18" s="122" t="s">
        <v>60</v>
      </c>
      <c r="P18" s="364">
        <f t="shared" si="5"/>
        <v>0</v>
      </c>
      <c r="Q18" s="1513"/>
      <c r="R18" s="1385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24"/>
      <c r="C19" s="1453"/>
      <c r="D19" s="190" t="s">
        <v>1</v>
      </c>
      <c r="E19" s="365"/>
      <c r="F19" s="368"/>
      <c r="G19" s="366"/>
      <c r="H19" s="125"/>
      <c r="I19" s="208"/>
      <c r="J19" s="1523"/>
      <c r="K19" s="1402"/>
      <c r="L19" s="85"/>
      <c r="M19" s="367"/>
      <c r="N19" s="85"/>
      <c r="O19" s="122" t="s">
        <v>60</v>
      </c>
      <c r="P19" s="364">
        <f t="shared" si="5"/>
        <v>0</v>
      </c>
      <c r="Q19" s="1513"/>
      <c r="R19" s="1385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24"/>
      <c r="C20" s="1453"/>
      <c r="D20" s="190" t="s">
        <v>1</v>
      </c>
      <c r="E20" s="365"/>
      <c r="F20" s="368"/>
      <c r="G20" s="366"/>
      <c r="H20" s="125"/>
      <c r="I20" s="208"/>
      <c r="J20" s="1523"/>
      <c r="K20" s="1402"/>
      <c r="L20" s="85"/>
      <c r="M20" s="367"/>
      <c r="N20" s="85"/>
      <c r="O20" s="122" t="s">
        <v>60</v>
      </c>
      <c r="P20" s="364">
        <f t="shared" si="5"/>
        <v>0</v>
      </c>
      <c r="Q20" s="1513"/>
      <c r="R20" s="1385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24"/>
      <c r="C21" s="1453"/>
      <c r="D21" s="190" t="s">
        <v>1</v>
      </c>
      <c r="E21" s="365"/>
      <c r="F21" s="368"/>
      <c r="G21" s="366"/>
      <c r="H21" s="125"/>
      <c r="I21" s="208"/>
      <c r="J21" s="1523"/>
      <c r="K21" s="1402"/>
      <c r="L21" s="85"/>
      <c r="M21" s="367"/>
      <c r="N21" s="85"/>
      <c r="O21" s="122" t="s">
        <v>60</v>
      </c>
      <c r="P21" s="364">
        <f t="shared" si="5"/>
        <v>0</v>
      </c>
      <c r="Q21" s="1513"/>
      <c r="R21" s="1385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25"/>
      <c r="C22" s="1453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11" t="s">
        <v>200</v>
      </c>
      <c r="K22" s="1402"/>
      <c r="L22" s="85"/>
      <c r="M22" s="367"/>
      <c r="N22" s="85"/>
      <c r="O22" s="122" t="s">
        <v>60</v>
      </c>
      <c r="P22" s="364">
        <f t="shared" si="5"/>
        <v>0</v>
      </c>
      <c r="Q22" s="1513"/>
      <c r="R22" s="1385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25"/>
      <c r="C23" s="1453"/>
      <c r="D23" s="128" t="s">
        <v>1</v>
      </c>
      <c r="E23" s="369"/>
      <c r="F23" s="370"/>
      <c r="G23" s="366"/>
      <c r="H23" s="129"/>
      <c r="I23" s="208">
        <f t="shared" si="6"/>
        <v>0</v>
      </c>
      <c r="J23" s="1511" t="s">
        <v>200</v>
      </c>
      <c r="K23" s="1402"/>
      <c r="L23" s="85"/>
      <c r="M23" s="367"/>
      <c r="N23" s="85"/>
      <c r="O23" s="122" t="s">
        <v>60</v>
      </c>
      <c r="P23" s="364">
        <f t="shared" si="5"/>
        <v>0</v>
      </c>
      <c r="Q23" s="1513"/>
      <c r="R23" s="1385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25"/>
      <c r="C24" s="1453"/>
      <c r="D24" s="128" t="s">
        <v>1</v>
      </c>
      <c r="E24" s="369"/>
      <c r="F24" s="370"/>
      <c r="G24" s="366"/>
      <c r="H24" s="129"/>
      <c r="I24" s="208">
        <f t="shared" si="6"/>
        <v>0</v>
      </c>
      <c r="J24" s="1511" t="s">
        <v>200</v>
      </c>
      <c r="K24" s="1402"/>
      <c r="L24" s="85"/>
      <c r="M24" s="367"/>
      <c r="N24" s="85"/>
      <c r="O24" s="122" t="s">
        <v>60</v>
      </c>
      <c r="P24" s="364">
        <f t="shared" si="5"/>
        <v>0</v>
      </c>
      <c r="Q24" s="1513"/>
      <c r="R24" s="1385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25"/>
      <c r="C25" s="1453"/>
      <c r="D25" s="128" t="s">
        <v>1</v>
      </c>
      <c r="E25" s="369"/>
      <c r="F25" s="370"/>
      <c r="G25" s="366"/>
      <c r="H25" s="129"/>
      <c r="I25" s="208">
        <f t="shared" si="6"/>
        <v>0</v>
      </c>
      <c r="J25" s="1511" t="s">
        <v>200</v>
      </c>
      <c r="K25" s="1402"/>
      <c r="L25" s="85"/>
      <c r="M25" s="367"/>
      <c r="N25" s="85"/>
      <c r="O25" s="122" t="s">
        <v>60</v>
      </c>
      <c r="P25" s="364">
        <f t="shared" si="5"/>
        <v>0</v>
      </c>
      <c r="Q25" s="1513"/>
      <c r="R25" s="1385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25"/>
      <c r="C26" s="1453"/>
      <c r="D26" s="128" t="s">
        <v>1</v>
      </c>
      <c r="E26" s="369"/>
      <c r="F26" s="370"/>
      <c r="G26" s="366"/>
      <c r="H26" s="129"/>
      <c r="I26" s="208">
        <f t="shared" si="6"/>
        <v>0</v>
      </c>
      <c r="J26" s="1511" t="s">
        <v>200</v>
      </c>
      <c r="K26" s="1402"/>
      <c r="L26" s="85"/>
      <c r="M26" s="367"/>
      <c r="N26" s="85"/>
      <c r="O26" s="122" t="s">
        <v>60</v>
      </c>
      <c r="P26" s="364">
        <f t="shared" si="5"/>
        <v>0</v>
      </c>
      <c r="Q26" s="1513"/>
      <c r="R26" s="1385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25"/>
      <c r="C27" s="1453"/>
      <c r="D27" s="128" t="s">
        <v>1</v>
      </c>
      <c r="E27" s="369"/>
      <c r="F27" s="370"/>
      <c r="G27" s="366"/>
      <c r="H27" s="129"/>
      <c r="I27" s="208">
        <f t="shared" si="6"/>
        <v>0</v>
      </c>
      <c r="J27" s="1511" t="s">
        <v>200</v>
      </c>
      <c r="K27" s="1402"/>
      <c r="L27" s="85"/>
      <c r="M27" s="367"/>
      <c r="N27" s="85"/>
      <c r="O27" s="122" t="s">
        <v>60</v>
      </c>
      <c r="P27" s="364">
        <f t="shared" si="5"/>
        <v>0</v>
      </c>
      <c r="Q27" s="1513"/>
      <c r="R27" s="1385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25"/>
      <c r="C28" s="1453"/>
      <c r="D28" s="128" t="s">
        <v>1</v>
      </c>
      <c r="E28" s="369"/>
      <c r="F28" s="370"/>
      <c r="G28" s="366"/>
      <c r="H28" s="129"/>
      <c r="I28" s="208">
        <f t="shared" si="6"/>
        <v>0</v>
      </c>
      <c r="J28" s="1511" t="s">
        <v>200</v>
      </c>
      <c r="K28" s="1402"/>
      <c r="L28" s="85"/>
      <c r="M28" s="367"/>
      <c r="N28" s="85"/>
      <c r="O28" s="122" t="s">
        <v>60</v>
      </c>
      <c r="P28" s="364">
        <f t="shared" si="5"/>
        <v>0</v>
      </c>
      <c r="Q28" s="1513"/>
      <c r="R28" s="1385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25"/>
      <c r="C29" s="1453"/>
      <c r="D29" s="128" t="s">
        <v>1</v>
      </c>
      <c r="E29" s="369"/>
      <c r="F29" s="370"/>
      <c r="G29" s="366"/>
      <c r="H29" s="129"/>
      <c r="I29" s="208">
        <f t="shared" si="6"/>
        <v>0</v>
      </c>
      <c r="J29" s="1511" t="s">
        <v>200</v>
      </c>
      <c r="K29" s="1402"/>
      <c r="L29" s="85"/>
      <c r="M29" s="367"/>
      <c r="N29" s="85"/>
      <c r="O29" s="122" t="s">
        <v>60</v>
      </c>
      <c r="P29" s="364">
        <f t="shared" si="5"/>
        <v>0</v>
      </c>
      <c r="Q29" s="1513"/>
      <c r="R29" s="1385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25"/>
      <c r="C30" s="1453"/>
      <c r="D30" s="128" t="s">
        <v>1</v>
      </c>
      <c r="E30" s="369"/>
      <c r="F30" s="370"/>
      <c r="G30" s="366"/>
      <c r="H30" s="129"/>
      <c r="I30" s="208">
        <f t="shared" si="6"/>
        <v>0</v>
      </c>
      <c r="J30" s="1511" t="s">
        <v>200</v>
      </c>
      <c r="K30" s="1402"/>
      <c r="L30" s="85"/>
      <c r="M30" s="367"/>
      <c r="N30" s="85"/>
      <c r="O30" s="122" t="s">
        <v>60</v>
      </c>
      <c r="P30" s="364">
        <f t="shared" si="5"/>
        <v>0</v>
      </c>
      <c r="Q30" s="1513"/>
      <c r="R30" s="1385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25"/>
      <c r="C31" s="1453"/>
      <c r="D31" s="128" t="s">
        <v>1</v>
      </c>
      <c r="E31" s="369"/>
      <c r="F31" s="370"/>
      <c r="G31" s="366"/>
      <c r="H31" s="129"/>
      <c r="I31" s="208">
        <f t="shared" si="6"/>
        <v>0</v>
      </c>
      <c r="J31" s="1511" t="s">
        <v>200</v>
      </c>
      <c r="K31" s="1402"/>
      <c r="L31" s="85"/>
      <c r="M31" s="367"/>
      <c r="N31" s="85"/>
      <c r="O31" s="122" t="s">
        <v>60</v>
      </c>
      <c r="P31" s="364">
        <f t="shared" si="5"/>
        <v>0</v>
      </c>
      <c r="Q31" s="1513"/>
      <c r="R31" s="1385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8"/>
      <c r="C32" s="1351"/>
      <c r="D32" s="179"/>
      <c r="E32" s="371"/>
      <c r="F32" s="135"/>
      <c r="G32" s="372"/>
      <c r="H32" s="373" t="s">
        <v>124</v>
      </c>
      <c r="I32" s="172">
        <f>SUM(I12:I31)</f>
        <v>50</v>
      </c>
      <c r="J32" s="1527"/>
      <c r="K32" s="1352"/>
      <c r="L32" s="85"/>
      <c r="M32" s="375"/>
      <c r="N32" s="85"/>
      <c r="O32" s="140"/>
      <c r="P32" s="376">
        <f>SUM(P12:P31)</f>
        <v>50</v>
      </c>
      <c r="Q32" s="1403"/>
      <c r="R32" s="1352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39" thickBot="1">
      <c r="A36" s="152" t="s">
        <v>112</v>
      </c>
      <c r="B36" s="1386" t="s">
        <v>191</v>
      </c>
      <c r="C36" s="1351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24" t="s">
        <v>718</v>
      </c>
      <c r="C37" s="1525"/>
      <c r="D37" s="426" t="s">
        <v>195</v>
      </c>
      <c r="E37" s="1266" t="s">
        <v>698</v>
      </c>
      <c r="F37" s="1264" t="s">
        <v>719</v>
      </c>
      <c r="G37" s="1245" t="s">
        <v>721</v>
      </c>
      <c r="H37" s="358">
        <v>45139</v>
      </c>
      <c r="I37" s="1268">
        <f>1/8</f>
        <v>0.125</v>
      </c>
      <c r="J37" s="1325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9"/>
      <c r="L37" s="85"/>
      <c r="M37" s="1263" t="s">
        <v>756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42" t="s">
        <v>697</v>
      </c>
      <c r="C38" s="1543"/>
      <c r="D38" s="1267" t="s">
        <v>197</v>
      </c>
      <c r="E38" s="1265" t="s">
        <v>724</v>
      </c>
      <c r="F38" s="1264" t="s">
        <v>206</v>
      </c>
      <c r="G38" s="1245" t="s">
        <v>721</v>
      </c>
      <c r="H38" s="358">
        <v>45153</v>
      </c>
      <c r="I38" s="1269">
        <f>1/5</f>
        <v>0.2</v>
      </c>
      <c r="J38" s="1325">
        <f t="shared" si="7"/>
        <v>7</v>
      </c>
      <c r="K38" s="1249"/>
      <c r="L38" s="85"/>
      <c r="M38" s="1263" t="s">
        <v>757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5.5">
      <c r="A39" s="187">
        <v>3</v>
      </c>
      <c r="B39" s="1544" t="s">
        <v>696</v>
      </c>
      <c r="C39" s="1545"/>
      <c r="D39" s="1245" t="s">
        <v>197</v>
      </c>
      <c r="E39" s="1265" t="s">
        <v>724</v>
      </c>
      <c r="F39" s="1264" t="s">
        <v>206</v>
      </c>
      <c r="G39" s="1245" t="s">
        <v>721</v>
      </c>
      <c r="H39" s="358">
        <v>45153</v>
      </c>
      <c r="I39" s="1270">
        <f>1/6</f>
        <v>0.16666666666666666</v>
      </c>
      <c r="J39" s="1325">
        <f t="shared" si="7"/>
        <v>5.833333333333333</v>
      </c>
      <c r="K39" s="1249"/>
      <c r="L39" s="85"/>
      <c r="M39" s="1263" t="s">
        <v>757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44" t="s">
        <v>695</v>
      </c>
      <c r="C40" s="1545"/>
      <c r="D40" s="357" t="s">
        <v>197</v>
      </c>
      <c r="E40" s="1265" t="s">
        <v>724</v>
      </c>
      <c r="F40" s="1264" t="s">
        <v>206</v>
      </c>
      <c r="G40" s="1245" t="s">
        <v>721</v>
      </c>
      <c r="H40" s="358">
        <v>45153</v>
      </c>
      <c r="I40" s="1270">
        <f>1/6</f>
        <v>0.16666666666666666</v>
      </c>
      <c r="J40" s="1325">
        <f t="shared" si="7"/>
        <v>5.833333333333333</v>
      </c>
      <c r="K40" s="1250"/>
      <c r="L40" s="85"/>
      <c r="M40" s="1263" t="s">
        <v>757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44" t="s">
        <v>694</v>
      </c>
      <c r="C41" s="1545"/>
      <c r="D41" s="1245" t="s">
        <v>195</v>
      </c>
      <c r="E41" s="1244" t="s">
        <v>722</v>
      </c>
      <c r="F41" s="1245" t="s">
        <v>699</v>
      </c>
      <c r="G41" s="1245" t="s">
        <v>755</v>
      </c>
      <c r="H41" s="358">
        <v>45169</v>
      </c>
      <c r="I41" s="1270">
        <v>0.4</v>
      </c>
      <c r="J41" s="1325">
        <f t="shared" si="7"/>
        <v>20</v>
      </c>
      <c r="K41" s="1250"/>
      <c r="L41" s="85"/>
      <c r="M41" s="1263" t="s">
        <v>757</v>
      </c>
      <c r="N41" s="85"/>
      <c r="O41" s="122" t="s">
        <v>60</v>
      </c>
      <c r="P41" s="158">
        <f t="shared" si="8"/>
        <v>0.4</v>
      </c>
      <c r="Q41" s="123">
        <f t="shared" si="9"/>
        <v>20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44" t="s">
        <v>700</v>
      </c>
      <c r="C42" s="1545"/>
      <c r="D42" s="357" t="s">
        <v>195</v>
      </c>
      <c r="E42" s="1244" t="s">
        <v>723</v>
      </c>
      <c r="F42" s="1245" t="s">
        <v>717</v>
      </c>
      <c r="G42" s="1245" t="s">
        <v>721</v>
      </c>
      <c r="H42" s="358">
        <v>45170</v>
      </c>
      <c r="I42" s="1270">
        <f>1/6</f>
        <v>0.16666666666666666</v>
      </c>
      <c r="J42" s="1325">
        <f t="shared" si="7"/>
        <v>8.3333333333333321</v>
      </c>
      <c r="K42" s="1250"/>
      <c r="L42" s="85"/>
      <c r="M42" s="1263" t="s">
        <v>757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44" t="s">
        <v>701</v>
      </c>
      <c r="C43" s="1546"/>
      <c r="D43" s="390" t="s">
        <v>195</v>
      </c>
      <c r="E43" s="1244" t="s">
        <v>704</v>
      </c>
      <c r="F43" s="1245" t="s">
        <v>206</v>
      </c>
      <c r="G43" s="1245" t="s">
        <v>721</v>
      </c>
      <c r="H43" s="358">
        <v>45200</v>
      </c>
      <c r="I43" s="1270">
        <f>1/6</f>
        <v>0.16666666666666666</v>
      </c>
      <c r="J43" s="1325">
        <f t="shared" si="7"/>
        <v>8.3333333333333321</v>
      </c>
      <c r="K43" s="1250"/>
      <c r="L43" s="85"/>
      <c r="M43" s="1263" t="s">
        <v>757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44" t="s">
        <v>725</v>
      </c>
      <c r="C44" s="1546"/>
      <c r="D44" s="390" t="s">
        <v>195</v>
      </c>
      <c r="E44" s="1244" t="s">
        <v>726</v>
      </c>
      <c r="F44" s="1245" t="s">
        <v>204</v>
      </c>
      <c r="G44" s="1245" t="s">
        <v>721</v>
      </c>
      <c r="H44" s="358">
        <v>45261</v>
      </c>
      <c r="I44" s="1270">
        <f>1/6</f>
        <v>0.16666666666666666</v>
      </c>
      <c r="J44" s="1325">
        <f t="shared" si="7"/>
        <v>8.3333333333333321</v>
      </c>
      <c r="K44" s="1250"/>
      <c r="L44" s="85"/>
      <c r="M44" s="360" t="s">
        <v>757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0.5" customHeight="1">
      <c r="A45" s="182">
        <v>12</v>
      </c>
      <c r="B45" s="1544" t="s">
        <v>702</v>
      </c>
      <c r="C45" s="1546"/>
      <c r="D45" s="357" t="s">
        <v>197</v>
      </c>
      <c r="E45" s="1246" t="s">
        <v>754</v>
      </c>
      <c r="F45" s="1245" t="s">
        <v>728</v>
      </c>
      <c r="G45" s="1247" t="s">
        <v>721</v>
      </c>
      <c r="H45" s="391">
        <v>45292</v>
      </c>
      <c r="I45" s="1270">
        <f>1/6</f>
        <v>0.16666666666666666</v>
      </c>
      <c r="J45" s="1325">
        <f>(IF(ISBLANK(B45),0,0+IF(ISBLANK(H45),0,0+IF(D45="Book",100,0+(IF(ISBLANK(G45),0,+IF(D45="Journal Article",50))+IF(D45="Book Chapter",35,0+IF(D45="Monograph",100,0+IF(D45="Other Peer-Reviewed Output",10,0))))))))*I45</f>
        <v>5.833333333333333</v>
      </c>
      <c r="K45" s="1250"/>
      <c r="L45" s="85"/>
      <c r="M45" s="1263" t="s">
        <v>757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41.25" customHeight="1">
      <c r="A46" s="187">
        <v>13</v>
      </c>
      <c r="B46" s="1544" t="s">
        <v>703</v>
      </c>
      <c r="C46" s="1546"/>
      <c r="D46" s="1247" t="s">
        <v>197</v>
      </c>
      <c r="E46" s="1246" t="s">
        <v>754</v>
      </c>
      <c r="F46" s="1245" t="s">
        <v>728</v>
      </c>
      <c r="G46" s="1247" t="s">
        <v>721</v>
      </c>
      <c r="H46" s="391">
        <v>45292</v>
      </c>
      <c r="I46" s="1271">
        <f>1/6</f>
        <v>0.16666666666666666</v>
      </c>
      <c r="J46" s="1325">
        <f>(IF(ISBLANK(B46),0,0+IF(ISBLANK(H46),0,0+IF(D46="Book",100,0+(IF(ISBLANK(G46),0,+IF(D46="Journal Article",50))+IF(D46="Book Chapter",35,0+IF(D46="Monograph",100,0+IF(D46="Other Peer-Reviewed Output",10,0))))))))*I46</f>
        <v>5.833333333333333</v>
      </c>
      <c r="K46" s="1250"/>
      <c r="L46" s="85"/>
      <c r="M46" s="1263" t="s">
        <v>757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7.75" customHeight="1">
      <c r="A47" s="182">
        <v>14</v>
      </c>
      <c r="B47" s="1547"/>
      <c r="C47" s="1453"/>
      <c r="D47" s="357"/>
      <c r="E47" s="1246"/>
      <c r="F47" s="1245"/>
      <c r="G47" s="1247"/>
      <c r="H47" s="391"/>
      <c r="I47" s="388"/>
      <c r="J47" s="359"/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47"/>
      <c r="C48" s="1453"/>
      <c r="D48" s="357"/>
      <c r="E48" s="1244"/>
      <c r="F48" s="1245"/>
      <c r="G48" s="1245"/>
      <c r="H48" s="391"/>
      <c r="I48" s="388"/>
      <c r="J48" s="359"/>
      <c r="K48" s="380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48"/>
      <c r="C49" s="1453"/>
      <c r="D49" s="188"/>
      <c r="E49" s="1246"/>
      <c r="F49" s="1245"/>
      <c r="G49" s="1245"/>
      <c r="H49" s="391"/>
      <c r="I49" s="393"/>
      <c r="J49" s="392"/>
      <c r="K49" s="380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47"/>
      <c r="C50" s="1453"/>
      <c r="D50" s="357"/>
      <c r="E50" s="1244"/>
      <c r="F50" s="1245"/>
      <c r="G50" s="1245"/>
      <c r="H50" s="391"/>
      <c r="I50" s="388"/>
      <c r="J50" s="359"/>
      <c r="K50" s="380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47"/>
      <c r="C51" s="1453"/>
      <c r="D51" s="357"/>
      <c r="E51" s="1244"/>
      <c r="F51" s="1245"/>
      <c r="G51" s="1245"/>
      <c r="H51" s="391"/>
      <c r="I51" s="388"/>
      <c r="J51" s="359"/>
      <c r="K51" s="389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5" customHeight="1">
      <c r="A52" s="187">
        <v>19</v>
      </c>
      <c r="B52" s="1548"/>
      <c r="C52" s="1453"/>
      <c r="D52" s="188"/>
      <c r="E52" s="1246"/>
      <c r="F52" s="1245"/>
      <c r="G52" s="1247"/>
      <c r="H52" s="391"/>
      <c r="I52" s="393"/>
      <c r="J52" s="392"/>
      <c r="K52" s="389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" customHeight="1">
      <c r="A53" s="182">
        <v>20</v>
      </c>
      <c r="B53" s="1526"/>
      <c r="C53" s="1453"/>
      <c r="D53" s="357"/>
      <c r="E53" s="387"/>
      <c r="F53" s="1245"/>
      <c r="G53" s="357"/>
      <c r="H53" s="358"/>
      <c r="I53" s="388"/>
      <c r="J53" s="359"/>
      <c r="K53" s="380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26"/>
      <c r="C54" s="1453"/>
      <c r="D54" s="357"/>
      <c r="E54" s="387"/>
      <c r="F54" s="1245"/>
      <c r="G54" s="357"/>
      <c r="H54" s="358"/>
      <c r="I54" s="388"/>
      <c r="J54" s="359"/>
      <c r="K54" s="380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25"/>
      <c r="C55" s="1453"/>
      <c r="D55" s="128" t="s">
        <v>1</v>
      </c>
      <c r="E55" s="369"/>
      <c r="F55" s="370"/>
      <c r="G55" s="128"/>
      <c r="H55" s="165"/>
      <c r="I55" s="394">
        <v>0</v>
      </c>
      <c r="J55" s="208">
        <f t="shared" si="7"/>
        <v>0</v>
      </c>
      <c r="K55" s="395"/>
      <c r="L55" s="85"/>
      <c r="M55" s="367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25"/>
      <c r="C56" s="1453"/>
      <c r="D56" s="128" t="s">
        <v>1</v>
      </c>
      <c r="E56" s="369"/>
      <c r="F56" s="370"/>
      <c r="G56" s="128"/>
      <c r="H56" s="165"/>
      <c r="I56" s="394">
        <v>0</v>
      </c>
      <c r="J56" s="208">
        <f t="shared" si="7"/>
        <v>0</v>
      </c>
      <c r="K56" s="395"/>
      <c r="L56" s="85"/>
      <c r="M56" s="367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25"/>
      <c r="C57" s="1453"/>
      <c r="D57" s="128" t="s">
        <v>1</v>
      </c>
      <c r="E57" s="369"/>
      <c r="F57" s="370"/>
      <c r="G57" s="128"/>
      <c r="H57" s="165"/>
      <c r="I57" s="394">
        <v>0</v>
      </c>
      <c r="J57" s="208">
        <f t="shared" si="7"/>
        <v>0</v>
      </c>
      <c r="K57" s="395"/>
      <c r="L57" s="85"/>
      <c r="M57" s="367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25"/>
      <c r="C58" s="1453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25"/>
      <c r="C59" s="1453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25"/>
      <c r="C60" s="1453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25"/>
      <c r="C61" s="1453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25"/>
      <c r="C62" s="1453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25"/>
      <c r="C63" s="1453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25"/>
      <c r="C64" s="1453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6" t="s">
        <v>207</v>
      </c>
      <c r="C65" s="397"/>
      <c r="D65" s="193"/>
      <c r="E65" s="371"/>
      <c r="F65" s="135"/>
      <c r="G65" s="135"/>
      <c r="H65" s="212"/>
      <c r="I65" s="212" t="s">
        <v>124</v>
      </c>
      <c r="J65" s="213">
        <f>SUM(J37:J64)</f>
        <v>81.583333333333314</v>
      </c>
      <c r="K65" s="173"/>
      <c r="L65" s="85"/>
      <c r="M65" s="375"/>
      <c r="N65" s="85"/>
      <c r="O65" s="140"/>
      <c r="P65" s="137"/>
      <c r="Q65" s="175">
        <f>SUM(Q37:Q64)</f>
        <v>46.25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8"/>
      <c r="B66" s="176"/>
      <c r="C66" s="94"/>
      <c r="D66" s="94"/>
      <c r="E66" s="94"/>
      <c r="F66" s="94"/>
      <c r="G66" s="399"/>
      <c r="H66" s="399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400" t="s">
        <v>132</v>
      </c>
      <c r="B67" s="90" t="s">
        <v>208</v>
      </c>
      <c r="C67" s="101"/>
      <c r="D67" s="101"/>
      <c r="E67" s="401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400" t="s">
        <v>209</v>
      </c>
      <c r="B68" s="1549" t="s">
        <v>210</v>
      </c>
      <c r="C68" s="1369"/>
      <c r="D68" s="1369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386" t="s">
        <v>211</v>
      </c>
      <c r="C69" s="1351"/>
      <c r="D69" s="1416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386" t="s">
        <v>120</v>
      </c>
      <c r="K69" s="1352"/>
      <c r="L69" s="17"/>
      <c r="M69" s="44" t="s">
        <v>121</v>
      </c>
      <c r="N69" s="17"/>
      <c r="O69" s="103" t="s">
        <v>122</v>
      </c>
      <c r="P69" s="106" t="s">
        <v>123</v>
      </c>
      <c r="Q69" s="1386" t="s">
        <v>76</v>
      </c>
      <c r="R69" s="1352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32"/>
      <c r="C70" s="1430"/>
      <c r="D70" s="1431"/>
      <c r="E70" s="111"/>
      <c r="F70" s="402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12"/>
      <c r="K70" s="1402"/>
      <c r="L70" s="85"/>
      <c r="M70" s="403"/>
      <c r="N70" s="85"/>
      <c r="O70" s="117" t="s">
        <v>60</v>
      </c>
      <c r="P70" s="118">
        <f t="shared" ref="P70:P79" si="17">IF(O70="Acceptable",I70,0)</f>
        <v>0</v>
      </c>
      <c r="Q70" s="1515"/>
      <c r="R70" s="1388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424"/>
      <c r="C71" s="1333"/>
      <c r="D71" s="1334"/>
      <c r="E71" s="125"/>
      <c r="F71" s="191"/>
      <c r="G71" s="190"/>
      <c r="H71" s="125"/>
      <c r="I71" s="130">
        <f t="shared" si="16"/>
        <v>0</v>
      </c>
      <c r="J71" s="1512"/>
      <c r="K71" s="1402"/>
      <c r="L71" s="85"/>
      <c r="M71" s="367"/>
      <c r="N71" s="85"/>
      <c r="O71" s="122" t="s">
        <v>60</v>
      </c>
      <c r="P71" s="123">
        <f t="shared" si="17"/>
        <v>0</v>
      </c>
      <c r="Q71" s="1513"/>
      <c r="R71" s="1385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424"/>
      <c r="C72" s="1333"/>
      <c r="D72" s="1334"/>
      <c r="E72" s="125"/>
      <c r="F72" s="191"/>
      <c r="G72" s="190"/>
      <c r="H72" s="125"/>
      <c r="I72" s="130">
        <f t="shared" si="16"/>
        <v>0</v>
      </c>
      <c r="J72" s="1512"/>
      <c r="K72" s="1402"/>
      <c r="L72" s="85"/>
      <c r="M72" s="367"/>
      <c r="N72" s="85"/>
      <c r="O72" s="122" t="s">
        <v>60</v>
      </c>
      <c r="P72" s="123">
        <f t="shared" si="17"/>
        <v>0</v>
      </c>
      <c r="Q72" s="1513"/>
      <c r="R72" s="1385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424"/>
      <c r="C73" s="1333"/>
      <c r="D73" s="1334"/>
      <c r="E73" s="125"/>
      <c r="F73" s="191"/>
      <c r="G73" s="190"/>
      <c r="H73" s="125"/>
      <c r="I73" s="130">
        <f t="shared" si="16"/>
        <v>0</v>
      </c>
      <c r="J73" s="1512"/>
      <c r="K73" s="1402"/>
      <c r="L73" s="85"/>
      <c r="M73" s="367"/>
      <c r="N73" s="85"/>
      <c r="O73" s="122" t="s">
        <v>60</v>
      </c>
      <c r="P73" s="123">
        <f t="shared" si="17"/>
        <v>0</v>
      </c>
      <c r="Q73" s="1513"/>
      <c r="R73" s="1385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424"/>
      <c r="C74" s="1333"/>
      <c r="D74" s="1334"/>
      <c r="E74" s="125"/>
      <c r="F74" s="191"/>
      <c r="G74" s="190"/>
      <c r="H74" s="125"/>
      <c r="I74" s="130">
        <f t="shared" si="16"/>
        <v>0</v>
      </c>
      <c r="J74" s="1512"/>
      <c r="K74" s="1402"/>
      <c r="L74" s="85"/>
      <c r="M74" s="367"/>
      <c r="N74" s="85"/>
      <c r="O74" s="122" t="s">
        <v>60</v>
      </c>
      <c r="P74" s="123">
        <f t="shared" si="17"/>
        <v>0</v>
      </c>
      <c r="Q74" s="1513"/>
      <c r="R74" s="1385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424"/>
      <c r="C75" s="1333"/>
      <c r="D75" s="1334"/>
      <c r="E75" s="125"/>
      <c r="F75" s="191"/>
      <c r="G75" s="190"/>
      <c r="H75" s="125"/>
      <c r="I75" s="130">
        <f t="shared" si="16"/>
        <v>0</v>
      </c>
      <c r="J75" s="1512"/>
      <c r="K75" s="1402"/>
      <c r="L75" s="85"/>
      <c r="M75" s="367"/>
      <c r="N75" s="85"/>
      <c r="O75" s="122" t="s">
        <v>60</v>
      </c>
      <c r="P75" s="123">
        <f t="shared" si="17"/>
        <v>0</v>
      </c>
      <c r="Q75" s="1513"/>
      <c r="R75" s="1385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424"/>
      <c r="C76" s="1333"/>
      <c r="D76" s="1334"/>
      <c r="E76" s="125"/>
      <c r="F76" s="404"/>
      <c r="G76" s="190"/>
      <c r="H76" s="125"/>
      <c r="I76" s="130">
        <f t="shared" si="16"/>
        <v>0</v>
      </c>
      <c r="J76" s="1512"/>
      <c r="K76" s="1402"/>
      <c r="L76" s="85"/>
      <c r="M76" s="367"/>
      <c r="N76" s="85"/>
      <c r="O76" s="122" t="s">
        <v>60</v>
      </c>
      <c r="P76" s="123">
        <f t="shared" si="17"/>
        <v>0</v>
      </c>
      <c r="Q76" s="1513"/>
      <c r="R76" s="1385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25"/>
      <c r="C77" s="1333"/>
      <c r="D77" s="1334"/>
      <c r="E77" s="129"/>
      <c r="F77" s="405"/>
      <c r="G77" s="128"/>
      <c r="H77" s="129"/>
      <c r="I77" s="130">
        <f t="shared" si="16"/>
        <v>0</v>
      </c>
      <c r="J77" s="1511"/>
      <c r="K77" s="1402"/>
      <c r="L77" s="85"/>
      <c r="M77" s="367"/>
      <c r="N77" s="85"/>
      <c r="O77" s="122" t="s">
        <v>216</v>
      </c>
      <c r="P77" s="123">
        <f t="shared" si="17"/>
        <v>0</v>
      </c>
      <c r="Q77" s="1513"/>
      <c r="R77" s="1385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25"/>
      <c r="C78" s="1333"/>
      <c r="D78" s="1334"/>
      <c r="E78" s="129"/>
      <c r="F78" s="405"/>
      <c r="G78" s="128"/>
      <c r="H78" s="129"/>
      <c r="I78" s="130">
        <f t="shared" si="16"/>
        <v>0</v>
      </c>
      <c r="J78" s="1511"/>
      <c r="K78" s="1402"/>
      <c r="L78" s="85"/>
      <c r="M78" s="367"/>
      <c r="N78" s="85"/>
      <c r="O78" s="122" t="s">
        <v>216</v>
      </c>
      <c r="P78" s="123">
        <f t="shared" si="17"/>
        <v>0</v>
      </c>
      <c r="Q78" s="1513"/>
      <c r="R78" s="1385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25"/>
      <c r="C79" s="1333"/>
      <c r="D79" s="1334"/>
      <c r="E79" s="129"/>
      <c r="F79" s="405"/>
      <c r="G79" s="128"/>
      <c r="H79" s="129"/>
      <c r="I79" s="130">
        <f t="shared" si="16"/>
        <v>0</v>
      </c>
      <c r="J79" s="1511"/>
      <c r="K79" s="1402"/>
      <c r="L79" s="85"/>
      <c r="M79" s="367"/>
      <c r="N79" s="85"/>
      <c r="O79" s="168" t="s">
        <v>216</v>
      </c>
      <c r="P79" s="133">
        <f t="shared" si="17"/>
        <v>0</v>
      </c>
      <c r="Q79" s="1514"/>
      <c r="R79" s="1399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48"/>
      <c r="C80" s="1351"/>
      <c r="D80" s="1351"/>
      <c r="E80" s="406"/>
      <c r="F80" s="238"/>
      <c r="G80" s="193"/>
      <c r="H80" s="139" t="s">
        <v>124</v>
      </c>
      <c r="I80" s="172">
        <f>SUM(I70:I79)</f>
        <v>0</v>
      </c>
      <c r="J80" s="1403"/>
      <c r="K80" s="1352"/>
      <c r="L80" s="85"/>
      <c r="M80" s="375"/>
      <c r="N80" s="85"/>
      <c r="O80" s="140"/>
      <c r="P80" s="175">
        <f>SUM(P70:P79)</f>
        <v>0</v>
      </c>
      <c r="Q80" s="1403"/>
      <c r="R80" s="1352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/>
      <c r="B81" s="94"/>
      <c r="C81" s="94"/>
      <c r="D81" s="94"/>
      <c r="E81" s="407"/>
      <c r="F81" s="94"/>
      <c r="G81" s="94"/>
      <c r="H81" s="228"/>
      <c r="I81" s="228"/>
      <c r="J81" s="408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9">
        <v>2.2000000000000002</v>
      </c>
      <c r="B82" s="201" t="s">
        <v>217</v>
      </c>
      <c r="C82" s="102"/>
      <c r="D82" s="102"/>
      <c r="E82" s="410"/>
      <c r="F82" s="102"/>
      <c r="G82" s="102"/>
      <c r="H82" s="102"/>
      <c r="I82" s="102"/>
      <c r="J82" s="102"/>
      <c r="K82" s="411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3.75">
      <c r="A83" s="152" t="s">
        <v>112</v>
      </c>
      <c r="B83" s="1386" t="s">
        <v>211</v>
      </c>
      <c r="C83" s="1351"/>
      <c r="D83" s="1416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32"/>
      <c r="C84" s="1430"/>
      <c r="D84" s="1431"/>
      <c r="E84" s="111"/>
      <c r="F84" s="402"/>
      <c r="G84" s="224"/>
      <c r="H84" s="112"/>
      <c r="I84" s="412">
        <v>0</v>
      </c>
      <c r="J84" s="130">
        <f t="shared" ref="J84:J93" si="18">(IF(ISBLANK(B84),0,0+IF(ISBLANK(E84),0,0+IF(ISBLANK(F84),0,0+IF(ISBLANK(G84),0,0+IF(ISBLANK(H84),0,35))))*I84))</f>
        <v>0</v>
      </c>
      <c r="K84" s="413"/>
      <c r="L84" s="85"/>
      <c r="M84" s="403"/>
      <c r="N84" s="85"/>
      <c r="O84" s="117" t="s">
        <v>60</v>
      </c>
      <c r="P84" s="381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424"/>
      <c r="C85" s="1333"/>
      <c r="D85" s="1334"/>
      <c r="E85" s="125"/>
      <c r="F85" s="191"/>
      <c r="G85" s="190"/>
      <c r="H85" s="414"/>
      <c r="I85" s="415">
        <v>0</v>
      </c>
      <c r="J85" s="130">
        <f t="shared" si="18"/>
        <v>0</v>
      </c>
      <c r="K85" s="413"/>
      <c r="L85" s="85"/>
      <c r="M85" s="367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424"/>
      <c r="C86" s="1333"/>
      <c r="D86" s="1334"/>
      <c r="E86" s="125"/>
      <c r="F86" s="190"/>
      <c r="G86" s="190"/>
      <c r="H86" s="414"/>
      <c r="I86" s="415">
        <v>0</v>
      </c>
      <c r="J86" s="130">
        <f t="shared" si="18"/>
        <v>0</v>
      </c>
      <c r="K86" s="413"/>
      <c r="L86" s="85"/>
      <c r="M86" s="367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424"/>
      <c r="C87" s="1333"/>
      <c r="D87" s="1334"/>
      <c r="E87" s="125"/>
      <c r="F87" s="190"/>
      <c r="G87" s="190"/>
      <c r="H87" s="414"/>
      <c r="I87" s="415">
        <v>0</v>
      </c>
      <c r="J87" s="130">
        <f t="shared" si="18"/>
        <v>0</v>
      </c>
      <c r="K87" s="413"/>
      <c r="L87" s="85"/>
      <c r="M87" s="367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424"/>
      <c r="C88" s="1333"/>
      <c r="D88" s="1334"/>
      <c r="E88" s="125"/>
      <c r="F88" s="190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24"/>
      <c r="C89" s="1333"/>
      <c r="D89" s="1334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24"/>
      <c r="C90" s="1333"/>
      <c r="D90" s="1334"/>
      <c r="E90" s="236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25"/>
      <c r="C91" s="1333"/>
      <c r="D91" s="1334"/>
      <c r="E91" s="416"/>
      <c r="F91" s="128"/>
      <c r="G91" s="128"/>
      <c r="H91" s="417"/>
      <c r="I91" s="418">
        <v>0</v>
      </c>
      <c r="J91" s="130">
        <f t="shared" si="18"/>
        <v>0</v>
      </c>
      <c r="K91" s="395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25"/>
      <c r="C92" s="1333"/>
      <c r="D92" s="1334"/>
      <c r="E92" s="416"/>
      <c r="F92" s="128"/>
      <c r="G92" s="128"/>
      <c r="H92" s="417"/>
      <c r="I92" s="418">
        <v>0</v>
      </c>
      <c r="J92" s="130">
        <f t="shared" si="18"/>
        <v>0</v>
      </c>
      <c r="K92" s="395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28"/>
      <c r="C93" s="1439"/>
      <c r="D93" s="1440"/>
      <c r="E93" s="416"/>
      <c r="F93" s="128"/>
      <c r="G93" s="128"/>
      <c r="H93" s="417"/>
      <c r="I93" s="418">
        <v>0</v>
      </c>
      <c r="J93" s="130">
        <f t="shared" si="18"/>
        <v>0</v>
      </c>
      <c r="K93" s="395"/>
      <c r="L93" s="85"/>
      <c r="M93" s="367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48"/>
      <c r="C94" s="1351"/>
      <c r="D94" s="1351"/>
      <c r="E94" s="406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5"/>
      <c r="N94" s="85"/>
      <c r="O94" s="140"/>
      <c r="P94" s="419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400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20" t="s">
        <v>220</v>
      </c>
      <c r="B97" s="201" t="s">
        <v>221</v>
      </c>
      <c r="C97" s="102"/>
      <c r="D97" s="102"/>
      <c r="E97" s="102"/>
      <c r="F97" s="410"/>
      <c r="G97" s="102"/>
      <c r="H97" s="102"/>
      <c r="I97" s="102"/>
      <c r="J97" s="421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25.5">
      <c r="A98" s="103" t="s">
        <v>112</v>
      </c>
      <c r="B98" s="1386" t="s">
        <v>222</v>
      </c>
      <c r="C98" s="1351"/>
      <c r="D98" s="1416"/>
      <c r="E98" s="106" t="s">
        <v>223</v>
      </c>
      <c r="F98" s="422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" customHeight="1">
      <c r="A99" s="182">
        <v>1</v>
      </c>
      <c r="B99" s="1529"/>
      <c r="C99" s="1434"/>
      <c r="D99" s="1435"/>
      <c r="E99" s="423"/>
      <c r="F99" s="424"/>
      <c r="G99" s="425"/>
      <c r="H99" s="426"/>
      <c r="I99" s="382"/>
      <c r="J99" s="359">
        <f t="shared" ref="J99:J113" si="23">G99*5</f>
        <v>0</v>
      </c>
      <c r="K99" s="380"/>
      <c r="L99" s="85"/>
      <c r="M99" s="1239"/>
      <c r="N99" s="85"/>
      <c r="O99" s="117" t="s">
        <v>60</v>
      </c>
      <c r="P99" s="427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5" customHeight="1">
      <c r="A100" s="187">
        <v>2</v>
      </c>
      <c r="B100" s="1529"/>
      <c r="C100" s="1434"/>
      <c r="D100" s="1435"/>
      <c r="E100" s="423"/>
      <c r="F100" s="424"/>
      <c r="G100" s="428"/>
      <c r="H100" s="429"/>
      <c r="I100" s="357"/>
      <c r="J100" s="430">
        <f t="shared" si="23"/>
        <v>0</v>
      </c>
      <c r="K100" s="380"/>
      <c r="L100" s="85"/>
      <c r="M100" s="367"/>
      <c r="N100" s="85"/>
      <c r="O100" s="122" t="s">
        <v>60</v>
      </c>
      <c r="P100" s="427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29"/>
      <c r="C101" s="1434"/>
      <c r="D101" s="1435"/>
      <c r="E101" s="423"/>
      <c r="F101" s="424"/>
      <c r="G101" s="428"/>
      <c r="H101" s="429"/>
      <c r="I101" s="357"/>
      <c r="J101" s="430">
        <f t="shared" si="23"/>
        <v>0</v>
      </c>
      <c r="K101" s="380"/>
      <c r="L101" s="85"/>
      <c r="M101" s="432"/>
      <c r="N101" s="85"/>
      <c r="O101" s="122" t="s">
        <v>60</v>
      </c>
      <c r="P101" s="427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15" customHeight="1">
      <c r="A102" s="187">
        <v>4</v>
      </c>
      <c r="B102" s="1529"/>
      <c r="C102" s="1434"/>
      <c r="D102" s="1435"/>
      <c r="E102" s="423"/>
      <c r="F102" s="424"/>
      <c r="G102" s="428"/>
      <c r="H102" s="429"/>
      <c r="I102" s="357"/>
      <c r="J102" s="430">
        <f t="shared" si="23"/>
        <v>0</v>
      </c>
      <c r="K102" s="380"/>
      <c r="L102" s="85"/>
      <c r="M102" s="367"/>
      <c r="N102" s="85"/>
      <c r="O102" s="122" t="s">
        <v>60</v>
      </c>
      <c r="P102" s="427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29"/>
      <c r="C103" s="1434"/>
      <c r="D103" s="1435"/>
      <c r="E103" s="423"/>
      <c r="F103" s="424"/>
      <c r="G103" s="428"/>
      <c r="H103" s="429"/>
      <c r="I103" s="357"/>
      <c r="J103" s="209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424"/>
      <c r="C104" s="1333"/>
      <c r="D104" s="1334"/>
      <c r="E104" s="125"/>
      <c r="F104" s="433"/>
      <c r="G104" s="191"/>
      <c r="H104" s="365"/>
      <c r="I104" s="190"/>
      <c r="J104" s="209">
        <f t="shared" si="23"/>
        <v>0</v>
      </c>
      <c r="K104" s="434"/>
      <c r="L104" s="85"/>
      <c r="M104" s="367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424"/>
      <c r="C105" s="1333"/>
      <c r="D105" s="1334"/>
      <c r="E105" s="125"/>
      <c r="F105" s="433"/>
      <c r="G105" s="191"/>
      <c r="H105" s="365"/>
      <c r="I105" s="190"/>
      <c r="J105" s="209">
        <f t="shared" si="23"/>
        <v>0</v>
      </c>
      <c r="K105" s="434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25"/>
      <c r="C106" s="1333"/>
      <c r="D106" s="1334"/>
      <c r="E106" s="129"/>
      <c r="F106" s="435"/>
      <c r="G106" s="436"/>
      <c r="H106" s="369"/>
      <c r="I106" s="128"/>
      <c r="J106" s="209">
        <f t="shared" si="23"/>
        <v>0</v>
      </c>
      <c r="K106" s="395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25"/>
      <c r="C107" s="1333"/>
      <c r="D107" s="1334"/>
      <c r="E107" s="129"/>
      <c r="F107" s="435"/>
      <c r="G107" s="436"/>
      <c r="H107" s="369"/>
      <c r="I107" s="128"/>
      <c r="J107" s="209">
        <f t="shared" si="23"/>
        <v>0</v>
      </c>
      <c r="K107" s="395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25"/>
      <c r="C108" s="1333"/>
      <c r="D108" s="1334"/>
      <c r="E108" s="129"/>
      <c r="F108" s="435"/>
      <c r="G108" s="436"/>
      <c r="H108" s="369"/>
      <c r="I108" s="128"/>
      <c r="J108" s="209">
        <f t="shared" si="23"/>
        <v>0</v>
      </c>
      <c r="K108" s="395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25"/>
      <c r="C109" s="1333"/>
      <c r="D109" s="1334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25"/>
      <c r="C110" s="1333"/>
      <c r="D110" s="1334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25"/>
      <c r="C111" s="1333"/>
      <c r="D111" s="1334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25"/>
      <c r="C112" s="1333"/>
      <c r="D112" s="1334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28"/>
      <c r="C113" s="1439"/>
      <c r="D113" s="1440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68" t="s">
        <v>60</v>
      </c>
      <c r="P113" s="427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48"/>
      <c r="C114" s="1351"/>
      <c r="D114" s="1351"/>
      <c r="E114" s="135"/>
      <c r="F114" s="437"/>
      <c r="G114" s="139"/>
      <c r="H114" s="371"/>
      <c r="I114" s="137" t="s">
        <v>124</v>
      </c>
      <c r="J114" s="172">
        <f>SUM(J99:J113)</f>
        <v>0</v>
      </c>
      <c r="K114" s="173"/>
      <c r="L114" s="85"/>
      <c r="M114" s="375"/>
      <c r="N114" s="85"/>
      <c r="O114" s="140"/>
      <c r="P114" s="438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8"/>
      <c r="B115" s="176"/>
      <c r="C115" s="228"/>
      <c r="D115" s="228"/>
      <c r="E115" s="228"/>
      <c r="F115" s="399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20" t="s">
        <v>230</v>
      </c>
      <c r="B116" s="201" t="s">
        <v>231</v>
      </c>
      <c r="C116" s="102"/>
      <c r="D116" s="102"/>
      <c r="E116" s="102"/>
      <c r="F116" s="410"/>
      <c r="G116" s="102"/>
      <c r="H116" s="102"/>
      <c r="I116" s="102"/>
      <c r="J116" s="421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26.25" thickBot="1">
      <c r="A117" s="70" t="s">
        <v>112</v>
      </c>
      <c r="B117" s="1353" t="s">
        <v>222</v>
      </c>
      <c r="C117" s="1351"/>
      <c r="D117" s="1352"/>
      <c r="E117" s="105" t="s">
        <v>223</v>
      </c>
      <c r="F117" s="422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30" t="s">
        <v>741</v>
      </c>
      <c r="C118" s="1531"/>
      <c r="D118" s="1532"/>
      <c r="E118" s="1322" t="s">
        <v>736</v>
      </c>
      <c r="F118" s="1235" t="s">
        <v>737</v>
      </c>
      <c r="G118" s="440">
        <v>1</v>
      </c>
      <c r="H118" s="426" t="s">
        <v>738</v>
      </c>
      <c r="I118" s="1323" t="s">
        <v>744</v>
      </c>
      <c r="J118" s="441">
        <f t="shared" ref="J118:J128" si="26">G118*10</f>
        <v>10</v>
      </c>
      <c r="K118" s="380"/>
      <c r="L118" s="85"/>
      <c r="M118" s="1239"/>
      <c r="N118" s="85"/>
      <c r="O118" s="117" t="s">
        <v>60</v>
      </c>
      <c r="P118" s="427">
        <f t="shared" ref="P118:P132" si="27">IF(O118="Acceptable",G118,0)</f>
        <v>1</v>
      </c>
      <c r="Q118" s="118">
        <f t="shared" ref="Q118:Q132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" customHeight="1">
      <c r="A119" s="182">
        <v>2</v>
      </c>
      <c r="B119" s="1533" t="s">
        <v>740</v>
      </c>
      <c r="C119" s="1534"/>
      <c r="D119" s="1535"/>
      <c r="E119" s="1322" t="s">
        <v>739</v>
      </c>
      <c r="F119" s="1235" t="s">
        <v>727</v>
      </c>
      <c r="G119" s="440">
        <v>1</v>
      </c>
      <c r="H119" s="440" t="s">
        <v>738</v>
      </c>
      <c r="I119" s="1324" t="s">
        <v>745</v>
      </c>
      <c r="J119" s="441">
        <f t="shared" si="26"/>
        <v>10</v>
      </c>
      <c r="K119" s="380"/>
      <c r="L119" s="85"/>
      <c r="M119" s="367"/>
      <c r="N119" s="85"/>
      <c r="O119" s="122" t="s">
        <v>60</v>
      </c>
      <c r="P119" s="427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52.9" customHeight="1">
      <c r="A120" s="187">
        <v>3</v>
      </c>
      <c r="B120" s="1536" t="s">
        <v>742</v>
      </c>
      <c r="C120" s="1537"/>
      <c r="D120" s="1538"/>
      <c r="E120" s="1322" t="s">
        <v>739</v>
      </c>
      <c r="F120" s="1235" t="s">
        <v>743</v>
      </c>
      <c r="G120" s="440">
        <v>3</v>
      </c>
      <c r="H120" s="440" t="s">
        <v>738</v>
      </c>
      <c r="I120" s="1323" t="s">
        <v>746</v>
      </c>
      <c r="J120" s="443">
        <f t="shared" si="26"/>
        <v>30</v>
      </c>
      <c r="K120" s="380"/>
      <c r="L120" s="85"/>
      <c r="M120" s="444"/>
      <c r="N120" s="85"/>
      <c r="O120" s="122" t="s">
        <v>60</v>
      </c>
      <c r="P120" s="427">
        <f t="shared" si="27"/>
        <v>3</v>
      </c>
      <c r="Q120" s="123">
        <f t="shared" si="28"/>
        <v>30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65.45" customHeight="1">
      <c r="A121" s="187">
        <v>4</v>
      </c>
      <c r="B121" s="1536" t="s">
        <v>747</v>
      </c>
      <c r="C121" s="1537"/>
      <c r="D121" s="1538"/>
      <c r="E121" s="1322" t="s">
        <v>748</v>
      </c>
      <c r="F121" s="424" t="s">
        <v>749</v>
      </c>
      <c r="G121" s="440">
        <v>4</v>
      </c>
      <c r="H121" s="440" t="s">
        <v>738</v>
      </c>
      <c r="I121" s="1323" t="s">
        <v>750</v>
      </c>
      <c r="J121" s="441">
        <f t="shared" si="26"/>
        <v>40</v>
      </c>
      <c r="K121" s="380"/>
      <c r="L121" s="85"/>
      <c r="M121" s="367"/>
      <c r="N121" s="85"/>
      <c r="O121" s="122" t="s">
        <v>60</v>
      </c>
      <c r="P121" s="427">
        <f t="shared" si="27"/>
        <v>4</v>
      </c>
      <c r="Q121" s="123">
        <f t="shared" si="28"/>
        <v>40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36" customHeight="1">
      <c r="A122" s="187">
        <v>5</v>
      </c>
      <c r="B122" s="1533" t="s">
        <v>751</v>
      </c>
      <c r="C122" s="1434"/>
      <c r="D122" s="1435"/>
      <c r="E122" s="1322" t="s">
        <v>752</v>
      </c>
      <c r="F122" s="1235" t="s">
        <v>753</v>
      </c>
      <c r="G122" s="440">
        <v>1</v>
      </c>
      <c r="H122" s="440" t="s">
        <v>738</v>
      </c>
      <c r="I122" s="1323" t="s">
        <v>752</v>
      </c>
      <c r="J122" s="441">
        <f t="shared" si="26"/>
        <v>10</v>
      </c>
      <c r="K122" s="380"/>
      <c r="L122" s="85"/>
      <c r="M122" s="367"/>
      <c r="N122" s="85"/>
      <c r="O122" s="122" t="s">
        <v>60</v>
      </c>
      <c r="P122" s="427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2.75" customHeight="1">
      <c r="A123" s="182">
        <v>6</v>
      </c>
      <c r="B123" s="1459"/>
      <c r="C123" s="1434"/>
      <c r="D123" s="1435"/>
      <c r="E123" s="423"/>
      <c r="F123" s="439"/>
      <c r="G123" s="440"/>
      <c r="H123" s="442"/>
      <c r="I123" s="382"/>
      <c r="J123" s="441">
        <f t="shared" si="26"/>
        <v>0</v>
      </c>
      <c r="K123" s="380"/>
      <c r="L123" s="85"/>
      <c r="M123" s="367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7">
        <v>7</v>
      </c>
      <c r="B124" s="1459"/>
      <c r="C124" s="1434"/>
      <c r="D124" s="1435"/>
      <c r="E124" s="423"/>
      <c r="F124" s="439"/>
      <c r="G124" s="440"/>
      <c r="H124" s="442"/>
      <c r="I124" s="382"/>
      <c r="J124" s="443">
        <f t="shared" si="26"/>
        <v>0</v>
      </c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1.25" customHeight="1">
      <c r="A125" s="187">
        <v>8</v>
      </c>
      <c r="B125" s="1536"/>
      <c r="C125" s="1537"/>
      <c r="D125" s="1538"/>
      <c r="E125" s="423"/>
      <c r="F125" s="424"/>
      <c r="G125" s="440"/>
      <c r="H125" s="440"/>
      <c r="I125" s="382"/>
      <c r="J125" s="441">
        <f t="shared" si="26"/>
        <v>0</v>
      </c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>
      <c r="A126" s="187">
        <v>9</v>
      </c>
      <c r="B126" s="1536"/>
      <c r="C126" s="1540"/>
      <c r="D126" s="1541"/>
      <c r="E126" s="423"/>
      <c r="F126" s="1235"/>
      <c r="G126" s="440"/>
      <c r="H126" s="440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>
      <c r="A127" s="182">
        <v>10</v>
      </c>
      <c r="B127" s="1529"/>
      <c r="C127" s="1434"/>
      <c r="D127" s="1435"/>
      <c r="E127" s="423"/>
      <c r="F127" s="1236"/>
      <c r="G127" s="440"/>
      <c r="H127" s="1237"/>
      <c r="I127" s="382"/>
      <c r="J127" s="441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0.5" customHeight="1">
      <c r="A128" s="187">
        <v>11</v>
      </c>
      <c r="B128" s="1529"/>
      <c r="C128" s="1434"/>
      <c r="D128" s="1435"/>
      <c r="E128" s="358"/>
      <c r="F128" s="1236"/>
      <c r="G128" s="440"/>
      <c r="H128" s="1237"/>
      <c r="I128" s="382"/>
      <c r="J128" s="443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7">
        <v>12</v>
      </c>
      <c r="B129" s="1459"/>
      <c r="C129" s="1434"/>
      <c r="D129" s="1435"/>
      <c r="E129" s="125"/>
      <c r="F129" s="445"/>
      <c r="G129" s="191"/>
      <c r="H129" s="365"/>
      <c r="I129" s="110"/>
      <c r="J129" s="234"/>
      <c r="K129" s="434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2">
        <v>13</v>
      </c>
      <c r="B130" s="1424"/>
      <c r="C130" s="1333"/>
      <c r="D130" s="1334"/>
      <c r="E130" s="125"/>
      <c r="F130" s="445"/>
      <c r="G130" s="191"/>
      <c r="H130" s="365"/>
      <c r="I130" s="110"/>
      <c r="J130" s="234"/>
      <c r="K130" s="434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187">
        <v>14</v>
      </c>
      <c r="B131" s="1424"/>
      <c r="C131" s="1333"/>
      <c r="D131" s="1334"/>
      <c r="E131" s="125"/>
      <c r="F131" s="445"/>
      <c r="G131" s="191"/>
      <c r="H131" s="365"/>
      <c r="I131" s="110"/>
      <c r="J131" s="234"/>
      <c r="K131" s="434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4.25" customHeight="1">
      <c r="A132" s="187">
        <v>15</v>
      </c>
      <c r="B132" s="1539"/>
      <c r="C132" s="1439"/>
      <c r="D132" s="1440"/>
      <c r="E132" s="125"/>
      <c r="F132" s="446"/>
      <c r="G132" s="447"/>
      <c r="H132" s="448"/>
      <c r="I132" s="449"/>
      <c r="J132" s="450"/>
      <c r="K132" s="451"/>
      <c r="L132" s="85"/>
      <c r="M132" s="367"/>
      <c r="N132" s="85"/>
      <c r="O132" s="168" t="s">
        <v>60</v>
      </c>
      <c r="P132" s="427">
        <f t="shared" si="27"/>
        <v>0</v>
      </c>
      <c r="Q132" s="123">
        <f t="shared" si="28"/>
        <v>0</v>
      </c>
      <c r="R132" s="170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5" customHeight="1">
      <c r="A133" s="134"/>
      <c r="B133" s="1448"/>
      <c r="C133" s="1351"/>
      <c r="D133" s="1351"/>
      <c r="E133" s="135"/>
      <c r="F133" s="437"/>
      <c r="G133" s="238"/>
      <c r="H133" s="371"/>
      <c r="I133" s="212" t="s">
        <v>124</v>
      </c>
      <c r="J133" s="138">
        <f>SUM(J118:J132)</f>
        <v>100</v>
      </c>
      <c r="K133" s="173"/>
      <c r="L133" s="85"/>
      <c r="M133" s="375"/>
      <c r="N133" s="85"/>
      <c r="O133" s="140"/>
      <c r="P133" s="438"/>
      <c r="Q133" s="175">
        <f>SUM(Q118:Q132)</f>
        <v>100</v>
      </c>
      <c r="R133" s="173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6"/>
      <c r="B134" s="27"/>
      <c r="C134" s="86"/>
      <c r="D134" s="86"/>
      <c r="E134" s="27"/>
      <c r="F134" s="19"/>
      <c r="G134" s="13"/>
      <c r="H134" s="13"/>
      <c r="I134" s="13"/>
      <c r="J134" s="82"/>
      <c r="K134" s="13"/>
      <c r="L134" s="13"/>
      <c r="M134" s="13"/>
      <c r="N134" s="13"/>
      <c r="O134" s="19"/>
      <c r="P134" s="19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5"/>
      <c r="B135" s="24" t="s">
        <v>94</v>
      </c>
      <c r="C135" s="13"/>
      <c r="D135" s="13"/>
      <c r="E135" s="13"/>
      <c r="F135" s="29" t="s">
        <v>95</v>
      </c>
      <c r="G135" s="15"/>
      <c r="H135" s="15"/>
      <c r="I135" s="61"/>
      <c r="J135" s="61"/>
      <c r="K135" s="13"/>
      <c r="L135" s="13"/>
      <c r="M135" s="13"/>
      <c r="N135" s="13"/>
      <c r="O135" s="20" t="s">
        <v>96</v>
      </c>
      <c r="P135" s="20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5"/>
      <c r="C136" s="13"/>
      <c r="D136" s="13"/>
      <c r="E136" s="13"/>
      <c r="F136" s="13"/>
      <c r="G136" s="20"/>
      <c r="H136" s="20"/>
      <c r="I136" s="20"/>
      <c r="J136" s="18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3"/>
      <c r="D137" s="13"/>
      <c r="E137" s="13"/>
      <c r="F137" s="13"/>
      <c r="G137" s="13"/>
      <c r="H137" s="13"/>
      <c r="I137" s="13"/>
      <c r="J137" s="19"/>
      <c r="K137" s="13"/>
      <c r="L137" s="13"/>
      <c r="M137" s="13"/>
      <c r="N137" s="13"/>
      <c r="O137" s="17"/>
      <c r="P137" s="17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97</v>
      </c>
      <c r="C138" s="13"/>
      <c r="D138" s="13"/>
      <c r="E138" s="13"/>
      <c r="F138" s="16" t="s">
        <v>98</v>
      </c>
      <c r="G138" s="13"/>
      <c r="H138" s="13"/>
      <c r="I138" s="13"/>
      <c r="J138" s="19"/>
      <c r="K138" s="13"/>
      <c r="L138" s="13"/>
      <c r="M138" s="13"/>
      <c r="N138" s="13"/>
      <c r="O138" s="16" t="s">
        <v>99</v>
      </c>
      <c r="P138" s="16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27" t="s">
        <v>100</v>
      </c>
      <c r="C139" s="13"/>
      <c r="D139" s="13"/>
      <c r="E139" s="13"/>
      <c r="F139" s="19" t="s">
        <v>100</v>
      </c>
      <c r="G139" s="13"/>
      <c r="H139" s="13"/>
      <c r="I139" s="13"/>
      <c r="J139" s="82"/>
      <c r="K139" s="13"/>
      <c r="L139" s="13"/>
      <c r="M139" s="13"/>
      <c r="N139" s="13"/>
      <c r="O139" s="19" t="s">
        <v>100</v>
      </c>
      <c r="P139" s="19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82"/>
      <c r="E140" s="13"/>
      <c r="F140" s="13"/>
      <c r="G140" s="13"/>
      <c r="H140" s="13"/>
      <c r="I140" s="13"/>
      <c r="J140" s="82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9"/>
      <c r="D141" s="19"/>
      <c r="E141" s="17"/>
      <c r="F141" s="13"/>
      <c r="G141" s="17"/>
      <c r="H141" s="17"/>
      <c r="I141" s="17"/>
      <c r="J141" s="19"/>
      <c r="K141" s="13"/>
      <c r="L141" s="13"/>
      <c r="M141" s="13"/>
      <c r="N141" s="13"/>
      <c r="O141" s="13"/>
      <c r="P141" s="13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6" t="s">
        <v>101</v>
      </c>
      <c r="G142" s="13"/>
      <c r="H142" s="13"/>
      <c r="I142" s="13"/>
      <c r="J142" s="13"/>
      <c r="K142" s="13"/>
      <c r="L142" s="13"/>
      <c r="M142" s="13"/>
      <c r="N142" s="13"/>
      <c r="O142" s="16" t="s">
        <v>102</v>
      </c>
      <c r="P142" s="16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7"/>
      <c r="D143" s="13"/>
      <c r="E143" s="13"/>
      <c r="F143" s="19" t="s">
        <v>100</v>
      </c>
      <c r="G143" s="13"/>
      <c r="H143" s="13"/>
      <c r="I143" s="13"/>
      <c r="J143" s="13"/>
      <c r="K143" s="13"/>
      <c r="L143" s="13"/>
      <c r="M143" s="13"/>
      <c r="N143" s="13"/>
      <c r="O143" s="19" t="s">
        <v>100</v>
      </c>
      <c r="P143" s="19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</sheetData>
  <mergeCells count="189"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0:D130"/>
    <mergeCell ref="B131:D131"/>
    <mergeCell ref="B132:D132"/>
    <mergeCell ref="B133:D133"/>
    <mergeCell ref="B122:D122"/>
    <mergeCell ref="B123:D123"/>
    <mergeCell ref="B124:D124"/>
    <mergeCell ref="B125:D125"/>
    <mergeCell ref="B126:D126"/>
    <mergeCell ref="B127:D127"/>
    <mergeCell ref="B128:D128"/>
    <mergeCell ref="B112:D112"/>
    <mergeCell ref="B113:D113"/>
    <mergeCell ref="B114:D114"/>
    <mergeCell ref="B117:D117"/>
    <mergeCell ref="B118:D118"/>
    <mergeCell ref="B119:D119"/>
    <mergeCell ref="B120:D120"/>
    <mergeCell ref="B121:D121"/>
    <mergeCell ref="B129:D129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</mergeCells>
  <conditionalFormatting sqref="G13:G17 G60:G61 G48 G52:G54 G37:G46">
    <cfRule type="expression" dxfId="76" priority="37">
      <formula>D13&lt;&gt;"Journal Article"</formula>
    </cfRule>
  </conditionalFormatting>
  <conditionalFormatting sqref="G12:G13">
    <cfRule type="expression" dxfId="75" priority="38">
      <formula>D12&lt;&gt;"Journal Article"</formula>
    </cfRule>
  </conditionalFormatting>
  <conditionalFormatting sqref="G48 G52:G54">
    <cfRule type="expression" dxfId="74" priority="39">
      <formula>D48&lt;&gt;"Journal Article"</formula>
    </cfRule>
  </conditionalFormatting>
  <conditionalFormatting sqref="F60 F43:F44">
    <cfRule type="expression" dxfId="73" priority="40">
      <formula>$D43:$D111="Journal Article"</formula>
    </cfRule>
  </conditionalFormatting>
  <conditionalFormatting sqref="G31">
    <cfRule type="expression" dxfId="72" priority="41">
      <formula>D31&lt;&gt;"Journal Article"</formula>
    </cfRule>
  </conditionalFormatting>
  <conditionalFormatting sqref="G28">
    <cfRule type="expression" dxfId="71" priority="42">
      <formula>D28&lt;&gt;"Journal Article"</formula>
    </cfRule>
  </conditionalFormatting>
  <conditionalFormatting sqref="F28 F31">
    <cfRule type="expression" dxfId="70" priority="43">
      <formula>$D28:$D61="Journal Article"</formula>
    </cfRule>
  </conditionalFormatting>
  <conditionalFormatting sqref="G62">
    <cfRule type="expression" dxfId="69" priority="44">
      <formula>D62&lt;&gt;"Journal Article"</formula>
    </cfRule>
  </conditionalFormatting>
  <conditionalFormatting sqref="G64">
    <cfRule type="expression" dxfId="68" priority="45">
      <formula>D64&lt;&gt;"Journal Article"</formula>
    </cfRule>
  </conditionalFormatting>
  <conditionalFormatting sqref="G63">
    <cfRule type="expression" dxfId="67" priority="46">
      <formula>D63&lt;&gt;"Journal Article"</formula>
    </cfRule>
  </conditionalFormatting>
  <conditionalFormatting sqref="G30">
    <cfRule type="expression" dxfId="66" priority="47">
      <formula>D30&lt;&gt;"Journal Article"</formula>
    </cfRule>
  </conditionalFormatting>
  <conditionalFormatting sqref="F30">
    <cfRule type="expression" dxfId="65" priority="48">
      <formula>$D30:$D64="Journal Article"</formula>
    </cfRule>
  </conditionalFormatting>
  <conditionalFormatting sqref="G29">
    <cfRule type="expression" dxfId="64" priority="49">
      <formula>D29&lt;&gt;"Journal Article"</formula>
    </cfRule>
  </conditionalFormatting>
  <conditionalFormatting sqref="F29">
    <cfRule type="expression" dxfId="63" priority="50">
      <formula>$D29:$D63="Journal Article"</formula>
    </cfRule>
  </conditionalFormatting>
  <conditionalFormatting sqref="F61">
    <cfRule type="expression" dxfId="62" priority="51">
      <formula>$D61:$D65="Journal Article"</formula>
    </cfRule>
  </conditionalFormatting>
  <conditionalFormatting sqref="F59 F63:F64">
    <cfRule type="expression" dxfId="61" priority="52">
      <formula>$D59:$D60="Journal Article"</formula>
    </cfRule>
  </conditionalFormatting>
  <conditionalFormatting sqref="F62">
    <cfRule type="expression" dxfId="60" priority="53">
      <formula>$D62:$D65="Journal Article"</formula>
    </cfRule>
  </conditionalFormatting>
  <conditionalFormatting sqref="G18">
    <cfRule type="expression" dxfId="59" priority="54">
      <formula>D18&lt;&gt;"Journal Article"</formula>
    </cfRule>
  </conditionalFormatting>
  <conditionalFormatting sqref="F18">
    <cfRule type="expression" dxfId="58" priority="55">
      <formula>$D18:$D41="Journal Article"</formula>
    </cfRule>
  </conditionalFormatting>
  <conditionalFormatting sqref="G20">
    <cfRule type="expression" dxfId="57" priority="56">
      <formula>D20&lt;&gt;"Journal Article"</formula>
    </cfRule>
  </conditionalFormatting>
  <conditionalFormatting sqref="G19">
    <cfRule type="expression" dxfId="56" priority="57">
      <formula>D19&lt;&gt;"Journal Article"</formula>
    </cfRule>
  </conditionalFormatting>
  <conditionalFormatting sqref="G21">
    <cfRule type="expression" dxfId="55" priority="58">
      <formula>D21&lt;&gt;"Journal Article"</formula>
    </cfRule>
  </conditionalFormatting>
  <conditionalFormatting sqref="G27">
    <cfRule type="expression" dxfId="54" priority="59">
      <formula>D27&lt;&gt;"Journal Article"</formula>
    </cfRule>
  </conditionalFormatting>
  <conditionalFormatting sqref="F27">
    <cfRule type="expression" dxfId="53" priority="60">
      <formula>$D27:$D61="Journal Article"</formula>
    </cfRule>
  </conditionalFormatting>
  <conditionalFormatting sqref="F12:F16 F45:F51">
    <cfRule type="expression" dxfId="52" priority="61">
      <formula>$D12:$D31="Journal Article"</formula>
    </cfRule>
  </conditionalFormatting>
  <conditionalFormatting sqref="G26">
    <cfRule type="expression" dxfId="51" priority="62">
      <formula>D26&lt;&gt;"Journal Article"</formula>
    </cfRule>
  </conditionalFormatting>
  <conditionalFormatting sqref="G23">
    <cfRule type="expression" dxfId="50" priority="63">
      <formula>D23&lt;&gt;"Journal Article"</formula>
    </cfRule>
  </conditionalFormatting>
  <conditionalFormatting sqref="F23 F26 F37:F44">
    <cfRule type="expression" dxfId="49" priority="64">
      <formula>$D23:$D39="Journal Article"</formula>
    </cfRule>
  </conditionalFormatting>
  <conditionalFormatting sqref="G25">
    <cfRule type="expression" dxfId="48" priority="65">
      <formula>D25&lt;&gt;"Journal Article"</formula>
    </cfRule>
  </conditionalFormatting>
  <conditionalFormatting sqref="F25">
    <cfRule type="expression" dxfId="47" priority="66">
      <formula>$D25:$D42="Journal Article"</formula>
    </cfRule>
  </conditionalFormatting>
  <conditionalFormatting sqref="G24">
    <cfRule type="expression" dxfId="46" priority="67">
      <formula>D24&lt;&gt;"Journal Article"</formula>
    </cfRule>
  </conditionalFormatting>
  <conditionalFormatting sqref="F24">
    <cfRule type="expression" dxfId="45" priority="68">
      <formula>$D24:$D41="Journal Article"</formula>
    </cfRule>
  </conditionalFormatting>
  <conditionalFormatting sqref="G22">
    <cfRule type="expression" dxfId="44" priority="69">
      <formula>D22&lt;&gt;"Journal Article"</formula>
    </cfRule>
  </conditionalFormatting>
  <conditionalFormatting sqref="F22">
    <cfRule type="expression" dxfId="43" priority="70">
      <formula>$D22:$D39="Journal Article"</formula>
    </cfRule>
  </conditionalFormatting>
  <conditionalFormatting sqref="G48 G52:G54">
    <cfRule type="expression" dxfId="42" priority="71">
      <formula>D48&lt;&gt;"Journal Article"</formula>
    </cfRule>
  </conditionalFormatting>
  <conditionalFormatting sqref="F45:F49">
    <cfRule type="expression" dxfId="41" priority="72">
      <formula>$D45:$D116="Journal Article"</formula>
    </cfRule>
  </conditionalFormatting>
  <conditionalFormatting sqref="G52:G54">
    <cfRule type="expression" dxfId="40" priority="73">
      <formula>D52&lt;&gt;"Journal Article"</formula>
    </cfRule>
  </conditionalFormatting>
  <conditionalFormatting sqref="G59">
    <cfRule type="expression" dxfId="39" priority="74">
      <formula>D59&lt;&gt;"Journal Article"</formula>
    </cfRule>
  </conditionalFormatting>
  <conditionalFormatting sqref="G52:G54">
    <cfRule type="expression" dxfId="38" priority="75">
      <formula>D52&lt;&gt;"Journal Article"</formula>
    </cfRule>
  </conditionalFormatting>
  <conditionalFormatting sqref="G55:G56">
    <cfRule type="expression" dxfId="37" priority="79">
      <formula>D55&lt;&gt;"Journal Article"</formula>
    </cfRule>
  </conditionalFormatting>
  <conditionalFormatting sqref="F55">
    <cfRule type="expression" dxfId="36" priority="80">
      <formula>$D55:$D115="Journal Article"</formula>
    </cfRule>
  </conditionalFormatting>
  <conditionalFormatting sqref="G57">
    <cfRule type="expression" dxfId="35" priority="81">
      <formula>D57&lt;&gt;"Journal Article"</formula>
    </cfRule>
  </conditionalFormatting>
  <conditionalFormatting sqref="G58">
    <cfRule type="expression" dxfId="34" priority="82">
      <formula>D58&lt;&gt;"Journal Article"</formula>
    </cfRule>
  </conditionalFormatting>
  <conditionalFormatting sqref="F56">
    <cfRule type="expression" dxfId="33" priority="83">
      <formula>$D56:$D60="Journal Article"</formula>
    </cfRule>
  </conditionalFormatting>
  <conditionalFormatting sqref="F58">
    <cfRule type="expression" dxfId="32" priority="84">
      <formula>$D58:$D59="Journal Article"</formula>
    </cfRule>
  </conditionalFormatting>
  <conditionalFormatting sqref="F57">
    <cfRule type="expression" dxfId="31" priority="85">
      <formula>$D57:$D60="Journal Article"</formula>
    </cfRule>
  </conditionalFormatting>
  <conditionalFormatting sqref="F17">
    <cfRule type="expression" dxfId="30" priority="86">
      <formula>$D17:$D36="Journal Article"</formula>
    </cfRule>
  </conditionalFormatting>
  <conditionalFormatting sqref="F19">
    <cfRule type="expression" dxfId="29" priority="87">
      <formula>$D19:$D39="Journal Article"</formula>
    </cfRule>
  </conditionalFormatting>
  <conditionalFormatting sqref="F20">
    <cfRule type="expression" dxfId="28" priority="88">
      <formula>$D20:$D40="Journal Article"</formula>
    </cfRule>
  </conditionalFormatting>
  <conditionalFormatting sqref="F21">
    <cfRule type="expression" dxfId="27" priority="89">
      <formula>$D21:$D41="Journal Article"</formula>
    </cfRule>
  </conditionalFormatting>
  <conditionalFormatting sqref="G47">
    <cfRule type="expression" dxfId="26" priority="21">
      <formula>D47&lt;&gt;"Journal Article"</formula>
    </cfRule>
  </conditionalFormatting>
  <conditionalFormatting sqref="G47">
    <cfRule type="expression" dxfId="25" priority="22">
      <formula>D47&lt;&gt;"Journal Article"</formula>
    </cfRule>
  </conditionalFormatting>
  <conditionalFormatting sqref="G47">
    <cfRule type="expression" dxfId="24" priority="23">
      <formula>D47&lt;&gt;"Journal Article"</formula>
    </cfRule>
  </conditionalFormatting>
  <conditionalFormatting sqref="F49">
    <cfRule type="expression" dxfId="23" priority="19">
      <formula>$D49:$D68="Journal Article"</formula>
    </cfRule>
  </conditionalFormatting>
  <conditionalFormatting sqref="G49">
    <cfRule type="expression" dxfId="22" priority="16">
      <formula>D49&lt;&gt;"Journal Article"</formula>
    </cfRule>
  </conditionalFormatting>
  <conditionalFormatting sqref="G49">
    <cfRule type="expression" dxfId="21" priority="17">
      <formula>D49&lt;&gt;"Journal Article"</formula>
    </cfRule>
  </conditionalFormatting>
  <conditionalFormatting sqref="G49">
    <cfRule type="expression" dxfId="20" priority="18">
      <formula>D49&lt;&gt;"Journal Article"</formula>
    </cfRule>
  </conditionalFormatting>
  <conditionalFormatting sqref="F50">
    <cfRule type="expression" dxfId="19" priority="15">
      <formula>$D50:$D121="Journal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51">
    <cfRule type="expression" dxfId="14" priority="10">
      <formula>$D51:$D122="Journal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$D52:$D123="Journal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53:F54">
    <cfRule type="expression" dxfId="5" priority="2">
      <formula>$D53:$D124="Journal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>
      <formula1>$D57:$D60&lt;&gt;"Journal Article"</formula1>
    </dataValidation>
    <dataValidation type="custom" allowBlank="1" showInputMessage="1" showErrorMessage="1" prompt="Not Applicable - This cell is not applicable to Journal Article" sqref="F53:F54">
      <formula1>$D53:$D120&lt;&gt;"Journal Article"</formula1>
    </dataValidation>
    <dataValidation type="list" allowBlank="1" showErrorMessage="1" sqref="D12:D31 D37:D64">
      <formula1>$AB$12:$AB$17</formula1>
    </dataValidation>
    <dataValidation type="list" allowBlank="1" showErrorMessage="1" sqref="O12:O31 O70:O79 O84:O93 O99:O113 O118:O132 O37:O64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5">
      <formula1>$D55:$D115&lt;&gt;"Journal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60">
      <formula1>$D60:$D128&lt;&gt;"Journal Article"</formula1>
    </dataValidation>
    <dataValidation type="custom" allowBlank="1" showInputMessage="1" showErrorMessage="1" prompt="Not Applicable - This cell is not applicable to Journal Article" sqref="F56 F61">
      <formula1>$D56:$D60&lt;&gt;"Journal Article"</formula1>
    </dataValidation>
    <dataValidation type="custom" allowBlank="1" showInputMessage="1" showErrorMessage="1" prompt="Not Applicable - This cell is not applicable to Journal Article" sqref="F58:F59 F63:F64">
      <formula1>$D58:$D59&lt;&gt;"Journal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4">
      <formula1>$D12="Journal Article"</formula1>
    </dataValidation>
    <dataValidation type="custom" allowBlank="1" showInputMessage="1" showErrorMessage="1" prompt="Not Applicable - This cell is not applicable to Journal Article" sqref="F27 F29:F30">
      <formula1>$D27:$D61&lt;&gt;"Journal Article"</formula1>
    </dataValidation>
    <dataValidation type="custom" allowBlank="1" showInputMessage="1" showErrorMessage="1" prompt="Not Applicable - This cell is not applicable to Journal Article" sqref="F28 F31">
      <formula1>$D28:$D61&lt;&gt;"Journal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68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06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14" t="str">
        <f>A1</f>
        <v>KRA II - RESEARCH, INNOVATION AND CREATIVE WORK</v>
      </c>
      <c r="N1" s="85"/>
      <c r="O1" s="1406" t="str">
        <f>A1</f>
        <v>KRA II - RESEARCH, INNOVATION AND CREATIVE WORK</v>
      </c>
      <c r="P1" s="1327"/>
      <c r="Q1" s="1327"/>
      <c r="R1" s="1327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17" t="str">
        <f>'Request Form'!B6</f>
        <v>LAST NAME:</v>
      </c>
      <c r="B3" s="1333"/>
      <c r="C3" s="1334"/>
      <c r="D3" s="1408" t="str">
        <f>Form1_A!E3</f>
        <v>MAALIW</v>
      </c>
      <c r="E3" s="1333"/>
      <c r="F3" s="1333"/>
      <c r="G3" s="1333"/>
      <c r="H3" s="1333"/>
      <c r="I3" s="1333"/>
      <c r="J3" s="1333"/>
      <c r="K3" s="1334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17" t="str">
        <f>'Request Form'!B7</f>
        <v>FIRST NAME, EXT.:</v>
      </c>
      <c r="B4" s="1333"/>
      <c r="C4" s="1334"/>
      <c r="D4" s="1408" t="str">
        <f>Form1_A!E4</f>
        <v>RENATO III</v>
      </c>
      <c r="E4" s="1333"/>
      <c r="F4" s="1333"/>
      <c r="G4" s="1333"/>
      <c r="H4" s="1333"/>
      <c r="I4" s="1333"/>
      <c r="J4" s="1333"/>
      <c r="K4" s="1334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17" t="str">
        <f>'Request Form'!B8</f>
        <v>MIDDLE NAME:</v>
      </c>
      <c r="B5" s="1333"/>
      <c r="C5" s="1334"/>
      <c r="D5" s="1408" t="str">
        <f>Form1_A!E5</f>
        <v>RACELIS</v>
      </c>
      <c r="E5" s="1333"/>
      <c r="F5" s="1333"/>
      <c r="G5" s="1333"/>
      <c r="H5" s="1333"/>
      <c r="I5" s="1333"/>
      <c r="J5" s="1333"/>
      <c r="K5" s="1334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49" t="s">
        <v>232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2"/>
      <c r="L7" s="85"/>
      <c r="M7" s="84" t="str">
        <f>A7</f>
        <v>CRITERION B - INVENTIONS (MAX = 100 POINTS)</v>
      </c>
      <c r="N7" s="85"/>
      <c r="O7" s="1391" t="str">
        <f>A7</f>
        <v>CRITERION B - INVENTIONS (MAX = 100 POINTS)</v>
      </c>
      <c r="P7" s="1327"/>
      <c r="Q7" s="1327"/>
      <c r="R7" s="1327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52" t="s">
        <v>237</v>
      </c>
      <c r="B12" s="1351"/>
      <c r="C12" s="1351"/>
      <c r="D12" s="1351"/>
      <c r="E12" s="1351"/>
      <c r="F12" s="1351"/>
      <c r="G12" s="1351"/>
      <c r="H12" s="1351"/>
      <c r="I12" s="1351"/>
      <c r="J12" s="1351"/>
      <c r="K12" s="1352"/>
      <c r="L12" s="87"/>
      <c r="M12" s="84" t="str">
        <f>A12</f>
        <v>SOLE INVENTOR</v>
      </c>
      <c r="N12" s="87"/>
      <c r="O12" s="1570" t="str">
        <f>A12</f>
        <v>SOLE INVENTOR</v>
      </c>
      <c r="P12" s="1369"/>
      <c r="Q12" s="1369"/>
      <c r="R12" s="1369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64" t="s">
        <v>238</v>
      </c>
      <c r="C13" s="1351"/>
      <c r="D13" s="1416"/>
      <c r="E13" s="458" t="s">
        <v>239</v>
      </c>
      <c r="F13" s="459" t="s">
        <v>240</v>
      </c>
      <c r="G13" s="1564" t="s">
        <v>241</v>
      </c>
      <c r="H13" s="1416"/>
      <c r="I13" s="106" t="s">
        <v>119</v>
      </c>
      <c r="J13" s="1572" t="s">
        <v>120</v>
      </c>
      <c r="K13" s="1352"/>
      <c r="L13" s="13"/>
      <c r="M13" s="44" t="s">
        <v>121</v>
      </c>
      <c r="N13" s="13"/>
      <c r="O13" s="103" t="s">
        <v>122</v>
      </c>
      <c r="P13" s="106" t="s">
        <v>123</v>
      </c>
      <c r="Q13" s="1386" t="s">
        <v>76</v>
      </c>
      <c r="R13" s="1352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59"/>
      <c r="C14" s="1434"/>
      <c r="D14" s="1435"/>
      <c r="E14" s="111"/>
      <c r="F14" s="442" t="s">
        <v>1</v>
      </c>
      <c r="G14" s="1554"/>
      <c r="H14" s="1435"/>
      <c r="I14" s="208">
        <f t="shared" ref="I14:I28" si="4">IF(ISBLANK(B14),0,0+IF(ISBLANK(E14),0,0+IF(ISBLANK(G14),0,0+IF(F14="Accepted",10)+IF(F14="Published",20)+IF(F14="Granted",80))))</f>
        <v>0</v>
      </c>
      <c r="J14" s="1571"/>
      <c r="K14" s="1521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387"/>
      <c r="R14" s="1388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24"/>
      <c r="C15" s="1333"/>
      <c r="D15" s="1334"/>
      <c r="E15" s="125"/>
      <c r="F15" s="442" t="s">
        <v>1</v>
      </c>
      <c r="G15" s="1573"/>
      <c r="H15" s="1334"/>
      <c r="I15" s="208">
        <f t="shared" si="4"/>
        <v>0</v>
      </c>
      <c r="J15" s="1555"/>
      <c r="K15" s="1402"/>
      <c r="L15" s="85"/>
      <c r="M15" s="461"/>
      <c r="N15" s="85"/>
      <c r="O15" s="122" t="s">
        <v>60</v>
      </c>
      <c r="P15" s="123">
        <f t="shared" si="5"/>
        <v>0</v>
      </c>
      <c r="Q15" s="1384"/>
      <c r="R15" s="1385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24"/>
      <c r="C16" s="1333"/>
      <c r="D16" s="1334"/>
      <c r="E16" s="125"/>
      <c r="F16" s="442" t="s">
        <v>1</v>
      </c>
      <c r="G16" s="1573"/>
      <c r="H16" s="1334"/>
      <c r="I16" s="208">
        <f t="shared" si="4"/>
        <v>0</v>
      </c>
      <c r="J16" s="1555"/>
      <c r="K16" s="1402"/>
      <c r="L16" s="85"/>
      <c r="M16" s="461"/>
      <c r="N16" s="85"/>
      <c r="O16" s="122" t="s">
        <v>60</v>
      </c>
      <c r="P16" s="123">
        <f t="shared" si="5"/>
        <v>0</v>
      </c>
      <c r="Q16" s="1384"/>
      <c r="R16" s="1385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24"/>
      <c r="C17" s="1333"/>
      <c r="D17" s="1334"/>
      <c r="E17" s="125"/>
      <c r="F17" s="442" t="s">
        <v>1</v>
      </c>
      <c r="G17" s="1573"/>
      <c r="H17" s="1334"/>
      <c r="I17" s="208">
        <f t="shared" si="4"/>
        <v>0</v>
      </c>
      <c r="J17" s="1555"/>
      <c r="K17" s="1402"/>
      <c r="L17" s="85"/>
      <c r="M17" s="461"/>
      <c r="N17" s="85"/>
      <c r="O17" s="122" t="s">
        <v>60</v>
      </c>
      <c r="P17" s="123">
        <f t="shared" si="5"/>
        <v>0</v>
      </c>
      <c r="Q17" s="1384"/>
      <c r="R17" s="1385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>
      <c r="A18" s="120">
        <v>5</v>
      </c>
      <c r="B18" s="1424"/>
      <c r="C18" s="1333"/>
      <c r="D18" s="1334"/>
      <c r="E18" s="125"/>
      <c r="F18" s="442" t="s">
        <v>1</v>
      </c>
      <c r="G18" s="1573"/>
      <c r="H18" s="1334"/>
      <c r="I18" s="208">
        <f t="shared" si="4"/>
        <v>0</v>
      </c>
      <c r="J18" s="1555"/>
      <c r="K18" s="1402"/>
      <c r="L18" s="85"/>
      <c r="M18" s="461"/>
      <c r="N18" s="85"/>
      <c r="O18" s="122" t="s">
        <v>60</v>
      </c>
      <c r="P18" s="123">
        <f t="shared" si="5"/>
        <v>0</v>
      </c>
      <c r="Q18" s="1384"/>
      <c r="R18" s="1385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>
      <c r="A19" s="120">
        <v>6</v>
      </c>
      <c r="B19" s="1424"/>
      <c r="C19" s="1333"/>
      <c r="D19" s="1334"/>
      <c r="E19" s="125"/>
      <c r="F19" s="442" t="s">
        <v>1</v>
      </c>
      <c r="G19" s="1573"/>
      <c r="H19" s="1334"/>
      <c r="I19" s="208">
        <f t="shared" si="4"/>
        <v>0</v>
      </c>
      <c r="J19" s="1512"/>
      <c r="K19" s="1402"/>
      <c r="L19" s="85"/>
      <c r="M19" s="461"/>
      <c r="N19" s="85"/>
      <c r="O19" s="122" t="s">
        <v>60</v>
      </c>
      <c r="P19" s="123">
        <f t="shared" si="5"/>
        <v>0</v>
      </c>
      <c r="Q19" s="1384"/>
      <c r="R19" s="1385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24"/>
      <c r="C20" s="1333"/>
      <c r="D20" s="1334"/>
      <c r="E20" s="125"/>
      <c r="F20" s="442" t="s">
        <v>1</v>
      </c>
      <c r="G20" s="1573"/>
      <c r="H20" s="1334"/>
      <c r="I20" s="208">
        <f t="shared" si="4"/>
        <v>0</v>
      </c>
      <c r="J20" s="1512"/>
      <c r="K20" s="1402"/>
      <c r="L20" s="85"/>
      <c r="M20" s="461"/>
      <c r="N20" s="85"/>
      <c r="O20" s="122" t="s">
        <v>60</v>
      </c>
      <c r="P20" s="123">
        <f t="shared" si="5"/>
        <v>0</v>
      </c>
      <c r="Q20" s="1384"/>
      <c r="R20" s="1385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25"/>
      <c r="C21" s="1333"/>
      <c r="D21" s="1334"/>
      <c r="E21" s="129"/>
      <c r="F21" s="463" t="s">
        <v>1</v>
      </c>
      <c r="G21" s="1575"/>
      <c r="H21" s="1334"/>
      <c r="I21" s="208">
        <f t="shared" si="4"/>
        <v>0</v>
      </c>
      <c r="J21" s="1557"/>
      <c r="K21" s="1402"/>
      <c r="L21" s="85"/>
      <c r="M21" s="461"/>
      <c r="N21" s="85"/>
      <c r="O21" s="122" t="s">
        <v>60</v>
      </c>
      <c r="P21" s="123">
        <f t="shared" si="5"/>
        <v>0</v>
      </c>
      <c r="Q21" s="1384"/>
      <c r="R21" s="1385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425"/>
      <c r="C22" s="1333"/>
      <c r="D22" s="1334"/>
      <c r="E22" s="129"/>
      <c r="F22" s="463" t="s">
        <v>1</v>
      </c>
      <c r="G22" s="1575"/>
      <c r="H22" s="1334"/>
      <c r="I22" s="208">
        <f t="shared" si="4"/>
        <v>0</v>
      </c>
      <c r="J22" s="1511"/>
      <c r="K22" s="1402"/>
      <c r="L22" s="85"/>
      <c r="M22" s="461"/>
      <c r="N22" s="85"/>
      <c r="O22" s="122" t="s">
        <v>60</v>
      </c>
      <c r="P22" s="123">
        <f t="shared" si="5"/>
        <v>0</v>
      </c>
      <c r="Q22" s="1384"/>
      <c r="R22" s="1385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25"/>
      <c r="C23" s="1333"/>
      <c r="D23" s="1334"/>
      <c r="E23" s="129"/>
      <c r="F23" s="463" t="s">
        <v>1</v>
      </c>
      <c r="G23" s="1575"/>
      <c r="H23" s="1334"/>
      <c r="I23" s="208">
        <f t="shared" si="4"/>
        <v>0</v>
      </c>
      <c r="J23" s="1511"/>
      <c r="K23" s="1402"/>
      <c r="L23" s="85"/>
      <c r="M23" s="461"/>
      <c r="N23" s="85"/>
      <c r="O23" s="122" t="s">
        <v>60</v>
      </c>
      <c r="P23" s="123">
        <f t="shared" si="5"/>
        <v>0</v>
      </c>
      <c r="Q23" s="1384"/>
      <c r="R23" s="1385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25"/>
      <c r="C24" s="1333"/>
      <c r="D24" s="1334"/>
      <c r="E24" s="129"/>
      <c r="F24" s="463" t="s">
        <v>1</v>
      </c>
      <c r="G24" s="1575"/>
      <c r="H24" s="1334"/>
      <c r="I24" s="208">
        <f t="shared" si="4"/>
        <v>0</v>
      </c>
      <c r="J24" s="1511"/>
      <c r="K24" s="1402"/>
      <c r="L24" s="85"/>
      <c r="M24" s="461"/>
      <c r="N24" s="85"/>
      <c r="O24" s="122" t="s">
        <v>60</v>
      </c>
      <c r="P24" s="123">
        <f t="shared" si="5"/>
        <v>0</v>
      </c>
      <c r="Q24" s="1384"/>
      <c r="R24" s="1385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25"/>
      <c r="C25" s="1333"/>
      <c r="D25" s="1334"/>
      <c r="E25" s="129"/>
      <c r="F25" s="463" t="s">
        <v>1</v>
      </c>
      <c r="G25" s="1575"/>
      <c r="H25" s="1334"/>
      <c r="I25" s="208">
        <f t="shared" si="4"/>
        <v>0</v>
      </c>
      <c r="J25" s="1557"/>
      <c r="K25" s="1402"/>
      <c r="L25" s="85"/>
      <c r="M25" s="461"/>
      <c r="N25" s="85"/>
      <c r="O25" s="122" t="s">
        <v>60</v>
      </c>
      <c r="P25" s="123">
        <f t="shared" si="5"/>
        <v>0</v>
      </c>
      <c r="Q25" s="1384"/>
      <c r="R25" s="1385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425"/>
      <c r="C26" s="1333"/>
      <c r="D26" s="1334"/>
      <c r="E26" s="129"/>
      <c r="F26" s="463" t="s">
        <v>1</v>
      </c>
      <c r="G26" s="1575"/>
      <c r="H26" s="1334"/>
      <c r="I26" s="208">
        <f t="shared" si="4"/>
        <v>0</v>
      </c>
      <c r="J26" s="1511"/>
      <c r="K26" s="1402"/>
      <c r="L26" s="85"/>
      <c r="M26" s="461"/>
      <c r="N26" s="85"/>
      <c r="O26" s="122" t="s">
        <v>60</v>
      </c>
      <c r="P26" s="123">
        <f t="shared" si="5"/>
        <v>0</v>
      </c>
      <c r="Q26" s="1384"/>
      <c r="R26" s="1385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25"/>
      <c r="C27" s="1333"/>
      <c r="D27" s="1334"/>
      <c r="E27" s="129"/>
      <c r="F27" s="463" t="s">
        <v>1</v>
      </c>
      <c r="G27" s="1575"/>
      <c r="H27" s="1334"/>
      <c r="I27" s="208">
        <f t="shared" si="4"/>
        <v>0</v>
      </c>
      <c r="J27" s="1511"/>
      <c r="K27" s="1402"/>
      <c r="L27" s="85"/>
      <c r="M27" s="461"/>
      <c r="N27" s="85"/>
      <c r="O27" s="122" t="s">
        <v>60</v>
      </c>
      <c r="P27" s="123">
        <f t="shared" si="5"/>
        <v>0</v>
      </c>
      <c r="Q27" s="1384"/>
      <c r="R27" s="1385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25"/>
      <c r="C28" s="1333"/>
      <c r="D28" s="1334"/>
      <c r="E28" s="129"/>
      <c r="F28" s="463" t="s">
        <v>1</v>
      </c>
      <c r="G28" s="1575"/>
      <c r="H28" s="1334"/>
      <c r="I28" s="208">
        <f t="shared" si="4"/>
        <v>0</v>
      </c>
      <c r="J28" s="1511"/>
      <c r="K28" s="1402"/>
      <c r="L28" s="85"/>
      <c r="M28" s="461"/>
      <c r="N28" s="85"/>
      <c r="O28" s="168" t="s">
        <v>60</v>
      </c>
      <c r="P28" s="123">
        <f t="shared" si="5"/>
        <v>0</v>
      </c>
      <c r="Q28" s="1384"/>
      <c r="R28" s="1385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8"/>
      <c r="C29" s="1351"/>
      <c r="D29" s="1416"/>
      <c r="E29" s="135"/>
      <c r="F29" s="135"/>
      <c r="G29" s="1403" t="s">
        <v>124</v>
      </c>
      <c r="H29" s="1416"/>
      <c r="I29" s="172">
        <f>SUM(I14:I28)</f>
        <v>0</v>
      </c>
      <c r="J29" s="1576"/>
      <c r="K29" s="1352"/>
      <c r="L29" s="85"/>
      <c r="M29" s="465"/>
      <c r="N29" s="85"/>
      <c r="O29" s="140"/>
      <c r="P29" s="175">
        <f>SUM(P14:P28)</f>
        <v>0</v>
      </c>
      <c r="Q29" s="1574"/>
      <c r="R29" s="1352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52" t="s">
        <v>245</v>
      </c>
      <c r="B31" s="1351"/>
      <c r="C31" s="1351"/>
      <c r="D31" s="1351"/>
      <c r="E31" s="1351"/>
      <c r="F31" s="1351"/>
      <c r="G31" s="1351"/>
      <c r="H31" s="1351"/>
      <c r="I31" s="1351"/>
      <c r="J31" s="1351"/>
      <c r="K31" s="1352"/>
      <c r="L31" s="85"/>
      <c r="M31" s="84" t="str">
        <f>A31</f>
        <v>WITH MULTIPLE INVENTORS</v>
      </c>
      <c r="N31" s="85"/>
      <c r="O31" s="1549" t="str">
        <f>A31</f>
        <v>WITH MULTIPLE INVENTORS</v>
      </c>
      <c r="P31" s="1369"/>
      <c r="Q31" s="1369"/>
      <c r="R31" s="1369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86" t="s">
        <v>238</v>
      </c>
      <c r="C32" s="1351"/>
      <c r="D32" s="1416"/>
      <c r="E32" s="206" t="s">
        <v>246</v>
      </c>
      <c r="F32" s="104" t="s">
        <v>240</v>
      </c>
      <c r="G32" s="1386" t="s">
        <v>247</v>
      </c>
      <c r="H32" s="1416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32"/>
      <c r="C33" s="1430"/>
      <c r="D33" s="1431"/>
      <c r="E33" s="112"/>
      <c r="F33" s="442" t="s">
        <v>1</v>
      </c>
      <c r="G33" s="1554"/>
      <c r="H33" s="1435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24"/>
      <c r="C34" s="1333"/>
      <c r="D34" s="1334"/>
      <c r="E34" s="125"/>
      <c r="F34" s="442" t="s">
        <v>1</v>
      </c>
      <c r="G34" s="1573"/>
      <c r="H34" s="1334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24"/>
      <c r="C35" s="1333"/>
      <c r="D35" s="1334"/>
      <c r="E35" s="125"/>
      <c r="F35" s="442" t="s">
        <v>1</v>
      </c>
      <c r="G35" s="1573"/>
      <c r="H35" s="1334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24"/>
      <c r="C36" s="1333"/>
      <c r="D36" s="1334"/>
      <c r="E36" s="125"/>
      <c r="F36" s="442" t="s">
        <v>1</v>
      </c>
      <c r="G36" s="1573"/>
      <c r="H36" s="1334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24"/>
      <c r="C37" s="1333"/>
      <c r="D37" s="1334"/>
      <c r="E37" s="125"/>
      <c r="F37" s="442" t="s">
        <v>1</v>
      </c>
      <c r="G37" s="1573"/>
      <c r="H37" s="1334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24"/>
      <c r="C38" s="1333"/>
      <c r="D38" s="1334"/>
      <c r="E38" s="125"/>
      <c r="F38" s="442" t="s">
        <v>1</v>
      </c>
      <c r="G38" s="1573"/>
      <c r="H38" s="1334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24"/>
      <c r="C39" s="1333"/>
      <c r="D39" s="1334"/>
      <c r="E39" s="125"/>
      <c r="F39" s="442" t="s">
        <v>1</v>
      </c>
      <c r="G39" s="1573"/>
      <c r="H39" s="1334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24"/>
      <c r="C40" s="1333"/>
      <c r="D40" s="1334"/>
      <c r="E40" s="125"/>
      <c r="F40" s="442" t="s">
        <v>1</v>
      </c>
      <c r="G40" s="1573"/>
      <c r="H40" s="1334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25"/>
      <c r="C41" s="1333"/>
      <c r="D41" s="1334"/>
      <c r="E41" s="468"/>
      <c r="F41" s="463" t="s">
        <v>1</v>
      </c>
      <c r="G41" s="1575"/>
      <c r="H41" s="1334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25"/>
      <c r="C42" s="1333"/>
      <c r="D42" s="1334"/>
      <c r="E42" s="468"/>
      <c r="F42" s="463" t="s">
        <v>1</v>
      </c>
      <c r="G42" s="1575"/>
      <c r="H42" s="1334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25"/>
      <c r="C43" s="1333"/>
      <c r="D43" s="1334"/>
      <c r="E43" s="468"/>
      <c r="F43" s="463" t="s">
        <v>1</v>
      </c>
      <c r="G43" s="1575"/>
      <c r="H43" s="1334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25"/>
      <c r="C44" s="1333"/>
      <c r="D44" s="1334"/>
      <c r="E44" s="468"/>
      <c r="F44" s="463" t="s">
        <v>1</v>
      </c>
      <c r="G44" s="1575"/>
      <c r="H44" s="1334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25"/>
      <c r="C45" s="1333"/>
      <c r="D45" s="1334"/>
      <c r="E45" s="468"/>
      <c r="F45" s="463" t="s">
        <v>1</v>
      </c>
      <c r="G45" s="1575"/>
      <c r="H45" s="1334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25"/>
      <c r="C46" s="1333"/>
      <c r="D46" s="1334"/>
      <c r="E46" s="468"/>
      <c r="F46" s="463" t="s">
        <v>1</v>
      </c>
      <c r="G46" s="1575"/>
      <c r="H46" s="1334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25"/>
      <c r="C47" s="1333"/>
      <c r="D47" s="1334"/>
      <c r="E47" s="468"/>
      <c r="F47" s="463" t="s">
        <v>1</v>
      </c>
      <c r="G47" s="1575"/>
      <c r="H47" s="1334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448"/>
      <c r="H48" s="1416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1"/>
      <c r="H50" s="1351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52" t="s">
        <v>237</v>
      </c>
      <c r="B51" s="1351"/>
      <c r="C51" s="1351"/>
      <c r="D51" s="1351"/>
      <c r="E51" s="1351"/>
      <c r="F51" s="1351"/>
      <c r="G51" s="1351"/>
      <c r="H51" s="1351"/>
      <c r="I51" s="1351"/>
      <c r="J51" s="1351"/>
      <c r="K51" s="1352"/>
      <c r="L51" s="87"/>
      <c r="M51" s="84" t="str">
        <f>A51</f>
        <v>SOLE INVENTOR</v>
      </c>
      <c r="N51" s="87"/>
      <c r="O51" s="1549" t="str">
        <f>A51</f>
        <v>SOLE INVENTOR</v>
      </c>
      <c r="P51" s="1369"/>
      <c r="Q51" s="1369"/>
      <c r="R51" s="1369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86" t="s">
        <v>251</v>
      </c>
      <c r="C52" s="1351"/>
      <c r="D52" s="1416"/>
      <c r="E52" s="104" t="s">
        <v>252</v>
      </c>
      <c r="F52" s="104" t="s">
        <v>253</v>
      </c>
      <c r="G52" s="1386" t="s">
        <v>254</v>
      </c>
      <c r="H52" s="1416"/>
      <c r="I52" s="106" t="s">
        <v>119</v>
      </c>
      <c r="J52" s="1386" t="s">
        <v>120</v>
      </c>
      <c r="K52" s="1352"/>
      <c r="L52" s="13"/>
      <c r="M52" s="44" t="s">
        <v>121</v>
      </c>
      <c r="N52" s="13"/>
      <c r="O52" s="103" t="s">
        <v>122</v>
      </c>
      <c r="P52" s="106" t="s">
        <v>123</v>
      </c>
      <c r="Q52" s="1386" t="s">
        <v>76</v>
      </c>
      <c r="R52" s="1352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59"/>
      <c r="C53" s="1434"/>
      <c r="D53" s="1435"/>
      <c r="E53" s="473" t="s">
        <v>1</v>
      </c>
      <c r="F53" s="473"/>
      <c r="G53" s="1554"/>
      <c r="H53" s="1435"/>
      <c r="I53" s="208">
        <f t="shared" ref="I53:I67" si="9">IF(ISBLANK(B53),0,0+IF(ISBLANK(F53),0,0+IF(ISBLANK(G53),0,0+IF(E53="Utility Model",10,0+IF(E53="Industrial Design",5,0)))))</f>
        <v>0</v>
      </c>
      <c r="J53" s="1419"/>
      <c r="K53" s="1521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384"/>
      <c r="R53" s="1385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24"/>
      <c r="C54" s="1333"/>
      <c r="D54" s="1334"/>
      <c r="E54" s="414" t="s">
        <v>1</v>
      </c>
      <c r="F54" s="414"/>
      <c r="G54" s="1554"/>
      <c r="H54" s="1435"/>
      <c r="I54" s="208">
        <f t="shared" si="9"/>
        <v>0</v>
      </c>
      <c r="J54" s="1512"/>
      <c r="K54" s="1402"/>
      <c r="L54" s="85"/>
      <c r="M54" s="461"/>
      <c r="N54" s="85"/>
      <c r="O54" s="122" t="s">
        <v>60</v>
      </c>
      <c r="P54" s="123">
        <f t="shared" si="10"/>
        <v>0</v>
      </c>
      <c r="Q54" s="1384"/>
      <c r="R54" s="1385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24"/>
      <c r="C55" s="1333"/>
      <c r="D55" s="1334"/>
      <c r="E55" s="414" t="s">
        <v>1</v>
      </c>
      <c r="F55" s="414"/>
      <c r="G55" s="1554"/>
      <c r="H55" s="1435"/>
      <c r="I55" s="208">
        <f t="shared" si="9"/>
        <v>0</v>
      </c>
      <c r="J55" s="1512"/>
      <c r="K55" s="1402"/>
      <c r="L55" s="85"/>
      <c r="M55" s="461"/>
      <c r="N55" s="85"/>
      <c r="O55" s="122" t="s">
        <v>60</v>
      </c>
      <c r="P55" s="123">
        <f t="shared" si="10"/>
        <v>0</v>
      </c>
      <c r="Q55" s="1384"/>
      <c r="R55" s="1385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24"/>
      <c r="C56" s="1333"/>
      <c r="D56" s="1334"/>
      <c r="E56" s="414" t="s">
        <v>1</v>
      </c>
      <c r="F56" s="414"/>
      <c r="G56" s="1554"/>
      <c r="H56" s="1435"/>
      <c r="I56" s="208">
        <f t="shared" si="9"/>
        <v>0</v>
      </c>
      <c r="J56" s="1512"/>
      <c r="K56" s="1402"/>
      <c r="L56" s="85"/>
      <c r="M56" s="461"/>
      <c r="N56" s="85"/>
      <c r="O56" s="122" t="s">
        <v>60</v>
      </c>
      <c r="P56" s="123">
        <f t="shared" si="10"/>
        <v>0</v>
      </c>
      <c r="Q56" s="1384"/>
      <c r="R56" s="1385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25"/>
      <c r="C57" s="1333"/>
      <c r="D57" s="1334"/>
      <c r="E57" s="474" t="s">
        <v>1</v>
      </c>
      <c r="F57" s="474"/>
      <c r="G57" s="1550"/>
      <c r="H57" s="1435"/>
      <c r="I57" s="208">
        <f t="shared" si="9"/>
        <v>0</v>
      </c>
      <c r="J57" s="1511"/>
      <c r="K57" s="1402"/>
      <c r="L57" s="85"/>
      <c r="M57" s="461"/>
      <c r="N57" s="85"/>
      <c r="O57" s="122" t="s">
        <v>60</v>
      </c>
      <c r="P57" s="123">
        <f t="shared" si="10"/>
        <v>0</v>
      </c>
      <c r="Q57" s="1384"/>
      <c r="R57" s="1385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25"/>
      <c r="C58" s="1333"/>
      <c r="D58" s="1334"/>
      <c r="E58" s="474" t="s">
        <v>1</v>
      </c>
      <c r="F58" s="474"/>
      <c r="G58" s="1550"/>
      <c r="H58" s="1435"/>
      <c r="I58" s="208">
        <f t="shared" si="9"/>
        <v>0</v>
      </c>
      <c r="J58" s="1511"/>
      <c r="K58" s="1402"/>
      <c r="L58" s="85"/>
      <c r="M58" s="461"/>
      <c r="N58" s="85"/>
      <c r="O58" s="122" t="s">
        <v>60</v>
      </c>
      <c r="P58" s="123">
        <f t="shared" si="10"/>
        <v>0</v>
      </c>
      <c r="Q58" s="1384"/>
      <c r="R58" s="1385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25"/>
      <c r="C59" s="1333"/>
      <c r="D59" s="1334"/>
      <c r="E59" s="474" t="s">
        <v>1</v>
      </c>
      <c r="F59" s="474"/>
      <c r="G59" s="1550"/>
      <c r="H59" s="1435"/>
      <c r="I59" s="208">
        <f t="shared" si="9"/>
        <v>0</v>
      </c>
      <c r="J59" s="1511"/>
      <c r="K59" s="1402"/>
      <c r="L59" s="85"/>
      <c r="M59" s="461"/>
      <c r="N59" s="85"/>
      <c r="O59" s="122" t="s">
        <v>60</v>
      </c>
      <c r="P59" s="123">
        <f t="shared" si="10"/>
        <v>0</v>
      </c>
      <c r="Q59" s="1384"/>
      <c r="R59" s="1385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25"/>
      <c r="C60" s="1333"/>
      <c r="D60" s="1334"/>
      <c r="E60" s="474" t="s">
        <v>1</v>
      </c>
      <c r="F60" s="474"/>
      <c r="G60" s="1550"/>
      <c r="H60" s="1435"/>
      <c r="I60" s="208">
        <f t="shared" si="9"/>
        <v>0</v>
      </c>
      <c r="J60" s="1511"/>
      <c r="K60" s="1402"/>
      <c r="L60" s="85"/>
      <c r="M60" s="461"/>
      <c r="N60" s="85"/>
      <c r="O60" s="122" t="s">
        <v>60</v>
      </c>
      <c r="P60" s="123">
        <f t="shared" si="10"/>
        <v>0</v>
      </c>
      <c r="Q60" s="1384"/>
      <c r="R60" s="1385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25"/>
      <c r="C61" s="1333"/>
      <c r="D61" s="1334"/>
      <c r="E61" s="474" t="s">
        <v>1</v>
      </c>
      <c r="F61" s="474"/>
      <c r="G61" s="1550"/>
      <c r="H61" s="1435"/>
      <c r="I61" s="208">
        <f t="shared" si="9"/>
        <v>0</v>
      </c>
      <c r="J61" s="1511"/>
      <c r="K61" s="1402"/>
      <c r="L61" s="85"/>
      <c r="M61" s="461"/>
      <c r="N61" s="85"/>
      <c r="O61" s="122" t="s">
        <v>60</v>
      </c>
      <c r="P61" s="123">
        <f t="shared" si="10"/>
        <v>0</v>
      </c>
      <c r="Q61" s="1384"/>
      <c r="R61" s="1385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25"/>
      <c r="C62" s="1333"/>
      <c r="D62" s="1334"/>
      <c r="E62" s="474" t="s">
        <v>1</v>
      </c>
      <c r="F62" s="474"/>
      <c r="G62" s="1550"/>
      <c r="H62" s="1435"/>
      <c r="I62" s="208">
        <f t="shared" si="9"/>
        <v>0</v>
      </c>
      <c r="J62" s="1511"/>
      <c r="K62" s="1402"/>
      <c r="L62" s="85"/>
      <c r="M62" s="461"/>
      <c r="N62" s="85"/>
      <c r="O62" s="122" t="s">
        <v>60</v>
      </c>
      <c r="P62" s="123">
        <f t="shared" si="10"/>
        <v>0</v>
      </c>
      <c r="Q62" s="1384"/>
      <c r="R62" s="1385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25"/>
      <c r="C63" s="1333"/>
      <c r="D63" s="1334"/>
      <c r="E63" s="474" t="s">
        <v>1</v>
      </c>
      <c r="F63" s="474"/>
      <c r="G63" s="1550"/>
      <c r="H63" s="1435"/>
      <c r="I63" s="208">
        <f t="shared" si="9"/>
        <v>0</v>
      </c>
      <c r="J63" s="1511"/>
      <c r="K63" s="1402"/>
      <c r="L63" s="85"/>
      <c r="M63" s="461"/>
      <c r="N63" s="85"/>
      <c r="O63" s="122" t="s">
        <v>60</v>
      </c>
      <c r="P63" s="123">
        <f t="shared" si="10"/>
        <v>0</v>
      </c>
      <c r="Q63" s="1384"/>
      <c r="R63" s="1385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25"/>
      <c r="C64" s="1333"/>
      <c r="D64" s="1334"/>
      <c r="E64" s="474" t="s">
        <v>1</v>
      </c>
      <c r="F64" s="474"/>
      <c r="G64" s="1550"/>
      <c r="H64" s="1435"/>
      <c r="I64" s="208">
        <f t="shared" si="9"/>
        <v>0</v>
      </c>
      <c r="J64" s="1511"/>
      <c r="K64" s="1402"/>
      <c r="L64" s="85"/>
      <c r="M64" s="461"/>
      <c r="N64" s="85"/>
      <c r="O64" s="122" t="s">
        <v>60</v>
      </c>
      <c r="P64" s="123">
        <f t="shared" si="10"/>
        <v>0</v>
      </c>
      <c r="Q64" s="1384"/>
      <c r="R64" s="1385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25"/>
      <c r="C65" s="1333"/>
      <c r="D65" s="1334"/>
      <c r="E65" s="474" t="s">
        <v>1</v>
      </c>
      <c r="F65" s="474"/>
      <c r="G65" s="1550"/>
      <c r="H65" s="1435"/>
      <c r="I65" s="208">
        <f t="shared" si="9"/>
        <v>0</v>
      </c>
      <c r="J65" s="1511"/>
      <c r="K65" s="1402"/>
      <c r="L65" s="85"/>
      <c r="M65" s="461"/>
      <c r="N65" s="85"/>
      <c r="O65" s="122" t="s">
        <v>60</v>
      </c>
      <c r="P65" s="123">
        <f t="shared" si="10"/>
        <v>0</v>
      </c>
      <c r="Q65" s="1384"/>
      <c r="R65" s="1385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25"/>
      <c r="C66" s="1333"/>
      <c r="D66" s="1334"/>
      <c r="E66" s="474" t="s">
        <v>1</v>
      </c>
      <c r="F66" s="474"/>
      <c r="G66" s="1550"/>
      <c r="H66" s="1435"/>
      <c r="I66" s="208">
        <f t="shared" si="9"/>
        <v>0</v>
      </c>
      <c r="J66" s="1511"/>
      <c r="K66" s="1402"/>
      <c r="L66" s="85"/>
      <c r="M66" s="461"/>
      <c r="N66" s="85"/>
      <c r="O66" s="122" t="s">
        <v>60</v>
      </c>
      <c r="P66" s="123">
        <f t="shared" si="10"/>
        <v>0</v>
      </c>
      <c r="Q66" s="1384"/>
      <c r="R66" s="1385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25"/>
      <c r="C67" s="1333"/>
      <c r="D67" s="1334"/>
      <c r="E67" s="474" t="s">
        <v>1</v>
      </c>
      <c r="F67" s="475"/>
      <c r="G67" s="1550"/>
      <c r="H67" s="1435"/>
      <c r="I67" s="208">
        <f t="shared" si="9"/>
        <v>0</v>
      </c>
      <c r="J67" s="1577"/>
      <c r="K67" s="1578"/>
      <c r="L67" s="85"/>
      <c r="M67" s="461"/>
      <c r="N67" s="85"/>
      <c r="O67" s="168" t="s">
        <v>60</v>
      </c>
      <c r="P67" s="133">
        <f t="shared" si="10"/>
        <v>0</v>
      </c>
      <c r="Q67" s="1384"/>
      <c r="R67" s="1385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448"/>
      <c r="F68" s="1416"/>
      <c r="G68" s="1403" t="s">
        <v>124</v>
      </c>
      <c r="H68" s="1416"/>
      <c r="I68" s="172">
        <f>SUM(I53:I67)</f>
        <v>0</v>
      </c>
      <c r="J68" s="1576"/>
      <c r="K68" s="1352"/>
      <c r="L68" s="85"/>
      <c r="M68" s="465"/>
      <c r="N68" s="85"/>
      <c r="O68" s="140"/>
      <c r="P68" s="175">
        <f>SUM(P53:P67)</f>
        <v>0</v>
      </c>
      <c r="Q68" s="1400"/>
      <c r="R68" s="1352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52" t="s">
        <v>245</v>
      </c>
      <c r="B70" s="1351"/>
      <c r="C70" s="1351"/>
      <c r="D70" s="1351"/>
      <c r="E70" s="1351"/>
      <c r="F70" s="1351"/>
      <c r="G70" s="1351"/>
      <c r="H70" s="1351"/>
      <c r="I70" s="1351"/>
      <c r="J70" s="1351"/>
      <c r="K70" s="1352"/>
      <c r="L70" s="85"/>
      <c r="M70" s="84" t="str">
        <f>A70</f>
        <v>WITH MULTIPLE INVENTORS</v>
      </c>
      <c r="N70" s="85"/>
      <c r="O70" s="1549" t="str">
        <f>A70</f>
        <v>WITH MULTIPLE INVENTORS</v>
      </c>
      <c r="P70" s="1369"/>
      <c r="Q70" s="1369"/>
      <c r="R70" s="1369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86" t="s">
        <v>251</v>
      </c>
      <c r="C71" s="1351"/>
      <c r="D71" s="1416"/>
      <c r="E71" s="104" t="s">
        <v>252</v>
      </c>
      <c r="F71" s="104" t="s">
        <v>253</v>
      </c>
      <c r="G71" s="1386" t="s">
        <v>254</v>
      </c>
      <c r="H71" s="1416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59"/>
      <c r="C72" s="1434"/>
      <c r="D72" s="1435"/>
      <c r="E72" s="477" t="s">
        <v>1</v>
      </c>
      <c r="F72" s="473"/>
      <c r="G72" s="1554"/>
      <c r="H72" s="1435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24"/>
      <c r="C73" s="1333"/>
      <c r="D73" s="1334"/>
      <c r="E73" s="414" t="s">
        <v>1</v>
      </c>
      <c r="F73" s="414"/>
      <c r="G73" s="1554"/>
      <c r="H73" s="1435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24"/>
      <c r="C74" s="1333"/>
      <c r="D74" s="1334"/>
      <c r="E74" s="414" t="s">
        <v>1</v>
      </c>
      <c r="F74" s="414"/>
      <c r="G74" s="1554"/>
      <c r="H74" s="1435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24"/>
      <c r="C75" s="1333"/>
      <c r="D75" s="1334"/>
      <c r="E75" s="414" t="s">
        <v>1</v>
      </c>
      <c r="F75" s="414"/>
      <c r="G75" s="1554"/>
      <c r="H75" s="1435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25"/>
      <c r="C76" s="1333"/>
      <c r="D76" s="1334"/>
      <c r="E76" s="474" t="s">
        <v>1</v>
      </c>
      <c r="F76" s="474"/>
      <c r="G76" s="1550"/>
      <c r="H76" s="1435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25"/>
      <c r="C77" s="1333"/>
      <c r="D77" s="1334"/>
      <c r="E77" s="474" t="s">
        <v>1</v>
      </c>
      <c r="F77" s="474"/>
      <c r="G77" s="1550"/>
      <c r="H77" s="1435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25"/>
      <c r="C78" s="1333"/>
      <c r="D78" s="1334"/>
      <c r="E78" s="474" t="s">
        <v>1</v>
      </c>
      <c r="F78" s="474"/>
      <c r="G78" s="1550"/>
      <c r="H78" s="1435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25"/>
      <c r="C79" s="1333"/>
      <c r="D79" s="1334"/>
      <c r="E79" s="474" t="s">
        <v>1</v>
      </c>
      <c r="F79" s="474"/>
      <c r="G79" s="1550"/>
      <c r="H79" s="1435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25"/>
      <c r="C80" s="1333"/>
      <c r="D80" s="1334"/>
      <c r="E80" s="474" t="s">
        <v>1</v>
      </c>
      <c r="F80" s="474"/>
      <c r="G80" s="1550"/>
      <c r="H80" s="1435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25"/>
      <c r="C81" s="1333"/>
      <c r="D81" s="1334"/>
      <c r="E81" s="474" t="s">
        <v>1</v>
      </c>
      <c r="F81" s="474"/>
      <c r="G81" s="1550"/>
      <c r="H81" s="1435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25"/>
      <c r="C82" s="1333"/>
      <c r="D82" s="1334"/>
      <c r="E82" s="474" t="s">
        <v>1</v>
      </c>
      <c r="F82" s="474"/>
      <c r="G82" s="1550"/>
      <c r="H82" s="1435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25"/>
      <c r="C83" s="1333"/>
      <c r="D83" s="1334"/>
      <c r="E83" s="474" t="s">
        <v>1</v>
      </c>
      <c r="F83" s="474"/>
      <c r="G83" s="1550"/>
      <c r="H83" s="1435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25"/>
      <c r="C84" s="1333"/>
      <c r="D84" s="1334"/>
      <c r="E84" s="474" t="s">
        <v>1</v>
      </c>
      <c r="F84" s="474"/>
      <c r="G84" s="1550"/>
      <c r="H84" s="1435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25"/>
      <c r="C85" s="1333"/>
      <c r="D85" s="1334"/>
      <c r="E85" s="474" t="s">
        <v>1</v>
      </c>
      <c r="F85" s="474"/>
      <c r="G85" s="1550"/>
      <c r="H85" s="1435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528"/>
      <c r="C86" s="1439"/>
      <c r="D86" s="1440"/>
      <c r="E86" s="475" t="s">
        <v>1</v>
      </c>
      <c r="F86" s="475"/>
      <c r="G86" s="1550"/>
      <c r="H86" s="1435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553"/>
      <c r="H87" s="1351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86" t="s">
        <v>260</v>
      </c>
      <c r="C91" s="1351"/>
      <c r="D91" s="1416"/>
      <c r="E91" s="106" t="s">
        <v>261</v>
      </c>
      <c r="F91" s="106" t="s">
        <v>262</v>
      </c>
      <c r="G91" s="1386" t="s">
        <v>263</v>
      </c>
      <c r="H91" s="1416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86" t="s">
        <v>76</v>
      </c>
      <c r="R91" s="1352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59"/>
      <c r="C92" s="1434"/>
      <c r="D92" s="1435"/>
      <c r="E92" s="485"/>
      <c r="F92" s="233"/>
      <c r="G92" s="1554"/>
      <c r="H92" s="1435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387"/>
      <c r="R92" s="1388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24"/>
      <c r="C93" s="1333"/>
      <c r="D93" s="1334"/>
      <c r="E93" s="486"/>
      <c r="F93" s="236"/>
      <c r="G93" s="1554"/>
      <c r="H93" s="1435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384"/>
      <c r="R93" s="1385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24"/>
      <c r="C94" s="1333"/>
      <c r="D94" s="1334"/>
      <c r="E94" s="486"/>
      <c r="F94" s="236"/>
      <c r="G94" s="1554"/>
      <c r="H94" s="1435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384"/>
      <c r="R94" s="1385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24"/>
      <c r="C95" s="1333"/>
      <c r="D95" s="1334"/>
      <c r="E95" s="486"/>
      <c r="F95" s="236"/>
      <c r="G95" s="1554"/>
      <c r="H95" s="1435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384"/>
      <c r="R95" s="1385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25"/>
      <c r="C96" s="1333"/>
      <c r="D96" s="1334"/>
      <c r="E96" s="487"/>
      <c r="F96" s="128"/>
      <c r="G96" s="1550"/>
      <c r="H96" s="1435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384"/>
      <c r="R96" s="1385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25"/>
      <c r="C97" s="1333"/>
      <c r="D97" s="1334"/>
      <c r="E97" s="487"/>
      <c r="F97" s="128"/>
      <c r="G97" s="1550"/>
      <c r="H97" s="1435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384"/>
      <c r="R97" s="1385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25"/>
      <c r="C98" s="1333"/>
      <c r="D98" s="1334"/>
      <c r="E98" s="487"/>
      <c r="F98" s="128"/>
      <c r="G98" s="1550"/>
      <c r="H98" s="1435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384"/>
      <c r="R98" s="1385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25"/>
      <c r="C99" s="1333"/>
      <c r="D99" s="1334"/>
      <c r="E99" s="487"/>
      <c r="F99" s="128"/>
      <c r="G99" s="1550"/>
      <c r="H99" s="1435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384"/>
      <c r="R99" s="1385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25"/>
      <c r="C100" s="1333"/>
      <c r="D100" s="1334"/>
      <c r="E100" s="487"/>
      <c r="F100" s="128"/>
      <c r="G100" s="1550"/>
      <c r="H100" s="1435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384"/>
      <c r="R100" s="1385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25"/>
      <c r="C101" s="1333"/>
      <c r="D101" s="1334"/>
      <c r="E101" s="487"/>
      <c r="F101" s="128"/>
      <c r="G101" s="1550"/>
      <c r="H101" s="1435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398"/>
      <c r="R101" s="1399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8"/>
      <c r="C102" s="1351"/>
      <c r="D102" s="1416"/>
      <c r="E102" s="193"/>
      <c r="F102" s="193"/>
      <c r="G102" s="1448"/>
      <c r="H102" s="1416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400"/>
      <c r="R102" s="1352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86" t="s">
        <v>260</v>
      </c>
      <c r="C105" s="1351"/>
      <c r="D105" s="1416"/>
      <c r="E105" s="106" t="s">
        <v>261</v>
      </c>
      <c r="F105" s="106" t="s">
        <v>262</v>
      </c>
      <c r="G105" s="1386" t="s">
        <v>263</v>
      </c>
      <c r="H105" s="1416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86" t="s">
        <v>76</v>
      </c>
      <c r="R105" s="1352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59"/>
      <c r="C106" s="1434"/>
      <c r="D106" s="1435"/>
      <c r="E106" s="485"/>
      <c r="F106" s="233"/>
      <c r="G106" s="1554"/>
      <c r="H106" s="1435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387"/>
      <c r="R106" s="1388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24"/>
      <c r="C107" s="1333"/>
      <c r="D107" s="1334"/>
      <c r="E107" s="486"/>
      <c r="F107" s="236"/>
      <c r="G107" s="1554"/>
      <c r="H107" s="1435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384"/>
      <c r="R107" s="1385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24"/>
      <c r="C108" s="1333"/>
      <c r="D108" s="1334"/>
      <c r="E108" s="486"/>
      <c r="F108" s="236"/>
      <c r="G108" s="1554"/>
      <c r="H108" s="1435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384"/>
      <c r="R108" s="1385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24"/>
      <c r="C109" s="1333"/>
      <c r="D109" s="1334"/>
      <c r="E109" s="486"/>
      <c r="F109" s="236"/>
      <c r="G109" s="1554"/>
      <c r="H109" s="1435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384"/>
      <c r="R109" s="1385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25"/>
      <c r="C110" s="1333"/>
      <c r="D110" s="1334"/>
      <c r="E110" s="487"/>
      <c r="F110" s="128"/>
      <c r="G110" s="1550"/>
      <c r="H110" s="1435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384"/>
      <c r="R110" s="1385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25"/>
      <c r="C111" s="1333"/>
      <c r="D111" s="1334"/>
      <c r="E111" s="487"/>
      <c r="F111" s="128"/>
      <c r="G111" s="1550"/>
      <c r="H111" s="1435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384"/>
      <c r="R111" s="1385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25"/>
      <c r="C112" s="1333"/>
      <c r="D112" s="1334"/>
      <c r="E112" s="487"/>
      <c r="F112" s="128"/>
      <c r="G112" s="1550"/>
      <c r="H112" s="1435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384"/>
      <c r="R112" s="1385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25"/>
      <c r="C113" s="1333"/>
      <c r="D113" s="1334"/>
      <c r="E113" s="487"/>
      <c r="F113" s="128"/>
      <c r="G113" s="1550"/>
      <c r="H113" s="1435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384"/>
      <c r="R113" s="1385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25"/>
      <c r="C114" s="1333"/>
      <c r="D114" s="1334"/>
      <c r="E114" s="487"/>
      <c r="F114" s="128"/>
      <c r="G114" s="1550"/>
      <c r="H114" s="1435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384"/>
      <c r="R114" s="1385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25"/>
      <c r="C115" s="1333"/>
      <c r="D115" s="1334"/>
      <c r="E115" s="487"/>
      <c r="F115" s="128"/>
      <c r="G115" s="1550"/>
      <c r="H115" s="1435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398"/>
      <c r="R115" s="1399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8" t="s">
        <v>267</v>
      </c>
      <c r="C116" s="1351"/>
      <c r="D116" s="1416"/>
      <c r="E116" s="135"/>
      <c r="F116" s="371"/>
      <c r="G116" s="1551"/>
      <c r="H116" s="1351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400"/>
      <c r="R116" s="1352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52" t="s">
        <v>272</v>
      </c>
      <c r="B121" s="1351"/>
      <c r="C121" s="1351"/>
      <c r="D121" s="1351"/>
      <c r="E121" s="1351"/>
      <c r="F121" s="1351"/>
      <c r="G121" s="1351"/>
      <c r="H121" s="1351"/>
      <c r="I121" s="1351"/>
      <c r="J121" s="1351"/>
      <c r="K121" s="1352"/>
      <c r="L121" s="87"/>
      <c r="M121" s="84" t="str">
        <f>A121</f>
        <v>SOLE DEVELOPER</v>
      </c>
      <c r="N121" s="87"/>
      <c r="O121" s="1549" t="str">
        <f>A121</f>
        <v>SOLE DEVELOPER</v>
      </c>
      <c r="P121" s="1369"/>
      <c r="Q121" s="1369"/>
      <c r="R121" s="1369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86" t="s">
        <v>273</v>
      </c>
      <c r="C122" s="1351"/>
      <c r="D122" s="1416"/>
      <c r="E122" s="106" t="s">
        <v>274</v>
      </c>
      <c r="F122" s="106" t="s">
        <v>275</v>
      </c>
      <c r="G122" s="1386" t="s">
        <v>276</v>
      </c>
      <c r="H122" s="1416"/>
      <c r="I122" s="106" t="s">
        <v>119</v>
      </c>
      <c r="J122" s="1386" t="s">
        <v>120</v>
      </c>
      <c r="K122" s="1352"/>
      <c r="L122" s="13"/>
      <c r="M122" s="44" t="s">
        <v>121</v>
      </c>
      <c r="N122" s="13"/>
      <c r="O122" s="103" t="s">
        <v>122</v>
      </c>
      <c r="P122" s="106" t="s">
        <v>123</v>
      </c>
      <c r="Q122" s="1386" t="s">
        <v>76</v>
      </c>
      <c r="R122" s="1352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59"/>
      <c r="C123" s="1434"/>
      <c r="D123" s="1435"/>
      <c r="E123" s="233"/>
      <c r="F123" s="233"/>
      <c r="G123" s="1460"/>
      <c r="H123" s="1435"/>
      <c r="I123" s="208">
        <f t="shared" ref="I123:I132" si="22">IF(ISBLANK(B123),0,0+IF(ISBLANK(E123),0,0+IF(ISBLANK(F123)+ISBLANK(G123),0,10)))</f>
        <v>0</v>
      </c>
      <c r="J123" s="1555"/>
      <c r="K123" s="1402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387"/>
      <c r="R123" s="1388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24"/>
      <c r="C124" s="1333"/>
      <c r="D124" s="1334"/>
      <c r="E124" s="236"/>
      <c r="F124" s="236"/>
      <c r="G124" s="1455"/>
      <c r="H124" s="1334"/>
      <c r="I124" s="208">
        <f t="shared" si="22"/>
        <v>0</v>
      </c>
      <c r="J124" s="1555"/>
      <c r="K124" s="1402"/>
      <c r="L124" s="85"/>
      <c r="M124" s="461"/>
      <c r="N124" s="85"/>
      <c r="O124" s="122" t="s">
        <v>60</v>
      </c>
      <c r="P124" s="123">
        <f t="shared" si="23"/>
        <v>0</v>
      </c>
      <c r="Q124" s="1384"/>
      <c r="R124" s="13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24"/>
      <c r="C125" s="1333"/>
      <c r="D125" s="1334"/>
      <c r="E125" s="236"/>
      <c r="F125" s="236"/>
      <c r="G125" s="1455"/>
      <c r="H125" s="1334"/>
      <c r="I125" s="208">
        <f t="shared" si="22"/>
        <v>0</v>
      </c>
      <c r="J125" s="1555"/>
      <c r="K125" s="1402"/>
      <c r="L125" s="85"/>
      <c r="M125" s="461"/>
      <c r="N125" s="85"/>
      <c r="O125" s="122" t="s">
        <v>60</v>
      </c>
      <c r="P125" s="123">
        <f t="shared" si="23"/>
        <v>0</v>
      </c>
      <c r="Q125" s="1384"/>
      <c r="R125" s="13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24"/>
      <c r="C126" s="1333"/>
      <c r="D126" s="1334"/>
      <c r="E126" s="236"/>
      <c r="F126" s="236"/>
      <c r="G126" s="1455"/>
      <c r="H126" s="1334"/>
      <c r="I126" s="208">
        <f t="shared" si="22"/>
        <v>0</v>
      </c>
      <c r="J126" s="1555"/>
      <c r="K126" s="1402"/>
      <c r="L126" s="85"/>
      <c r="M126" s="461"/>
      <c r="N126" s="85"/>
      <c r="O126" s="122" t="s">
        <v>60</v>
      </c>
      <c r="P126" s="123">
        <f t="shared" si="23"/>
        <v>0</v>
      </c>
      <c r="Q126" s="1384"/>
      <c r="R126" s="13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24"/>
      <c r="C127" s="1333"/>
      <c r="D127" s="1334"/>
      <c r="E127" s="236"/>
      <c r="F127" s="236"/>
      <c r="G127" s="1455"/>
      <c r="H127" s="1334"/>
      <c r="I127" s="208">
        <f t="shared" si="22"/>
        <v>0</v>
      </c>
      <c r="J127" s="1555"/>
      <c r="K127" s="1402"/>
      <c r="L127" s="85"/>
      <c r="M127" s="461"/>
      <c r="N127" s="85"/>
      <c r="O127" s="122" t="s">
        <v>60</v>
      </c>
      <c r="P127" s="123">
        <f t="shared" si="23"/>
        <v>0</v>
      </c>
      <c r="Q127" s="1384"/>
      <c r="R127" s="13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25"/>
      <c r="C128" s="1333"/>
      <c r="D128" s="1334"/>
      <c r="E128" s="165"/>
      <c r="F128" s="165"/>
      <c r="G128" s="1556"/>
      <c r="H128" s="1334"/>
      <c r="I128" s="208">
        <f t="shared" si="22"/>
        <v>0</v>
      </c>
      <c r="J128" s="1557"/>
      <c r="K128" s="1402"/>
      <c r="L128" s="85"/>
      <c r="M128" s="461"/>
      <c r="N128" s="85"/>
      <c r="O128" s="122" t="s">
        <v>60</v>
      </c>
      <c r="P128" s="123">
        <f t="shared" si="23"/>
        <v>0</v>
      </c>
      <c r="Q128" s="1384"/>
      <c r="R128" s="13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25"/>
      <c r="C129" s="1333"/>
      <c r="D129" s="1334"/>
      <c r="E129" s="165"/>
      <c r="F129" s="165"/>
      <c r="G129" s="1556"/>
      <c r="H129" s="1334"/>
      <c r="I129" s="208">
        <f t="shared" si="22"/>
        <v>0</v>
      </c>
      <c r="J129" s="1557"/>
      <c r="K129" s="1402"/>
      <c r="L129" s="85"/>
      <c r="M129" s="461"/>
      <c r="N129" s="85"/>
      <c r="O129" s="122" t="s">
        <v>60</v>
      </c>
      <c r="P129" s="123">
        <f t="shared" si="23"/>
        <v>0</v>
      </c>
      <c r="Q129" s="1384"/>
      <c r="R129" s="13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25"/>
      <c r="C130" s="1333"/>
      <c r="D130" s="1334"/>
      <c r="E130" s="165"/>
      <c r="F130" s="165"/>
      <c r="G130" s="1556"/>
      <c r="H130" s="1334"/>
      <c r="I130" s="208">
        <f t="shared" si="22"/>
        <v>0</v>
      </c>
      <c r="J130" s="1557"/>
      <c r="K130" s="1402"/>
      <c r="L130" s="85"/>
      <c r="M130" s="461"/>
      <c r="N130" s="85"/>
      <c r="O130" s="122" t="s">
        <v>60</v>
      </c>
      <c r="P130" s="123">
        <f t="shared" si="23"/>
        <v>0</v>
      </c>
      <c r="Q130" s="1384"/>
      <c r="R130" s="13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25"/>
      <c r="C131" s="1333"/>
      <c r="D131" s="1334"/>
      <c r="E131" s="165"/>
      <c r="F131" s="165"/>
      <c r="G131" s="1556"/>
      <c r="H131" s="1334"/>
      <c r="I131" s="208">
        <f t="shared" si="22"/>
        <v>0</v>
      </c>
      <c r="J131" s="1557"/>
      <c r="K131" s="1402"/>
      <c r="L131" s="85"/>
      <c r="M131" s="461"/>
      <c r="N131" s="85"/>
      <c r="O131" s="122" t="s">
        <v>60</v>
      </c>
      <c r="P131" s="123">
        <f t="shared" si="23"/>
        <v>0</v>
      </c>
      <c r="Q131" s="1384"/>
      <c r="R131" s="13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25"/>
      <c r="C132" s="1333"/>
      <c r="D132" s="1334"/>
      <c r="E132" s="165"/>
      <c r="F132" s="165"/>
      <c r="G132" s="1556"/>
      <c r="H132" s="1334"/>
      <c r="I132" s="208">
        <f t="shared" si="22"/>
        <v>0</v>
      </c>
      <c r="J132" s="1557"/>
      <c r="K132" s="1402"/>
      <c r="L132" s="85"/>
      <c r="M132" s="461"/>
      <c r="N132" s="85"/>
      <c r="O132" s="122" t="s">
        <v>60</v>
      </c>
      <c r="P132" s="133">
        <f t="shared" si="23"/>
        <v>0</v>
      </c>
      <c r="Q132" s="1398"/>
      <c r="R132" s="1399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8"/>
      <c r="C133" s="1351"/>
      <c r="D133" s="1416"/>
      <c r="E133" s="136"/>
      <c r="F133" s="193"/>
      <c r="G133" s="1448" t="s">
        <v>124</v>
      </c>
      <c r="H133" s="1351"/>
      <c r="I133" s="213">
        <f>SUM(I123:I132)</f>
        <v>0</v>
      </c>
      <c r="J133" s="1527"/>
      <c r="K133" s="1352"/>
      <c r="L133" s="85"/>
      <c r="M133" s="465"/>
      <c r="N133" s="85"/>
      <c r="O133" s="140"/>
      <c r="P133" s="175">
        <f>SUM(P123:P132)</f>
        <v>0</v>
      </c>
      <c r="Q133" s="1400"/>
      <c r="R133" s="1352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52" t="s">
        <v>277</v>
      </c>
      <c r="B135" s="1351"/>
      <c r="C135" s="1351"/>
      <c r="D135" s="1351"/>
      <c r="E135" s="1351"/>
      <c r="F135" s="1351"/>
      <c r="G135" s="1351"/>
      <c r="H135" s="1351"/>
      <c r="I135" s="1351"/>
      <c r="J135" s="1351"/>
      <c r="K135" s="1352"/>
      <c r="L135" s="85"/>
      <c r="M135" s="84" t="str">
        <f>A135</f>
        <v>WITH MULTIPLE DEVELOPERS</v>
      </c>
      <c r="N135" s="85"/>
      <c r="O135" s="1519" t="str">
        <f>A135</f>
        <v>WITH MULTIPLE DEVELOPERS</v>
      </c>
      <c r="P135" s="1369"/>
      <c r="Q135" s="1369"/>
      <c r="R135" s="1369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86" t="s">
        <v>273</v>
      </c>
      <c r="C136" s="1351"/>
      <c r="D136" s="1416"/>
      <c r="E136" s="106" t="s">
        <v>274</v>
      </c>
      <c r="F136" s="106" t="s">
        <v>275</v>
      </c>
      <c r="G136" s="1386" t="s">
        <v>278</v>
      </c>
      <c r="H136" s="1416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59"/>
      <c r="C137" s="1434"/>
      <c r="D137" s="1435"/>
      <c r="E137" s="233"/>
      <c r="F137" s="233"/>
      <c r="G137" s="1460"/>
      <c r="H137" s="1435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24"/>
      <c r="C138" s="1333"/>
      <c r="D138" s="1334"/>
      <c r="E138" s="236"/>
      <c r="F138" s="236"/>
      <c r="G138" s="1455"/>
      <c r="H138" s="1334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45"/>
      <c r="C139" s="1560"/>
      <c r="D139" s="1446"/>
      <c r="E139" s="237"/>
      <c r="F139" s="236"/>
      <c r="G139" s="1447"/>
      <c r="H139" s="1446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45"/>
      <c r="C140" s="1560"/>
      <c r="D140" s="1446"/>
      <c r="E140" s="237"/>
      <c r="F140" s="236"/>
      <c r="G140" s="1447"/>
      <c r="H140" s="1446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24"/>
      <c r="C141" s="1333"/>
      <c r="D141" s="1334"/>
      <c r="E141" s="236"/>
      <c r="F141" s="236"/>
      <c r="G141" s="1455"/>
      <c r="H141" s="1334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25"/>
      <c r="C142" s="1333"/>
      <c r="D142" s="1334"/>
      <c r="E142" s="165"/>
      <c r="F142" s="165"/>
      <c r="G142" s="1556"/>
      <c r="H142" s="1334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25"/>
      <c r="C143" s="1333"/>
      <c r="D143" s="1334"/>
      <c r="E143" s="165"/>
      <c r="F143" s="165"/>
      <c r="G143" s="1556"/>
      <c r="H143" s="1334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25"/>
      <c r="C144" s="1333"/>
      <c r="D144" s="1334"/>
      <c r="E144" s="165"/>
      <c r="F144" s="165"/>
      <c r="G144" s="1556"/>
      <c r="H144" s="1334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25"/>
      <c r="C145" s="1333"/>
      <c r="D145" s="1334"/>
      <c r="E145" s="165"/>
      <c r="F145" s="165"/>
      <c r="G145" s="1556"/>
      <c r="H145" s="1334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28"/>
      <c r="C146" s="1439"/>
      <c r="D146" s="1440"/>
      <c r="E146" s="491"/>
      <c r="F146" s="165"/>
      <c r="G146" s="1563"/>
      <c r="H146" s="1440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448"/>
      <c r="H147" s="1416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52" t="s">
        <v>283</v>
      </c>
      <c r="B150" s="1351"/>
      <c r="C150" s="1351"/>
      <c r="D150" s="1351"/>
      <c r="E150" s="1351"/>
      <c r="F150" s="1351"/>
      <c r="G150" s="1351"/>
      <c r="H150" s="1351"/>
      <c r="I150" s="1351"/>
      <c r="J150" s="1351"/>
      <c r="K150" s="1352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64" t="s">
        <v>273</v>
      </c>
      <c r="C151" s="1351"/>
      <c r="D151" s="1416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86" t="s">
        <v>76</v>
      </c>
      <c r="R151" s="1352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59"/>
      <c r="C152" s="1434"/>
      <c r="D152" s="1435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387"/>
      <c r="R152" s="1388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59"/>
      <c r="C153" s="1434"/>
      <c r="D153" s="1435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384"/>
      <c r="R153" s="1385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24"/>
      <c r="C154" s="1333"/>
      <c r="D154" s="1334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384"/>
      <c r="R154" s="1385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45"/>
      <c r="C155" s="1560"/>
      <c r="D155" s="1446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558"/>
      <c r="R155" s="1559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24"/>
      <c r="C156" s="1333"/>
      <c r="D156" s="1334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384"/>
      <c r="R156" s="13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24"/>
      <c r="C157" s="1333"/>
      <c r="D157" s="1334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384"/>
      <c r="R157" s="13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25"/>
      <c r="C158" s="1333"/>
      <c r="D158" s="1334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384"/>
      <c r="R158" s="1385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5"/>
      <c r="C159" s="1560"/>
      <c r="D159" s="1446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558"/>
      <c r="R159" s="1559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25"/>
      <c r="C160" s="1333"/>
      <c r="D160" s="1334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384"/>
      <c r="R160" s="13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6"/>
      <c r="C161" s="1567"/>
      <c r="D161" s="1568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569"/>
      <c r="R161" s="1370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8"/>
      <c r="C162" s="1351"/>
      <c r="D162" s="1416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400"/>
      <c r="R162" s="1352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52" t="s">
        <v>272</v>
      </c>
      <c r="B165" s="1351"/>
      <c r="C165" s="1351"/>
      <c r="D165" s="1351"/>
      <c r="E165" s="1351"/>
      <c r="F165" s="1351"/>
      <c r="G165" s="1351"/>
      <c r="H165" s="1351"/>
      <c r="I165" s="1351"/>
      <c r="J165" s="1351"/>
      <c r="K165" s="1352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86" t="s">
        <v>291</v>
      </c>
      <c r="C166" s="1351"/>
      <c r="D166" s="1351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86" t="s">
        <v>120</v>
      </c>
      <c r="K166" s="1352"/>
      <c r="L166" s="13"/>
      <c r="M166" s="44" t="s">
        <v>121</v>
      </c>
      <c r="N166" s="13"/>
      <c r="O166" s="103" t="s">
        <v>122</v>
      </c>
      <c r="P166" s="106" t="s">
        <v>123</v>
      </c>
      <c r="Q166" s="1386" t="s">
        <v>76</v>
      </c>
      <c r="R166" s="1352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32"/>
      <c r="C167" s="1430"/>
      <c r="D167" s="1561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562"/>
      <c r="K167" s="1451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387"/>
      <c r="R167" s="1388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55"/>
      <c r="C168" s="1333"/>
      <c r="D168" s="1453"/>
      <c r="E168" s="368"/>
      <c r="F168" s="236"/>
      <c r="G168" s="236"/>
      <c r="H168" s="505"/>
      <c r="I168" s="130">
        <f t="shared" si="29"/>
        <v>0</v>
      </c>
      <c r="J168" s="1512"/>
      <c r="K168" s="1402"/>
      <c r="L168" s="85"/>
      <c r="M168" s="461"/>
      <c r="N168" s="85"/>
      <c r="O168" s="122" t="s">
        <v>60</v>
      </c>
      <c r="P168" s="123">
        <f t="shared" si="30"/>
        <v>0</v>
      </c>
      <c r="Q168" s="1384"/>
      <c r="R168" s="13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55"/>
      <c r="C169" s="1333"/>
      <c r="D169" s="1453"/>
      <c r="E169" s="368"/>
      <c r="F169" s="236"/>
      <c r="G169" s="236"/>
      <c r="H169" s="505"/>
      <c r="I169" s="130">
        <f t="shared" si="29"/>
        <v>0</v>
      </c>
      <c r="J169" s="1512"/>
      <c r="K169" s="1402"/>
      <c r="L169" s="85"/>
      <c r="M169" s="461"/>
      <c r="N169" s="85"/>
      <c r="O169" s="122" t="s">
        <v>60</v>
      </c>
      <c r="P169" s="123">
        <f t="shared" si="30"/>
        <v>0</v>
      </c>
      <c r="Q169" s="1384"/>
      <c r="R169" s="13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55"/>
      <c r="C170" s="1333"/>
      <c r="D170" s="1453"/>
      <c r="E170" s="368"/>
      <c r="F170" s="236"/>
      <c r="G170" s="236"/>
      <c r="H170" s="505"/>
      <c r="I170" s="130">
        <f t="shared" si="29"/>
        <v>0</v>
      </c>
      <c r="J170" s="1512"/>
      <c r="K170" s="1402"/>
      <c r="L170" s="85"/>
      <c r="M170" s="461"/>
      <c r="N170" s="85"/>
      <c r="O170" s="122" t="s">
        <v>60</v>
      </c>
      <c r="P170" s="123">
        <f t="shared" si="30"/>
        <v>0</v>
      </c>
      <c r="Q170" s="1384"/>
      <c r="R170" s="13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56"/>
      <c r="C171" s="1333"/>
      <c r="D171" s="1453"/>
      <c r="E171" s="370"/>
      <c r="F171" s="165"/>
      <c r="G171" s="165"/>
      <c r="H171" s="506"/>
      <c r="I171" s="130">
        <f t="shared" si="29"/>
        <v>0</v>
      </c>
      <c r="J171" s="1511"/>
      <c r="K171" s="1402"/>
      <c r="L171" s="85"/>
      <c r="M171" s="461"/>
      <c r="N171" s="85"/>
      <c r="O171" s="122" t="s">
        <v>60</v>
      </c>
      <c r="P171" s="123">
        <f t="shared" si="30"/>
        <v>0</v>
      </c>
      <c r="Q171" s="1384"/>
      <c r="R171" s="13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56"/>
      <c r="C172" s="1333"/>
      <c r="D172" s="1453"/>
      <c r="E172" s="370"/>
      <c r="F172" s="165"/>
      <c r="G172" s="165"/>
      <c r="H172" s="506"/>
      <c r="I172" s="130">
        <f t="shared" si="29"/>
        <v>0</v>
      </c>
      <c r="J172" s="1511"/>
      <c r="K172" s="1402"/>
      <c r="L172" s="85"/>
      <c r="M172" s="461"/>
      <c r="N172" s="85"/>
      <c r="O172" s="122" t="s">
        <v>60</v>
      </c>
      <c r="P172" s="123">
        <f t="shared" si="30"/>
        <v>0</v>
      </c>
      <c r="Q172" s="1384"/>
      <c r="R172" s="13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56"/>
      <c r="C173" s="1333"/>
      <c r="D173" s="1453"/>
      <c r="E173" s="370"/>
      <c r="F173" s="165"/>
      <c r="G173" s="165"/>
      <c r="H173" s="506"/>
      <c r="I173" s="130">
        <f t="shared" si="29"/>
        <v>0</v>
      </c>
      <c r="J173" s="1511"/>
      <c r="K173" s="1402"/>
      <c r="L173" s="85"/>
      <c r="M173" s="461"/>
      <c r="N173" s="85"/>
      <c r="O173" s="122" t="s">
        <v>60</v>
      </c>
      <c r="P173" s="123">
        <f t="shared" si="30"/>
        <v>0</v>
      </c>
      <c r="Q173" s="1384"/>
      <c r="R173" s="13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56"/>
      <c r="C174" s="1333"/>
      <c r="D174" s="1453"/>
      <c r="E174" s="370"/>
      <c r="F174" s="165"/>
      <c r="G174" s="165"/>
      <c r="H174" s="506"/>
      <c r="I174" s="130">
        <f t="shared" si="29"/>
        <v>0</v>
      </c>
      <c r="J174" s="1511"/>
      <c r="K174" s="1402"/>
      <c r="L174" s="85"/>
      <c r="M174" s="461"/>
      <c r="N174" s="85"/>
      <c r="O174" s="122" t="s">
        <v>60</v>
      </c>
      <c r="P174" s="123">
        <f t="shared" si="30"/>
        <v>0</v>
      </c>
      <c r="Q174" s="1384"/>
      <c r="R174" s="13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56"/>
      <c r="C175" s="1333"/>
      <c r="D175" s="1453"/>
      <c r="E175" s="370"/>
      <c r="F175" s="165"/>
      <c r="G175" s="165"/>
      <c r="H175" s="506"/>
      <c r="I175" s="130">
        <f t="shared" si="29"/>
        <v>0</v>
      </c>
      <c r="J175" s="1511"/>
      <c r="K175" s="1402"/>
      <c r="L175" s="85"/>
      <c r="M175" s="461"/>
      <c r="N175" s="85"/>
      <c r="O175" s="122" t="s">
        <v>60</v>
      </c>
      <c r="P175" s="123">
        <f t="shared" si="30"/>
        <v>0</v>
      </c>
      <c r="Q175" s="1384"/>
      <c r="R175" s="13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511"/>
      <c r="K176" s="1402"/>
      <c r="L176" s="85"/>
      <c r="M176" s="461"/>
      <c r="N176" s="85"/>
      <c r="O176" s="122" t="s">
        <v>60</v>
      </c>
      <c r="P176" s="133">
        <f t="shared" si="30"/>
        <v>0</v>
      </c>
      <c r="Q176" s="1398"/>
      <c r="R176" s="1399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403"/>
      <c r="K177" s="1352"/>
      <c r="L177" s="85"/>
      <c r="M177" s="465"/>
      <c r="N177" s="85"/>
      <c r="O177" s="140"/>
      <c r="P177" s="175">
        <f>SUM(P167:P176)</f>
        <v>0</v>
      </c>
      <c r="Q177" s="1400"/>
      <c r="R177" s="1352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52" t="s">
        <v>277</v>
      </c>
      <c r="B179" s="1351"/>
      <c r="C179" s="1351"/>
      <c r="D179" s="1351"/>
      <c r="E179" s="1351"/>
      <c r="F179" s="1351"/>
      <c r="G179" s="1351"/>
      <c r="H179" s="1351"/>
      <c r="I179" s="1351"/>
      <c r="J179" s="1351"/>
      <c r="K179" s="1352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86" t="s">
        <v>295</v>
      </c>
      <c r="C180" s="1351"/>
      <c r="D180" s="1416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32"/>
      <c r="C181" s="1430"/>
      <c r="D181" s="1561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59"/>
      <c r="C182" s="1434"/>
      <c r="D182" s="1435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24"/>
      <c r="C183" s="1333"/>
      <c r="D183" s="1334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24"/>
      <c r="C184" s="1333"/>
      <c r="D184" s="1334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25"/>
      <c r="C185" s="1333"/>
      <c r="D185" s="1334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25"/>
      <c r="C186" s="1333"/>
      <c r="D186" s="1334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25"/>
      <c r="C187" s="1333"/>
      <c r="D187" s="1334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25"/>
      <c r="C188" s="1333"/>
      <c r="D188" s="1334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25"/>
      <c r="C189" s="1333"/>
      <c r="D189" s="1334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25"/>
      <c r="C190" s="1333"/>
      <c r="D190" s="1334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8"/>
      <c r="C191" s="1351"/>
      <c r="D191" s="1351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06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 - RESEARCH, INNOVATION AND CREATIVE WORK</v>
      </c>
      <c r="O1" s="84"/>
      <c r="P1" s="1406" t="str">
        <f>A1</f>
        <v>KRA II - RESEARCH, INNOVATION AND CREATIVE WORK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17" t="str">
        <f>'Request Form'!B6</f>
        <v>LAST NAME:</v>
      </c>
      <c r="B3" s="1333"/>
      <c r="C3" s="1334"/>
      <c r="D3" s="1408" t="str">
        <f>Form1_A!E3</f>
        <v>MAALIW</v>
      </c>
      <c r="E3" s="1333"/>
      <c r="F3" s="1333"/>
      <c r="G3" s="1333"/>
      <c r="H3" s="1333"/>
      <c r="I3" s="1333"/>
      <c r="J3" s="1333"/>
      <c r="K3" s="1333"/>
      <c r="L3" s="1334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17" t="str">
        <f>'Request Form'!B7</f>
        <v>FIRST NAME, EXT.:</v>
      </c>
      <c r="B4" s="1333"/>
      <c r="C4" s="1334"/>
      <c r="D4" s="1408" t="str">
        <f>Form1_A!E4</f>
        <v>RENATO III</v>
      </c>
      <c r="E4" s="1333"/>
      <c r="F4" s="1333"/>
      <c r="G4" s="1333"/>
      <c r="H4" s="1333"/>
      <c r="I4" s="1333"/>
      <c r="J4" s="1333"/>
      <c r="K4" s="1333"/>
      <c r="L4" s="1334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17" t="str">
        <f>'Request Form'!B8</f>
        <v>MIDDLE NAME:</v>
      </c>
      <c r="B5" s="1333"/>
      <c r="C5" s="1334"/>
      <c r="D5" s="1408" t="str">
        <f>Form1_A!E5</f>
        <v>RACELIS</v>
      </c>
      <c r="E5" s="1333"/>
      <c r="F5" s="1333"/>
      <c r="G5" s="1333"/>
      <c r="H5" s="1333"/>
      <c r="I5" s="1333"/>
      <c r="J5" s="1333"/>
      <c r="K5" s="1333"/>
      <c r="L5" s="1334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9" t="s">
        <v>298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1"/>
      <c r="L7" s="1352"/>
      <c r="M7" s="91"/>
      <c r="N7" s="91" t="str">
        <f>A7</f>
        <v>CRITERION C - CREATIVE WORKS (MAX = 100 POINTS)</v>
      </c>
      <c r="O7" s="84"/>
      <c r="P7" s="1391" t="str">
        <f>A7</f>
        <v>CRITERION C - CREATIVE WORKS (MAX = 100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12" t="str">
        <f t="shared" ref="P9:P10" si="3">B9</f>
        <v>FOR EVERY CREATIVE WORK CREATED, PERFORMED. PRESENTED, EXHIBITED AND PUBLISHED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49" t="str">
        <f t="shared" si="3"/>
        <v>NEW CREATIVE PERFORMING ARTWORK (e.g. MUSIC, DANCE AND THEATRE)</v>
      </c>
      <c r="Q10" s="1369"/>
      <c r="R10" s="1369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92" t="s">
        <v>112</v>
      </c>
      <c r="B11" s="1396" t="s">
        <v>301</v>
      </c>
      <c r="C11" s="1367"/>
      <c r="D11" s="1345"/>
      <c r="E11" s="1394" t="s">
        <v>302</v>
      </c>
      <c r="F11" s="1394" t="s">
        <v>303</v>
      </c>
      <c r="G11" s="1394" t="s">
        <v>304</v>
      </c>
      <c r="H11" s="1396" t="s">
        <v>305</v>
      </c>
      <c r="I11" s="1345"/>
      <c r="J11" s="1587" t="s">
        <v>306</v>
      </c>
      <c r="K11" s="1394" t="s">
        <v>307</v>
      </c>
      <c r="L11" s="1586" t="s">
        <v>120</v>
      </c>
      <c r="M11" s="17"/>
      <c r="N11" s="1426" t="s">
        <v>121</v>
      </c>
      <c r="O11" s="17"/>
      <c r="P11" s="1392" t="s">
        <v>122</v>
      </c>
      <c r="Q11" s="1394" t="s">
        <v>123</v>
      </c>
      <c r="R11" s="1586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393"/>
      <c r="B12" s="1397"/>
      <c r="C12" s="1369"/>
      <c r="D12" s="1347"/>
      <c r="E12" s="1395"/>
      <c r="F12" s="1395"/>
      <c r="G12" s="1395"/>
      <c r="H12" s="1397"/>
      <c r="I12" s="1347"/>
      <c r="J12" s="1347"/>
      <c r="K12" s="1395"/>
      <c r="L12" s="1349"/>
      <c r="M12" s="17"/>
      <c r="N12" s="1427"/>
      <c r="O12" s="17"/>
      <c r="P12" s="1393"/>
      <c r="Q12" s="1395"/>
      <c r="R12" s="134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32"/>
      <c r="C13" s="1430"/>
      <c r="D13" s="1431"/>
      <c r="E13" s="224" t="s">
        <v>1</v>
      </c>
      <c r="F13" s="224" t="s">
        <v>1</v>
      </c>
      <c r="G13" s="515"/>
      <c r="H13" s="1579"/>
      <c r="I13" s="1431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24"/>
      <c r="C14" s="1333"/>
      <c r="D14" s="1334"/>
      <c r="E14" s="108" t="s">
        <v>1</v>
      </c>
      <c r="F14" s="190" t="s">
        <v>1</v>
      </c>
      <c r="G14" s="236"/>
      <c r="H14" s="1455"/>
      <c r="I14" s="1334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24"/>
      <c r="C15" s="1333"/>
      <c r="D15" s="1334"/>
      <c r="E15" s="108" t="s">
        <v>1</v>
      </c>
      <c r="F15" s="190" t="s">
        <v>1</v>
      </c>
      <c r="G15" s="236"/>
      <c r="H15" s="1455"/>
      <c r="I15" s="1334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24"/>
      <c r="C16" s="1333"/>
      <c r="D16" s="1334"/>
      <c r="E16" s="108" t="s">
        <v>1</v>
      </c>
      <c r="F16" s="190" t="s">
        <v>1</v>
      </c>
      <c r="G16" s="236"/>
      <c r="H16" s="1455"/>
      <c r="I16" s="1334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24"/>
      <c r="C17" s="1333"/>
      <c r="D17" s="1334"/>
      <c r="E17" s="108" t="s">
        <v>1</v>
      </c>
      <c r="F17" s="190" t="s">
        <v>1</v>
      </c>
      <c r="G17" s="236"/>
      <c r="H17" s="1455"/>
      <c r="I17" s="1334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24"/>
      <c r="C18" s="1333"/>
      <c r="D18" s="1334"/>
      <c r="E18" s="108" t="s">
        <v>1</v>
      </c>
      <c r="F18" s="190" t="s">
        <v>1</v>
      </c>
      <c r="G18" s="236"/>
      <c r="H18" s="1455"/>
      <c r="I18" s="1334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24"/>
      <c r="C19" s="1333"/>
      <c r="D19" s="1334"/>
      <c r="E19" s="108" t="s">
        <v>1</v>
      </c>
      <c r="F19" s="190" t="s">
        <v>1</v>
      </c>
      <c r="G19" s="236"/>
      <c r="H19" s="1455"/>
      <c r="I19" s="1334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24"/>
      <c r="C20" s="1333"/>
      <c r="D20" s="1334"/>
      <c r="E20" s="108" t="s">
        <v>1</v>
      </c>
      <c r="F20" s="227" t="s">
        <v>1</v>
      </c>
      <c r="G20" s="236"/>
      <c r="H20" s="1455"/>
      <c r="I20" s="1334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8"/>
      <c r="C21" s="1351"/>
      <c r="D21" s="1416"/>
      <c r="E21" s="179"/>
      <c r="F21" s="171"/>
      <c r="G21" s="494"/>
      <c r="H21" s="1403"/>
      <c r="I21" s="1416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86" t="s">
        <v>316</v>
      </c>
      <c r="C24" s="1351"/>
      <c r="D24" s="1416"/>
      <c r="E24" s="232" t="s">
        <v>317</v>
      </c>
      <c r="F24" s="104" t="s">
        <v>303</v>
      </c>
      <c r="G24" s="106" t="s">
        <v>318</v>
      </c>
      <c r="H24" s="1386" t="s">
        <v>319</v>
      </c>
      <c r="I24" s="1416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32"/>
      <c r="C25" s="1430"/>
      <c r="D25" s="1431"/>
      <c r="E25" s="521" t="s">
        <v>1</v>
      </c>
      <c r="F25" s="224" t="s">
        <v>1</v>
      </c>
      <c r="G25" s="515"/>
      <c r="H25" s="1580"/>
      <c r="I25" s="1431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24"/>
      <c r="C26" s="1333"/>
      <c r="D26" s="1334"/>
      <c r="E26" s="108" t="s">
        <v>1</v>
      </c>
      <c r="F26" s="190" t="s">
        <v>1</v>
      </c>
      <c r="G26" s="236"/>
      <c r="H26" s="1581"/>
      <c r="I26" s="1334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24"/>
      <c r="C27" s="1333"/>
      <c r="D27" s="1334"/>
      <c r="E27" s="108" t="s">
        <v>1</v>
      </c>
      <c r="F27" s="190" t="s">
        <v>1</v>
      </c>
      <c r="G27" s="190"/>
      <c r="H27" s="1581"/>
      <c r="I27" s="1334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24"/>
      <c r="C28" s="1333"/>
      <c r="D28" s="1334"/>
      <c r="E28" s="108" t="s">
        <v>1</v>
      </c>
      <c r="F28" s="190" t="s">
        <v>1</v>
      </c>
      <c r="G28" s="190"/>
      <c r="H28" s="1581"/>
      <c r="I28" s="1334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24"/>
      <c r="C29" s="1333"/>
      <c r="D29" s="1334"/>
      <c r="E29" s="108" t="s">
        <v>1</v>
      </c>
      <c r="F29" s="190" t="s">
        <v>1</v>
      </c>
      <c r="G29" s="190"/>
      <c r="H29" s="1581"/>
      <c r="I29" s="1334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24"/>
      <c r="C30" s="1333"/>
      <c r="D30" s="1334"/>
      <c r="E30" s="108" t="s">
        <v>1</v>
      </c>
      <c r="F30" s="190" t="s">
        <v>1</v>
      </c>
      <c r="G30" s="190"/>
      <c r="H30" s="1581"/>
      <c r="I30" s="1334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24"/>
      <c r="C31" s="1333"/>
      <c r="D31" s="1334"/>
      <c r="E31" s="108" t="s">
        <v>1</v>
      </c>
      <c r="F31" s="190" t="s">
        <v>1</v>
      </c>
      <c r="G31" s="190"/>
      <c r="H31" s="1583"/>
      <c r="I31" s="1440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8"/>
      <c r="C32" s="1351"/>
      <c r="D32" s="1416"/>
      <c r="E32" s="179"/>
      <c r="F32" s="171"/>
      <c r="G32" s="494"/>
      <c r="H32" s="1403"/>
      <c r="I32" s="1416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86" t="s">
        <v>330</v>
      </c>
      <c r="C35" s="1351"/>
      <c r="D35" s="1416"/>
      <c r="E35" s="104" t="s">
        <v>303</v>
      </c>
      <c r="F35" s="106" t="s">
        <v>331</v>
      </c>
      <c r="G35" s="106" t="s">
        <v>332</v>
      </c>
      <c r="H35" s="1386" t="s">
        <v>333</v>
      </c>
      <c r="I35" s="1416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32"/>
      <c r="C36" s="1430"/>
      <c r="D36" s="1431"/>
      <c r="E36" s="402" t="s">
        <v>1</v>
      </c>
      <c r="F36" s="503"/>
      <c r="G36" s="236"/>
      <c r="H36" s="1582"/>
      <c r="I36" s="1431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24"/>
      <c r="C37" s="1333"/>
      <c r="D37" s="1334"/>
      <c r="E37" s="191" t="s">
        <v>1</v>
      </c>
      <c r="F37" s="368"/>
      <c r="G37" s="190"/>
      <c r="H37" s="1584"/>
      <c r="I37" s="1334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24"/>
      <c r="C38" s="1333"/>
      <c r="D38" s="1334"/>
      <c r="E38" s="191" t="s">
        <v>1</v>
      </c>
      <c r="F38" s="368"/>
      <c r="G38" s="190"/>
      <c r="H38" s="1584"/>
      <c r="I38" s="1334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24"/>
      <c r="C39" s="1333"/>
      <c r="D39" s="1334"/>
      <c r="E39" s="191" t="s">
        <v>1</v>
      </c>
      <c r="F39" s="368"/>
      <c r="G39" s="190"/>
      <c r="H39" s="1584"/>
      <c r="I39" s="1334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24"/>
      <c r="C40" s="1333"/>
      <c r="D40" s="1334"/>
      <c r="E40" s="191" t="s">
        <v>1</v>
      </c>
      <c r="F40" s="368"/>
      <c r="G40" s="190"/>
      <c r="H40" s="1584"/>
      <c r="I40" s="1334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24"/>
      <c r="C41" s="1333"/>
      <c r="D41" s="1334"/>
      <c r="E41" s="191" t="s">
        <v>1</v>
      </c>
      <c r="F41" s="368"/>
      <c r="G41" s="190"/>
      <c r="H41" s="1584"/>
      <c r="I41" s="1334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24"/>
      <c r="C42" s="1333"/>
      <c r="D42" s="1334"/>
      <c r="E42" s="191" t="s">
        <v>1</v>
      </c>
      <c r="F42" s="529"/>
      <c r="G42" s="190"/>
      <c r="H42" s="1585"/>
      <c r="I42" s="1440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8"/>
      <c r="C43" s="1351"/>
      <c r="D43" s="1416"/>
      <c r="E43" s="179"/>
      <c r="F43" s="171"/>
      <c r="G43" s="494"/>
      <c r="H43" s="1403"/>
      <c r="I43" s="1416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86" t="s">
        <v>336</v>
      </c>
      <c r="C46" s="1351"/>
      <c r="D46" s="1416"/>
      <c r="E46" s="104" t="s">
        <v>337</v>
      </c>
      <c r="F46" s="106" t="s">
        <v>331</v>
      </c>
      <c r="G46" s="106" t="s">
        <v>338</v>
      </c>
      <c r="H46" s="1396" t="s">
        <v>339</v>
      </c>
      <c r="I46" s="1345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32"/>
      <c r="C47" s="1430"/>
      <c r="D47" s="1431"/>
      <c r="E47" s="402" t="s">
        <v>1</v>
      </c>
      <c r="F47" s="224"/>
      <c r="G47" s="402"/>
      <c r="H47" s="1580"/>
      <c r="I47" s="1431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24"/>
      <c r="C48" s="1333"/>
      <c r="D48" s="1334"/>
      <c r="E48" s="191" t="s">
        <v>1</v>
      </c>
      <c r="F48" s="365"/>
      <c r="G48" s="191"/>
      <c r="H48" s="1581"/>
      <c r="I48" s="1334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24"/>
      <c r="C49" s="1333"/>
      <c r="D49" s="1334"/>
      <c r="E49" s="191" t="s">
        <v>1</v>
      </c>
      <c r="F49" s="365"/>
      <c r="G49" s="191"/>
      <c r="H49" s="1581"/>
      <c r="I49" s="1334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24"/>
      <c r="C50" s="1333"/>
      <c r="D50" s="1334"/>
      <c r="E50" s="191" t="s">
        <v>1</v>
      </c>
      <c r="F50" s="365"/>
      <c r="G50" s="191"/>
      <c r="H50" s="1581"/>
      <c r="I50" s="1334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24"/>
      <c r="C51" s="1333"/>
      <c r="D51" s="1334"/>
      <c r="E51" s="191" t="s">
        <v>1</v>
      </c>
      <c r="F51" s="365"/>
      <c r="G51" s="191"/>
      <c r="H51" s="1581"/>
      <c r="I51" s="1334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24"/>
      <c r="C52" s="1333"/>
      <c r="D52" s="1334"/>
      <c r="E52" s="191" t="s">
        <v>1</v>
      </c>
      <c r="F52" s="365"/>
      <c r="G52" s="191"/>
      <c r="H52" s="1581"/>
      <c r="I52" s="1334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24"/>
      <c r="C53" s="1333"/>
      <c r="D53" s="1334"/>
      <c r="E53" s="191" t="s">
        <v>1</v>
      </c>
      <c r="F53" s="365"/>
      <c r="G53" s="191"/>
      <c r="H53" s="1581"/>
      <c r="I53" s="1334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8" t="s">
        <v>344</v>
      </c>
      <c r="C54" s="1351"/>
      <c r="D54" s="1416"/>
      <c r="E54" s="179"/>
      <c r="F54" s="494"/>
      <c r="G54" s="171"/>
      <c r="H54" s="1403"/>
      <c r="I54" s="1416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66" sqref="D66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62" t="s">
        <v>188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462" t="str">
        <f t="shared" ref="M3:M4" si="0">A3</f>
        <v>KRA II - RESEARCH, INNOVATION AND CREATIVE WORK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ref="K4:K5" si="1">A3</f>
        <v>KRA II - RESEARCH, INNOVATION AND CREATIVE WORK</v>
      </c>
      <c r="L4" s="246"/>
      <c r="M4" s="146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90" t="str">
        <f>'Request Form'!B6</f>
        <v>LAST NAME:</v>
      </c>
      <c r="B6" s="1430"/>
      <c r="C6" s="1431"/>
      <c r="D6" s="1464" t="str">
        <f>Form1_A!E3</f>
        <v>MAALIW</v>
      </c>
      <c r="E6" s="1367"/>
      <c r="F6" s="1367"/>
      <c r="G6" s="1367"/>
      <c r="H6" s="1367"/>
      <c r="I6" s="1368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91" t="str">
        <f>'Request Form'!B7</f>
        <v>FIRST NAME, EXT.:</v>
      </c>
      <c r="B7" s="1333"/>
      <c r="C7" s="1334"/>
      <c r="D7" s="1467" t="str">
        <f>Form1_A!E4</f>
        <v>RENATO III</v>
      </c>
      <c r="E7" s="1333"/>
      <c r="F7" s="1333"/>
      <c r="G7" s="1333"/>
      <c r="H7" s="1333"/>
      <c r="I7" s="1402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91" t="str">
        <f>'Request Form'!B8</f>
        <v>MIDDLE NAME:</v>
      </c>
      <c r="B8" s="1333"/>
      <c r="C8" s="1334"/>
      <c r="D8" s="1467" t="str">
        <f>Form1_A!E5</f>
        <v>RACELIS</v>
      </c>
      <c r="E8" s="1333"/>
      <c r="F8" s="1333"/>
      <c r="G8" s="1333"/>
      <c r="H8" s="1333"/>
      <c r="I8" s="1402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92" t="s">
        <v>189</v>
      </c>
      <c r="B10" s="1351"/>
      <c r="C10" s="1351"/>
      <c r="D10" s="1351"/>
      <c r="E10" s="1351"/>
      <c r="F10" s="1351"/>
      <c r="G10" s="1351"/>
      <c r="H10" s="1351"/>
      <c r="I10" s="1352"/>
      <c r="J10" s="92"/>
      <c r="K10" s="281" t="s">
        <v>121</v>
      </c>
      <c r="L10" s="246"/>
      <c r="M10" s="1463" t="str">
        <f>A10</f>
        <v>CRITERION A - RESEARCH OUTPUTS (MAX = 100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Form2_A!J65</f>
        <v>81.583333333333314</v>
      </c>
      <c r="I14" s="563"/>
      <c r="J14" s="263"/>
      <c r="K14" s="270"/>
      <c r="L14" s="246"/>
      <c r="M14" s="291">
        <f>Form2_A!Q65</f>
        <v>46.25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131.58333333333331</v>
      </c>
      <c r="I15" s="566"/>
      <c r="J15" s="567"/>
      <c r="K15" s="568"/>
      <c r="L15" s="339"/>
      <c r="M15" s="271">
        <f>SUM(M13:M14)</f>
        <v>96.25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Form2_A!I80</f>
        <v>0</v>
      </c>
      <c r="I18" s="587"/>
      <c r="J18" s="576"/>
      <c r="K18" s="588"/>
      <c r="L18" s="259"/>
      <c r="M18" s="314">
        <f>Form2_A!P80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Form2_A!J94</f>
        <v>0</v>
      </c>
      <c r="I19" s="596"/>
      <c r="J19" s="576"/>
      <c r="K19" s="597"/>
      <c r="L19" s="259"/>
      <c r="M19" s="322">
        <f>Form2_A!Q94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Form2_A!J114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Form2_A!Q114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Form2_A!J133</f>
        <v>100</v>
      </c>
      <c r="I24" s="611">
        <f>IF(H24&lt;=60,H24,60)</f>
        <v>60</v>
      </c>
      <c r="J24" s="612"/>
      <c r="K24" s="621"/>
      <c r="L24" s="259"/>
      <c r="M24" s="622">
        <f>Form2_A!Q133</f>
        <v>100</v>
      </c>
      <c r="N24" s="623">
        <f>IF(M24&lt;=60,M24,60)</f>
        <v>60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60</v>
      </c>
      <c r="I25" s="566"/>
      <c r="J25" s="567"/>
      <c r="K25" s="568"/>
      <c r="L25" s="339"/>
      <c r="M25" s="624">
        <f>SUM(N23:N24)</f>
        <v>60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93" t="s">
        <v>173</v>
      </c>
      <c r="B26" s="1351"/>
      <c r="C26" s="1351"/>
      <c r="D26" s="1351"/>
      <c r="E26" s="1351"/>
      <c r="F26" s="1351"/>
      <c r="G26" s="1416"/>
      <c r="H26" s="626">
        <f>H15+H20+H25</f>
        <v>191.58333333333331</v>
      </c>
      <c r="I26" s="275">
        <f>IF(H26&gt;=100,100,H26)</f>
        <v>100</v>
      </c>
      <c r="J26" s="276"/>
      <c r="K26" s="627"/>
      <c r="L26" s="246"/>
      <c r="M26" s="628">
        <f>M15+M20+M25</f>
        <v>156.25</v>
      </c>
      <c r="N26" s="629">
        <f>IF(M26&gt;=100,100,M26)</f>
        <v>100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92" t="s">
        <v>232</v>
      </c>
      <c r="B28" s="1351"/>
      <c r="C28" s="1351"/>
      <c r="D28" s="1351"/>
      <c r="E28" s="1351"/>
      <c r="F28" s="1351"/>
      <c r="G28" s="1351"/>
      <c r="H28" s="1351"/>
      <c r="I28" s="1352"/>
      <c r="J28" s="92"/>
      <c r="K28" s="281" t="s">
        <v>121</v>
      </c>
      <c r="L28" s="246"/>
      <c r="M28" s="1463" t="str">
        <f>A28</f>
        <v>CRITERION B - INVENTIONS (MAX = 100 POINTS)</v>
      </c>
      <c r="N28" s="1327"/>
      <c r="O28" s="1327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93" t="s">
        <v>373</v>
      </c>
      <c r="B53" s="1351"/>
      <c r="C53" s="1351"/>
      <c r="D53" s="1351"/>
      <c r="E53" s="1351"/>
      <c r="F53" s="1351"/>
      <c r="G53" s="1416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8" t="s">
        <v>298</v>
      </c>
      <c r="B55" s="1351"/>
      <c r="C55" s="1351"/>
      <c r="D55" s="1351"/>
      <c r="E55" s="1351"/>
      <c r="F55" s="1351"/>
      <c r="G55" s="1351"/>
      <c r="H55" s="1351"/>
      <c r="I55" s="1352"/>
      <c r="J55" s="309"/>
      <c r="K55" s="310" t="s">
        <v>121</v>
      </c>
      <c r="L55" s="339"/>
      <c r="M55" s="1463" t="str">
        <f>A55</f>
        <v>CRITERION C - CREATIVE WORKS (MAX = 100 POINTS)</v>
      </c>
      <c r="N55" s="1327"/>
      <c r="O55" s="1327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9" t="s">
        <v>382</v>
      </c>
      <c r="B63" s="1351"/>
      <c r="C63" s="1351"/>
      <c r="D63" s="1351"/>
      <c r="E63" s="1351"/>
      <c r="F63" s="1351"/>
      <c r="G63" s="1351"/>
      <c r="H63" s="730">
        <f>H26+H53+H62</f>
        <v>191.58333333333331</v>
      </c>
      <c r="I63" s="731">
        <f t="shared" si="4"/>
        <v>100</v>
      </c>
      <c r="J63" s="732"/>
      <c r="K63" s="733"/>
      <c r="L63" s="734"/>
      <c r="M63" s="735">
        <f>M26+M53+M62</f>
        <v>156.25</v>
      </c>
      <c r="N63" s="736">
        <f t="shared" si="5"/>
        <v>100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5" zoomScaleNormal="100" workbookViewId="0">
      <selection activeCell="G131" sqref="G131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06" t="s">
        <v>384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III - EXTENSION</v>
      </c>
      <c r="O1" s="85"/>
      <c r="P1" s="1406" t="str">
        <f>A1</f>
        <v>KRA III - EXTENSION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17" t="str">
        <f>'Request Form'!B6</f>
        <v>LAST NAME:</v>
      </c>
      <c r="B3" s="1333"/>
      <c r="C3" s="1334"/>
      <c r="D3" s="1408" t="str">
        <f>Form1_A!E3</f>
        <v>MAALIW</v>
      </c>
      <c r="E3" s="1333"/>
      <c r="F3" s="1333"/>
      <c r="G3" s="1333"/>
      <c r="H3" s="1333"/>
      <c r="I3" s="1333"/>
      <c r="J3" s="1333"/>
      <c r="K3" s="1333"/>
      <c r="L3" s="1334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17" t="str">
        <f>'Request Form'!B7</f>
        <v>FIRST NAME, EXT.:</v>
      </c>
      <c r="B4" s="1333"/>
      <c r="C4" s="1334"/>
      <c r="D4" s="1408" t="str">
        <f>Form1_A!E4</f>
        <v>RENATO III</v>
      </c>
      <c r="E4" s="1333"/>
      <c r="F4" s="1333"/>
      <c r="G4" s="1333"/>
      <c r="H4" s="1333"/>
      <c r="I4" s="1333"/>
      <c r="J4" s="1333"/>
      <c r="K4" s="1333"/>
      <c r="L4" s="1334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17" t="str">
        <f>'Request Form'!B8</f>
        <v>MIDDLE NAME:</v>
      </c>
      <c r="B5" s="1333"/>
      <c r="C5" s="1334"/>
      <c r="D5" s="1408" t="str">
        <f>Form1_A!E5</f>
        <v>RACELIS</v>
      </c>
      <c r="E5" s="1333"/>
      <c r="F5" s="1333"/>
      <c r="G5" s="1333"/>
      <c r="H5" s="1333"/>
      <c r="I5" s="1333"/>
      <c r="J5" s="1333"/>
      <c r="K5" s="1333"/>
      <c r="L5" s="1334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49" t="s">
        <v>385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1"/>
      <c r="L7" s="1352"/>
      <c r="M7" s="91"/>
      <c r="N7" s="91" t="str">
        <f>A7</f>
        <v>CRITERION A - SERVICE TO THE INSTITUTION (MAX = 30 POINTS)</v>
      </c>
      <c r="O7" s="85"/>
      <c r="P7" s="1391" t="str">
        <f>A7</f>
        <v>CRITERION A - SERVICE TO THE INSTITUTION (MAX = 30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12" t="str">
        <f>B9</f>
        <v>FOR EVERY SUCCESSFUL LINKAGE, NETWORKING OR PARTNERSHIP ACTIVITY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392" t="s">
        <v>112</v>
      </c>
      <c r="B10" s="1396" t="s">
        <v>389</v>
      </c>
      <c r="C10" s="1367"/>
      <c r="D10" s="1345"/>
      <c r="E10" s="1394" t="s">
        <v>390</v>
      </c>
      <c r="F10" s="1394" t="s">
        <v>391</v>
      </c>
      <c r="G10" s="1596" t="s">
        <v>392</v>
      </c>
      <c r="H10" s="1345"/>
      <c r="I10" s="1595" t="s">
        <v>393</v>
      </c>
      <c r="J10" s="1595" t="s">
        <v>394</v>
      </c>
      <c r="K10" s="1594" t="s">
        <v>119</v>
      </c>
      <c r="L10" s="1586" t="s">
        <v>120</v>
      </c>
      <c r="M10" s="17"/>
      <c r="N10" s="1426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93"/>
      <c r="B11" s="1397"/>
      <c r="C11" s="1369"/>
      <c r="D11" s="1347"/>
      <c r="E11" s="1395"/>
      <c r="F11" s="1395"/>
      <c r="G11" s="741" t="s">
        <v>395</v>
      </c>
      <c r="H11" s="741" t="s">
        <v>396</v>
      </c>
      <c r="I11" s="1395"/>
      <c r="J11" s="1395"/>
      <c r="K11" s="1395"/>
      <c r="L11" s="1349"/>
      <c r="M11" s="17"/>
      <c r="N11" s="1427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32"/>
      <c r="C12" s="1430"/>
      <c r="D12" s="1431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24"/>
      <c r="C13" s="1333"/>
      <c r="D13" s="1334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24"/>
      <c r="C14" s="1333"/>
      <c r="D14" s="1334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24"/>
      <c r="C15" s="1333"/>
      <c r="D15" s="1334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24"/>
      <c r="C16" s="1333"/>
      <c r="D16" s="1334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24"/>
      <c r="C17" s="1333"/>
      <c r="D17" s="1334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24"/>
      <c r="C18" s="1333"/>
      <c r="D18" s="1334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24"/>
      <c r="C19" s="1333"/>
      <c r="D19" s="1334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24"/>
      <c r="C20" s="1333"/>
      <c r="D20" s="1334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8"/>
      <c r="C21" s="1351"/>
      <c r="D21" s="1416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86" t="s">
        <v>398</v>
      </c>
      <c r="C24" s="1351"/>
      <c r="D24" s="1351"/>
      <c r="E24" s="1416"/>
      <c r="F24" s="106" t="s">
        <v>138</v>
      </c>
      <c r="G24" s="1386" t="s">
        <v>399</v>
      </c>
      <c r="H24" s="1416"/>
      <c r="I24" s="106" t="s">
        <v>400</v>
      </c>
      <c r="J24" s="104" t="s">
        <v>307</v>
      </c>
      <c r="K24" s="1386" t="s">
        <v>120</v>
      </c>
      <c r="L24" s="1352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9">
        <v>1</v>
      </c>
      <c r="B25" s="1598"/>
      <c r="C25" s="1430"/>
      <c r="D25" s="1430"/>
      <c r="E25" s="1431"/>
      <c r="F25" s="183" t="s">
        <v>1</v>
      </c>
      <c r="G25" s="1601"/>
      <c r="H25" s="1431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20"/>
      <c r="L25" s="1521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24"/>
      <c r="C26" s="1333"/>
      <c r="D26" s="1333"/>
      <c r="E26" s="1334"/>
      <c r="F26" s="190" t="s">
        <v>1</v>
      </c>
      <c r="G26" s="1455"/>
      <c r="H26" s="1334"/>
      <c r="I26" s="754"/>
      <c r="J26" s="192">
        <f t="shared" si="4"/>
        <v>0</v>
      </c>
      <c r="K26" s="1523"/>
      <c r="L26" s="1402"/>
      <c r="M26" s="516"/>
      <c r="N26" s="1240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24"/>
      <c r="C27" s="1333"/>
      <c r="D27" s="1333"/>
      <c r="E27" s="1334"/>
      <c r="F27" s="190" t="s">
        <v>1</v>
      </c>
      <c r="G27" s="1455"/>
      <c r="H27" s="1334"/>
      <c r="I27" s="754"/>
      <c r="J27" s="192">
        <f t="shared" si="4"/>
        <v>0</v>
      </c>
      <c r="K27" s="1523"/>
      <c r="L27" s="1402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26"/>
      <c r="C28" s="1333"/>
      <c r="D28" s="1333"/>
      <c r="E28" s="1334"/>
      <c r="F28" s="190" t="s">
        <v>1</v>
      </c>
      <c r="G28" s="1455"/>
      <c r="H28" s="1334"/>
      <c r="I28" s="754"/>
      <c r="J28" s="192">
        <f t="shared" si="4"/>
        <v>0</v>
      </c>
      <c r="K28" s="1523"/>
      <c r="L28" s="1402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24"/>
      <c r="C29" s="1333"/>
      <c r="D29" s="1333"/>
      <c r="E29" s="1334"/>
      <c r="F29" s="190" t="s">
        <v>1</v>
      </c>
      <c r="G29" s="1455"/>
      <c r="H29" s="1334"/>
      <c r="I29" s="754"/>
      <c r="J29" s="192">
        <f t="shared" si="4"/>
        <v>0</v>
      </c>
      <c r="K29" s="1523"/>
      <c r="L29" s="1402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24"/>
      <c r="C30" s="1333"/>
      <c r="D30" s="1333"/>
      <c r="E30" s="1334"/>
      <c r="F30" s="190" t="s">
        <v>1</v>
      </c>
      <c r="G30" s="1455"/>
      <c r="H30" s="1334"/>
      <c r="I30" s="754"/>
      <c r="J30" s="192">
        <f t="shared" si="4"/>
        <v>0</v>
      </c>
      <c r="K30" s="1523"/>
      <c r="L30" s="1402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24"/>
      <c r="C31" s="1333"/>
      <c r="D31" s="1333"/>
      <c r="E31" s="1334"/>
      <c r="F31" s="190" t="s">
        <v>1</v>
      </c>
      <c r="G31" s="1455"/>
      <c r="H31" s="1334"/>
      <c r="I31" s="754"/>
      <c r="J31" s="192">
        <f t="shared" si="4"/>
        <v>0</v>
      </c>
      <c r="K31" s="1523"/>
      <c r="L31" s="1402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24"/>
      <c r="C32" s="1333"/>
      <c r="D32" s="1333"/>
      <c r="E32" s="1334"/>
      <c r="F32" s="190" t="s">
        <v>1</v>
      </c>
      <c r="G32" s="1455"/>
      <c r="H32" s="1334"/>
      <c r="I32" s="754"/>
      <c r="J32" s="192">
        <f t="shared" si="4"/>
        <v>0</v>
      </c>
      <c r="K32" s="1523"/>
      <c r="L32" s="1402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39"/>
      <c r="C33" s="1439"/>
      <c r="D33" s="1439"/>
      <c r="E33" s="1440"/>
      <c r="F33" s="190" t="s">
        <v>1</v>
      </c>
      <c r="G33" s="1600"/>
      <c r="H33" s="1440"/>
      <c r="I33" s="754"/>
      <c r="J33" s="192">
        <f t="shared" si="4"/>
        <v>0</v>
      </c>
      <c r="K33" s="1523"/>
      <c r="L33" s="1402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8"/>
      <c r="C34" s="1351"/>
      <c r="D34" s="1351"/>
      <c r="E34" s="1416"/>
      <c r="F34" s="193"/>
      <c r="G34" s="136"/>
      <c r="H34" s="476"/>
      <c r="I34" s="374" t="s">
        <v>124</v>
      </c>
      <c r="J34" s="172">
        <f>SUM(J25:J33)</f>
        <v>0</v>
      </c>
      <c r="K34" s="1599"/>
      <c r="L34" s="1352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9" t="s">
        <v>403</v>
      </c>
      <c r="B36" s="1351"/>
      <c r="C36" s="1351"/>
      <c r="D36" s="1351"/>
      <c r="E36" s="1351"/>
      <c r="F36" s="1351"/>
      <c r="G36" s="1351"/>
      <c r="H36" s="1351"/>
      <c r="I36" s="1351"/>
      <c r="J36" s="1351"/>
      <c r="K36" s="1351"/>
      <c r="L36" s="1352"/>
      <c r="M36" s="91"/>
      <c r="N36" s="91" t="str">
        <f>A36</f>
        <v>CRITERION B - SERVICE TO THE COMMUNITY (MAX = 50 POINTS)</v>
      </c>
      <c r="O36" s="85"/>
      <c r="P36" s="1391" t="str">
        <f>A36</f>
        <v>CRITERION B - SERVICE TO THE COMMUNITY (MAX = 50 POINTS)</v>
      </c>
      <c r="Q36" s="1327"/>
      <c r="R36" s="1327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597" t="str">
        <f t="shared" si="7"/>
        <v>FOR SERVICES IN ACCREDITATION, EVALUATION, ASSESSMENT WORKS AND OTHER RELATED EDUCATION QA ACTIVITIES</v>
      </c>
      <c r="Q39" s="1327"/>
      <c r="R39" s="1327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92" t="s">
        <v>112</v>
      </c>
      <c r="B40" s="1396" t="s">
        <v>406</v>
      </c>
      <c r="C40" s="1367"/>
      <c r="D40" s="1345"/>
      <c r="E40" s="1602" t="s">
        <v>407</v>
      </c>
      <c r="F40" s="1431"/>
      <c r="G40" s="1396" t="s">
        <v>408</v>
      </c>
      <c r="H40" s="1345"/>
      <c r="I40" s="1394" t="s">
        <v>409</v>
      </c>
      <c r="J40" s="1394" t="s">
        <v>410</v>
      </c>
      <c r="K40" s="1394" t="s">
        <v>307</v>
      </c>
      <c r="L40" s="1586" t="s">
        <v>120</v>
      </c>
      <c r="M40" s="17"/>
      <c r="N40" s="1426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93"/>
      <c r="B41" s="1397"/>
      <c r="C41" s="1369"/>
      <c r="D41" s="1347"/>
      <c r="E41" s="756" t="s">
        <v>411</v>
      </c>
      <c r="F41" s="741" t="s">
        <v>412</v>
      </c>
      <c r="G41" s="1397"/>
      <c r="H41" s="1347"/>
      <c r="I41" s="1395"/>
      <c r="J41" s="1395"/>
      <c r="K41" s="1395"/>
      <c r="L41" s="1349"/>
      <c r="M41" s="17"/>
      <c r="N41" s="1427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603"/>
      <c r="C42" s="1604"/>
      <c r="D42" s="1605"/>
      <c r="E42" s="758"/>
      <c r="F42" s="759"/>
      <c r="G42" s="1606"/>
      <c r="H42" s="1431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424"/>
      <c r="C43" s="1333"/>
      <c r="D43" s="1334"/>
      <c r="E43" s="764"/>
      <c r="F43" s="765"/>
      <c r="G43" s="1460"/>
      <c r="H43" s="1435"/>
      <c r="I43" s="190" t="s">
        <v>1</v>
      </c>
      <c r="J43" s="766"/>
      <c r="K43" s="208">
        <f t="shared" si="8"/>
        <v>0</v>
      </c>
      <c r="L43" s="434"/>
      <c r="M43" s="516"/>
      <c r="N43" s="1240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424"/>
      <c r="C44" s="1333"/>
      <c r="D44" s="1334"/>
      <c r="E44" s="743"/>
      <c r="F44" s="768"/>
      <c r="G44" s="1460"/>
      <c r="H44" s="1435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424"/>
      <c r="C45" s="1333"/>
      <c r="D45" s="1334"/>
      <c r="E45" s="743"/>
      <c r="F45" s="768"/>
      <c r="G45" s="1460"/>
      <c r="H45" s="1435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424"/>
      <c r="C46" s="1333"/>
      <c r="D46" s="1334"/>
      <c r="E46" s="743"/>
      <c r="F46" s="768"/>
      <c r="G46" s="1460"/>
      <c r="H46" s="1435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424"/>
      <c r="C47" s="1333"/>
      <c r="D47" s="1334"/>
      <c r="E47" s="743"/>
      <c r="F47" s="768"/>
      <c r="G47" s="1460"/>
      <c r="H47" s="1435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424"/>
      <c r="C48" s="1333"/>
      <c r="D48" s="1334"/>
      <c r="E48" s="743"/>
      <c r="F48" s="768"/>
      <c r="G48" s="1460"/>
      <c r="H48" s="1435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424"/>
      <c r="C49" s="1333"/>
      <c r="D49" s="1334"/>
      <c r="E49" s="743"/>
      <c r="F49" s="768"/>
      <c r="G49" s="1460"/>
      <c r="H49" s="1435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424"/>
      <c r="C50" s="1333"/>
      <c r="D50" s="1334"/>
      <c r="E50" s="743"/>
      <c r="F50" s="768"/>
      <c r="G50" s="1460"/>
      <c r="H50" s="1435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539"/>
      <c r="C51" s="1439"/>
      <c r="D51" s="1440"/>
      <c r="E51" s="743"/>
      <c r="F51" s="768"/>
      <c r="G51" s="1600"/>
      <c r="H51" s="1440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8"/>
      <c r="C52" s="1351"/>
      <c r="D52" s="1416"/>
      <c r="E52" s="494"/>
      <c r="F52" s="769"/>
      <c r="G52" s="1403"/>
      <c r="H52" s="1416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5.5">
      <c r="A55" s="103" t="s">
        <v>112</v>
      </c>
      <c r="B55" s="1386" t="s">
        <v>417</v>
      </c>
      <c r="C55" s="1351"/>
      <c r="D55" s="1351"/>
      <c r="E55" s="1416"/>
      <c r="F55" s="1386" t="s">
        <v>306</v>
      </c>
      <c r="G55" s="1416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08"/>
      <c r="C56" s="1434"/>
      <c r="D56" s="1434"/>
      <c r="E56" s="1435"/>
      <c r="F56" s="1432"/>
      <c r="G56" s="1431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7"/>
      <c r="C57" s="1333"/>
      <c r="D57" s="1333"/>
      <c r="E57" s="1334"/>
      <c r="F57" s="1424"/>
      <c r="G57" s="1334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7"/>
      <c r="C58" s="1333"/>
      <c r="D58" s="1333"/>
      <c r="E58" s="1334"/>
      <c r="F58" s="1424"/>
      <c r="G58" s="1334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7"/>
      <c r="C59" s="1333"/>
      <c r="D59" s="1333"/>
      <c r="E59" s="1334"/>
      <c r="F59" s="1424"/>
      <c r="G59" s="1334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7"/>
      <c r="C60" s="1333"/>
      <c r="D60" s="1333"/>
      <c r="E60" s="1334"/>
      <c r="F60" s="1424"/>
      <c r="G60" s="1334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7"/>
      <c r="C61" s="1333"/>
      <c r="D61" s="1333"/>
      <c r="E61" s="1334"/>
      <c r="F61" s="1424"/>
      <c r="G61" s="1334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7"/>
      <c r="C62" s="1333"/>
      <c r="D62" s="1333"/>
      <c r="E62" s="1334"/>
      <c r="F62" s="1424"/>
      <c r="G62" s="1334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7"/>
      <c r="C63" s="1333"/>
      <c r="D63" s="1333"/>
      <c r="E63" s="1334"/>
      <c r="F63" s="1424"/>
      <c r="G63" s="1334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7"/>
      <c r="C64" s="1333"/>
      <c r="D64" s="1333"/>
      <c r="E64" s="1334"/>
      <c r="F64" s="1424"/>
      <c r="G64" s="1334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7"/>
      <c r="C65" s="1333"/>
      <c r="D65" s="1333"/>
      <c r="E65" s="1334"/>
      <c r="F65" s="1424"/>
      <c r="G65" s="1334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8"/>
      <c r="C66" s="1351"/>
      <c r="D66" s="1351"/>
      <c r="E66" s="1416"/>
      <c r="F66" s="1609"/>
      <c r="G66" s="1416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415" t="s">
        <v>423</v>
      </c>
      <c r="C68" s="1351"/>
      <c r="D68" s="1351"/>
      <c r="E68" s="1351"/>
      <c r="F68" s="1351"/>
      <c r="G68" s="1351"/>
      <c r="H68" s="1351"/>
      <c r="I68" s="1351"/>
      <c r="J68" s="1351"/>
      <c r="K68" s="1351"/>
      <c r="L68" s="1352"/>
      <c r="M68" s="88"/>
      <c r="N68" s="88" t="str">
        <f>B68</f>
        <v>FOR SERVICES AS A SHORT-TERM CONSULTANT/EXPERT</v>
      </c>
      <c r="O68" s="85"/>
      <c r="P68" s="1549" t="str">
        <f>B68</f>
        <v>FOR SERVICES AS A SHORT-TERM CONSULTANT/EXPERT</v>
      </c>
      <c r="Q68" s="1369"/>
      <c r="R68" s="1369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92" t="s">
        <v>112</v>
      </c>
      <c r="B69" s="1396" t="s">
        <v>424</v>
      </c>
      <c r="C69" s="1367"/>
      <c r="D69" s="1367"/>
      <c r="E69" s="1345"/>
      <c r="F69" s="1394" t="s">
        <v>425</v>
      </c>
      <c r="G69" s="1610" t="s">
        <v>426</v>
      </c>
      <c r="H69" s="1431"/>
      <c r="I69" s="1396" t="s">
        <v>409</v>
      </c>
      <c r="J69" s="1394" t="s">
        <v>138</v>
      </c>
      <c r="K69" s="1394" t="s">
        <v>307</v>
      </c>
      <c r="L69" s="1586" t="s">
        <v>120</v>
      </c>
      <c r="M69" s="40"/>
      <c r="N69" s="1426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93"/>
      <c r="B70" s="1397"/>
      <c r="C70" s="1369"/>
      <c r="D70" s="1369"/>
      <c r="E70" s="1347"/>
      <c r="F70" s="1395"/>
      <c r="G70" s="777" t="s">
        <v>411</v>
      </c>
      <c r="H70" s="741" t="s">
        <v>412</v>
      </c>
      <c r="I70" s="1397"/>
      <c r="J70" s="1395"/>
      <c r="K70" s="1395"/>
      <c r="L70" s="1349"/>
      <c r="M70" s="17"/>
      <c r="N70" s="1427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11" t="s">
        <v>715</v>
      </c>
      <c r="C71" s="1434"/>
      <c r="D71" s="1434"/>
      <c r="E71" s="1435"/>
      <c r="F71" s="1262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12" t="s">
        <v>430</v>
      </c>
      <c r="C72" s="1434"/>
      <c r="D72" s="1434"/>
      <c r="E72" s="1435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12" t="s">
        <v>714</v>
      </c>
      <c r="C73" s="1434"/>
      <c r="D73" s="1434"/>
      <c r="E73" s="1435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12" t="s">
        <v>430</v>
      </c>
      <c r="C74" s="1434"/>
      <c r="D74" s="1434"/>
      <c r="E74" s="1435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12" t="s">
        <v>429</v>
      </c>
      <c r="C75" s="1434"/>
      <c r="D75" s="1434"/>
      <c r="E75" s="1435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13" t="s">
        <v>716</v>
      </c>
      <c r="C76" s="1434"/>
      <c r="D76" s="1434"/>
      <c r="E76" s="1435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12" t="s">
        <v>430</v>
      </c>
      <c r="C77" s="1434"/>
      <c r="D77" s="1434"/>
      <c r="E77" s="1435"/>
      <c r="F77" s="365" t="s">
        <v>428</v>
      </c>
      <c r="G77" s="743">
        <v>44897</v>
      </c>
      <c r="H77" s="743">
        <v>44905</v>
      </c>
      <c r="I77" s="1047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8"/>
      <c r="C78" s="1351"/>
      <c r="D78" s="1351"/>
      <c r="E78" s="1351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415" t="s">
        <v>431</v>
      </c>
      <c r="C80" s="1351"/>
      <c r="D80" s="1351"/>
      <c r="E80" s="1351"/>
      <c r="F80" s="1351"/>
      <c r="G80" s="1351"/>
      <c r="H80" s="1351"/>
      <c r="I80" s="1351"/>
      <c r="J80" s="1351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86" t="s">
        <v>432</v>
      </c>
      <c r="C81" s="1351"/>
      <c r="D81" s="1351"/>
      <c r="E81" s="1416"/>
      <c r="F81" s="104" t="s">
        <v>433</v>
      </c>
      <c r="G81" s="1386" t="s">
        <v>434</v>
      </c>
      <c r="H81" s="1416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15" t="s">
        <v>438</v>
      </c>
      <c r="C82" s="1430"/>
      <c r="D82" s="1430"/>
      <c r="E82" s="1431"/>
      <c r="F82" s="793"/>
      <c r="G82" s="1579"/>
      <c r="H82" s="1431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36" t="s">
        <v>440</v>
      </c>
      <c r="C83" s="1333"/>
      <c r="D83" s="1333"/>
      <c r="E83" s="1334"/>
      <c r="F83" s="365"/>
      <c r="G83" s="1455"/>
      <c r="H83" s="1334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36" t="s">
        <v>442</v>
      </c>
      <c r="C84" s="1333"/>
      <c r="D84" s="1333"/>
      <c r="E84" s="1334"/>
      <c r="F84" s="365"/>
      <c r="G84" s="1455"/>
      <c r="H84" s="1334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19" t="s">
        <v>444</v>
      </c>
      <c r="C85" s="1560"/>
      <c r="D85" s="1560"/>
      <c r="E85" s="1446"/>
      <c r="F85" s="794"/>
      <c r="G85" s="1600"/>
      <c r="H85" s="1440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8"/>
      <c r="C86" s="1351"/>
      <c r="D86" s="1351"/>
      <c r="E86" s="1416"/>
      <c r="F86" s="1403"/>
      <c r="G86" s="1351"/>
      <c r="H86" s="1416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49" t="s">
        <v>445</v>
      </c>
      <c r="C88" s="1369"/>
      <c r="D88" s="1369"/>
      <c r="E88" s="1369"/>
      <c r="F88" s="1369"/>
      <c r="G88" s="1369"/>
      <c r="H88" s="1369"/>
      <c r="I88" s="1369"/>
      <c r="J88" s="1369"/>
      <c r="K88" s="1369"/>
      <c r="L88" s="1370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49" t="str">
        <f>B88</f>
        <v>FOR EVERY HOUR OF TRAINING COURSE, SEMINAR, WORKSHOP CONDUCTED AS A RESOURCE PERSON, CONVENOR, FACILITATOR, MODERATOR, KEYNOTE/PLENARY SPEAKER OR PANELIST</v>
      </c>
      <c r="Q88" s="1369"/>
      <c r="R88" s="1369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92" t="s">
        <v>112</v>
      </c>
      <c r="B89" s="1396" t="s">
        <v>446</v>
      </c>
      <c r="C89" s="1367"/>
      <c r="D89" s="1345"/>
      <c r="E89" s="1394" t="s">
        <v>447</v>
      </c>
      <c r="F89" s="1394" t="s">
        <v>306</v>
      </c>
      <c r="G89" s="1374" t="s">
        <v>426</v>
      </c>
      <c r="H89" s="1345"/>
      <c r="I89" s="1394" t="s">
        <v>409</v>
      </c>
      <c r="J89" s="1394" t="s">
        <v>448</v>
      </c>
      <c r="K89" s="1394" t="s">
        <v>307</v>
      </c>
      <c r="L89" s="1586" t="s">
        <v>120</v>
      </c>
      <c r="M89" s="17"/>
      <c r="N89" s="1426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93"/>
      <c r="B90" s="1397"/>
      <c r="C90" s="1369"/>
      <c r="D90" s="1347"/>
      <c r="E90" s="1395"/>
      <c r="F90" s="1395"/>
      <c r="G90" s="796" t="s">
        <v>449</v>
      </c>
      <c r="H90" s="741" t="s">
        <v>450</v>
      </c>
      <c r="I90" s="1395"/>
      <c r="J90" s="1395"/>
      <c r="K90" s="1395"/>
      <c r="L90" s="1349"/>
      <c r="M90" s="17"/>
      <c r="N90" s="1427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59"/>
      <c r="C91" s="1434"/>
      <c r="D91" s="1435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24"/>
      <c r="C92" s="1333"/>
      <c r="D92" s="1334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40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24"/>
      <c r="C93" s="1333"/>
      <c r="D93" s="1334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24"/>
      <c r="C94" s="1333"/>
      <c r="D94" s="1334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24"/>
      <c r="C95" s="1333"/>
      <c r="D95" s="1334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24"/>
      <c r="C96" s="1333"/>
      <c r="D96" s="1334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24"/>
      <c r="C97" s="1333"/>
      <c r="D97" s="1334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24"/>
      <c r="C98" s="1333"/>
      <c r="D98" s="1334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24"/>
      <c r="C99" s="1333"/>
      <c r="D99" s="1334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1"/>
      <c r="C100" s="1351"/>
      <c r="D100" s="1416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49" t="s">
        <v>452</v>
      </c>
      <c r="C103" s="1369"/>
      <c r="D103" s="1369"/>
      <c r="E103" s="1369"/>
      <c r="F103" s="1369"/>
      <c r="G103" s="1369"/>
      <c r="H103" s="1369"/>
      <c r="I103" s="1369"/>
      <c r="J103" s="1369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86" t="s">
        <v>453</v>
      </c>
      <c r="C104" s="1351"/>
      <c r="D104" s="1351"/>
      <c r="E104" s="1416"/>
      <c r="F104" s="1386" t="s">
        <v>454</v>
      </c>
      <c r="G104" s="1416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14"/>
      <c r="C105" s="1430"/>
      <c r="D105" s="1430"/>
      <c r="E105" s="1431"/>
      <c r="F105" s="1620"/>
      <c r="G105" s="1431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25"/>
      <c r="C106" s="1333"/>
      <c r="D106" s="1333"/>
      <c r="E106" s="1334"/>
      <c r="F106" s="1616"/>
      <c r="G106" s="1334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25"/>
      <c r="C107" s="1333"/>
      <c r="D107" s="1333"/>
      <c r="E107" s="1334"/>
      <c r="F107" s="1616"/>
      <c r="G107" s="1334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25"/>
      <c r="C108" s="1333"/>
      <c r="D108" s="1333"/>
      <c r="E108" s="1334"/>
      <c r="F108" s="1616"/>
      <c r="G108" s="1334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25"/>
      <c r="C109" s="1333"/>
      <c r="D109" s="1333"/>
      <c r="E109" s="1334"/>
      <c r="F109" s="1616"/>
      <c r="G109" s="1334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25"/>
      <c r="C110" s="1333"/>
      <c r="D110" s="1333"/>
      <c r="E110" s="1334"/>
      <c r="F110" s="1616"/>
      <c r="G110" s="1334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25"/>
      <c r="C111" s="1333"/>
      <c r="D111" s="1333"/>
      <c r="E111" s="1334"/>
      <c r="F111" s="1616"/>
      <c r="G111" s="1334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25"/>
      <c r="C112" s="1333"/>
      <c r="D112" s="1333"/>
      <c r="E112" s="1334"/>
      <c r="F112" s="1616"/>
      <c r="G112" s="1334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25"/>
      <c r="C113" s="1333"/>
      <c r="D113" s="1333"/>
      <c r="E113" s="1334"/>
      <c r="F113" s="1616"/>
      <c r="G113" s="1334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25"/>
      <c r="C114" s="1333"/>
      <c r="D114" s="1333"/>
      <c r="E114" s="1334"/>
      <c r="F114" s="1617"/>
      <c r="G114" s="1440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8"/>
      <c r="C115" s="1351"/>
      <c r="D115" s="1351"/>
      <c r="E115" s="1416"/>
      <c r="F115" s="1618"/>
      <c r="G115" s="1416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" workbookViewId="0">
      <selection activeCell="B25" sqref="B25:I2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06" t="s">
        <v>384</v>
      </c>
      <c r="C1" s="1327"/>
      <c r="D1" s="1327"/>
      <c r="E1" s="1327"/>
      <c r="F1" s="1327"/>
      <c r="G1" s="1327"/>
      <c r="H1" s="1327"/>
      <c r="I1" s="1327"/>
      <c r="J1" s="83"/>
      <c r="K1" s="1518" t="str">
        <f>B1</f>
        <v>KRA III - EXTENSION</v>
      </c>
      <c r="L1" s="1327"/>
      <c r="M1" s="810"/>
      <c r="N1" s="1406" t="str">
        <f>B1</f>
        <v>KRA III - EXTENSION</v>
      </c>
      <c r="O1" s="1327"/>
      <c r="P1" s="1327"/>
      <c r="Q1" s="1327"/>
      <c r="R1" s="1327"/>
      <c r="S1" s="1327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21" t="str">
        <f>'Request Form'!B6</f>
        <v>LAST NAME:</v>
      </c>
      <c r="C3" s="1333"/>
      <c r="D3" s="1334"/>
      <c r="E3" s="1622" t="str">
        <f>Form1_A!E3</f>
        <v>MAALIW</v>
      </c>
      <c r="F3" s="1333"/>
      <c r="G3" s="1333"/>
      <c r="H3" s="1333"/>
      <c r="I3" s="1334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21" t="str">
        <f>'Request Form'!B7</f>
        <v>FIRST NAME, EXT.:</v>
      </c>
      <c r="C4" s="1333"/>
      <c r="D4" s="1334"/>
      <c r="E4" s="1622" t="str">
        <f>Form1_A!E4</f>
        <v>RENATO III</v>
      </c>
      <c r="F4" s="1333"/>
      <c r="G4" s="1333"/>
      <c r="H4" s="1333"/>
      <c r="I4" s="1334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21" t="str">
        <f>'Request Form'!B8</f>
        <v>MIDDLE NAME:</v>
      </c>
      <c r="C5" s="1333"/>
      <c r="D5" s="1334"/>
      <c r="E5" s="1408" t="str">
        <f>Form1_A!E5</f>
        <v>RACELIS</v>
      </c>
      <c r="F5" s="1333"/>
      <c r="G5" s="1333"/>
      <c r="H5" s="1333"/>
      <c r="I5" s="1334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9" t="s">
        <v>459</v>
      </c>
      <c r="C7" s="1351"/>
      <c r="D7" s="1351"/>
      <c r="E7" s="1351"/>
      <c r="F7" s="1351"/>
      <c r="G7" s="1351"/>
      <c r="H7" s="1351"/>
      <c r="I7" s="1352"/>
      <c r="J7" s="91"/>
      <c r="K7" s="1518" t="str">
        <f>B7</f>
        <v>CRITERION C - QUALITY OF EXTENSION SERVICES (MAX = 20 POINTS)</v>
      </c>
      <c r="L7" s="1327"/>
      <c r="M7" s="85"/>
      <c r="N7" s="1391" t="str">
        <f>B7</f>
        <v>CRITERION C - QUALITY OF EXTENSION SERVICES (MAX = 20 POINTS)</v>
      </c>
      <c r="O7" s="1327"/>
      <c r="P7" s="1327"/>
      <c r="Q7" s="1327"/>
      <c r="R7" s="1327"/>
      <c r="S7" s="1327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23" t="s">
        <v>460</v>
      </c>
      <c r="C9" s="1333"/>
      <c r="D9" s="1333"/>
      <c r="E9" s="1333"/>
      <c r="F9" s="1333"/>
      <c r="G9" s="1333"/>
      <c r="H9" s="1333"/>
      <c r="I9" s="1402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24" t="s">
        <v>461</v>
      </c>
      <c r="C11" s="1333"/>
      <c r="D11" s="1333"/>
      <c r="E11" s="1333"/>
      <c r="F11" s="1333"/>
      <c r="G11" s="1333"/>
      <c r="H11" s="1402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24" t="s">
        <v>462</v>
      </c>
      <c r="C13" s="1333"/>
      <c r="D13" s="1333"/>
      <c r="E13" s="1333"/>
      <c r="F13" s="1333"/>
      <c r="G13" s="815" t="s">
        <v>1</v>
      </c>
      <c r="H13" s="1627" t="s">
        <v>66</v>
      </c>
      <c r="I13" s="1352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92" t="s">
        <v>112</v>
      </c>
      <c r="C16" s="1396" t="s">
        <v>67</v>
      </c>
      <c r="D16" s="1367"/>
      <c r="E16" s="1345"/>
      <c r="F16" s="1631" t="s">
        <v>464</v>
      </c>
      <c r="G16" s="1430"/>
      <c r="H16" s="1430"/>
      <c r="I16" s="1521"/>
      <c r="J16" s="816"/>
      <c r="K16" s="1632" t="s">
        <v>121</v>
      </c>
      <c r="L16" s="1352"/>
      <c r="M16" s="85"/>
      <c r="N16" s="1625"/>
      <c r="O16" s="1369"/>
      <c r="P16" s="1369"/>
      <c r="Q16" s="1369"/>
      <c r="R16" s="1369"/>
      <c r="S16" s="1369"/>
      <c r="T16" s="1369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28"/>
      <c r="C17" s="1629"/>
      <c r="D17" s="1331"/>
      <c r="E17" s="1630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633" t="s">
        <v>79</v>
      </c>
      <c r="D18" s="1333"/>
      <c r="E18" s="1334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358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633" t="s">
        <v>82</v>
      </c>
      <c r="D19" s="1333"/>
      <c r="E19" s="1334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327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633" t="s">
        <v>84</v>
      </c>
      <c r="D20" s="1333"/>
      <c r="E20" s="1334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327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634" t="s">
        <v>86</v>
      </c>
      <c r="D21" s="1439"/>
      <c r="E21" s="1440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327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35" t="s">
        <v>87</v>
      </c>
      <c r="C22" s="1351"/>
      <c r="D22" s="1351"/>
      <c r="E22" s="1351"/>
      <c r="F22" s="1351"/>
      <c r="G22" s="1356"/>
      <c r="H22" s="163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52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52" t="s">
        <v>469</v>
      </c>
      <c r="C23" s="1351"/>
      <c r="D23" s="1351"/>
      <c r="E23" s="1351"/>
      <c r="F23" s="1351"/>
      <c r="G23" s="1416"/>
      <c r="H23" s="1637">
        <f>H22/100*20</f>
        <v>0</v>
      </c>
      <c r="I23" s="1352"/>
      <c r="J23" s="194"/>
      <c r="K23" s="194"/>
      <c r="L23" s="194"/>
      <c r="M23" s="85"/>
      <c r="N23" s="1626" t="s">
        <v>88</v>
      </c>
      <c r="O23" s="1334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09" t="s">
        <v>472</v>
      </c>
      <c r="C25" s="1410"/>
      <c r="D25" s="1410"/>
      <c r="E25" s="1410"/>
      <c r="F25" s="1410"/>
      <c r="G25" s="1410"/>
      <c r="H25" s="1410"/>
      <c r="I25" s="1411"/>
      <c r="J25" s="91"/>
      <c r="K25" s="1518" t="str">
        <f>B25</f>
        <v>CRITERION D - BONUS CRITERION (MAX = 20 POINTS)</v>
      </c>
      <c r="L25" s="1327"/>
      <c r="M25" s="85"/>
      <c r="N25" s="1391" t="str">
        <f>B25</f>
        <v>CRITERION D - BONUS CRITERION (MAX = 20 POINTS)</v>
      </c>
      <c r="O25" s="1327"/>
      <c r="P25" s="1327"/>
      <c r="Q25" s="1327"/>
      <c r="R25" s="1327"/>
      <c r="S25" s="1327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5.5">
      <c r="A30" s="87"/>
      <c r="B30" s="70" t="s">
        <v>112</v>
      </c>
      <c r="C30" s="1386" t="s">
        <v>480</v>
      </c>
      <c r="D30" s="1351"/>
      <c r="E30" s="1351"/>
      <c r="F30" s="1416"/>
      <c r="G30" s="104" t="s">
        <v>481</v>
      </c>
      <c r="H30" s="104" t="s">
        <v>119</v>
      </c>
      <c r="I30" s="153" t="s">
        <v>70</v>
      </c>
      <c r="J30" s="17"/>
      <c r="K30" s="1375" t="s">
        <v>121</v>
      </c>
      <c r="L30" s="1352"/>
      <c r="M30" s="87"/>
      <c r="N30" s="103" t="s">
        <v>122</v>
      </c>
      <c r="O30" s="104" t="s">
        <v>123</v>
      </c>
      <c r="P30" s="1353" t="s">
        <v>76</v>
      </c>
      <c r="Q30" s="1351"/>
      <c r="R30" s="1351"/>
      <c r="S30" s="1352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638"/>
      <c r="D31" s="1430"/>
      <c r="E31" s="1430"/>
      <c r="F31" s="1431"/>
      <c r="G31" s="855"/>
      <c r="H31" s="856"/>
      <c r="I31" s="857"/>
      <c r="J31" s="516"/>
      <c r="K31" s="1639"/>
      <c r="L31" s="1521"/>
      <c r="M31" s="85"/>
      <c r="N31" s="520" t="s">
        <v>60</v>
      </c>
      <c r="O31" s="858">
        <f>IF(N31="Acceptable",H31,0)</f>
        <v>0</v>
      </c>
      <c r="P31" s="1389"/>
      <c r="Q31" s="1351"/>
      <c r="R31" s="1351"/>
      <c r="S31" s="1352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640"/>
      <c r="D32" s="1439"/>
      <c r="E32" s="1439"/>
      <c r="F32" s="1440"/>
      <c r="G32" s="860" t="s">
        <v>124</v>
      </c>
      <c r="H32" s="861" t="s">
        <v>485</v>
      </c>
      <c r="I32" s="862"/>
      <c r="J32" s="516"/>
      <c r="K32" s="1641"/>
      <c r="L32" s="1578"/>
      <c r="M32" s="85"/>
      <c r="N32" s="140"/>
      <c r="O32" s="175">
        <f>SUM(O31)</f>
        <v>0</v>
      </c>
      <c r="P32" s="1390"/>
      <c r="Q32" s="1351"/>
      <c r="R32" s="1351"/>
      <c r="S32" s="1352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activeCell="K21" sqref="K2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62" t="s">
        <v>384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III - EXTENSION</v>
      </c>
      <c r="L3" s="246"/>
      <c r="M3" s="1462" t="str">
        <f t="shared" ref="M3:M7" si="1">A3</f>
        <v>KRA III - EXTENSION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46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65" t="str">
        <f>'Request Form'!B6</f>
        <v>LAST NAME:</v>
      </c>
      <c r="B5" s="1430"/>
      <c r="C5" s="1431"/>
      <c r="D5" s="1642" t="str">
        <f>Form1_A!E3</f>
        <v>MAALIW</v>
      </c>
      <c r="E5" s="1367"/>
      <c r="F5" s="1367"/>
      <c r="G5" s="1367"/>
      <c r="H5" s="1367"/>
      <c r="I5" s="1368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66" t="str">
        <f>'Request Form'!B7</f>
        <v>FIRST NAME, EXT.:</v>
      </c>
      <c r="B6" s="1333"/>
      <c r="C6" s="1334"/>
      <c r="D6" s="1643" t="str">
        <f>Form1_A!E4</f>
        <v>RENATO III</v>
      </c>
      <c r="E6" s="1333"/>
      <c r="F6" s="1333"/>
      <c r="G6" s="1333"/>
      <c r="H6" s="1333"/>
      <c r="I6" s="1402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44" t="str">
        <f>'Request Form'!B8</f>
        <v>MIDDLE NAME:</v>
      </c>
      <c r="B7" s="1439"/>
      <c r="C7" s="1440"/>
      <c r="D7" s="1645" t="str">
        <f>Form1_A!E5</f>
        <v>RACELIS</v>
      </c>
      <c r="E7" s="1439"/>
      <c r="F7" s="1439"/>
      <c r="G7" s="1439"/>
      <c r="H7" s="1439"/>
      <c r="I7" s="1578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92" t="s">
        <v>385</v>
      </c>
      <c r="B9" s="1351"/>
      <c r="C9" s="1351"/>
      <c r="D9" s="1351"/>
      <c r="E9" s="1351"/>
      <c r="F9" s="1351"/>
      <c r="G9" s="1351"/>
      <c r="H9" s="1351"/>
      <c r="I9" s="1352"/>
      <c r="J9" s="92"/>
      <c r="K9" s="92" t="str">
        <f>A9</f>
        <v>CRITERION A - SERVICE TO THE INSTITUTION (MAX = 30 POINTS)</v>
      </c>
      <c r="L9" s="246"/>
      <c r="M9" s="1478" t="str">
        <f>A9</f>
        <v>CRITERION A - SERVICE TO THE INSTITUTION (MAX = 30 POINTS)</v>
      </c>
      <c r="N9" s="1369"/>
      <c r="O9" s="1369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46"/>
      <c r="B10" s="1351"/>
      <c r="C10" s="1351"/>
      <c r="D10" s="1351"/>
      <c r="E10" s="1351"/>
      <c r="F10" s="1351"/>
      <c r="G10" s="1416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314"/>
      <c r="D12" s="1314"/>
      <c r="E12" s="1315"/>
      <c r="F12" s="1315"/>
      <c r="G12" s="1314"/>
      <c r="H12" s="908">
        <f>'Form 3-A&amp;B'!J34</f>
        <v>0</v>
      </c>
      <c r="I12" s="1316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7" t="s">
        <v>173</v>
      </c>
      <c r="D13" s="1475"/>
      <c r="E13" s="1475"/>
      <c r="F13" s="1475"/>
      <c r="G13" s="1476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92" t="s">
        <v>403</v>
      </c>
      <c r="B15" s="1351"/>
      <c r="C15" s="1351"/>
      <c r="D15" s="1351"/>
      <c r="E15" s="1351"/>
      <c r="F15" s="1351"/>
      <c r="G15" s="1351"/>
      <c r="H15" s="1351"/>
      <c r="I15" s="1352"/>
      <c r="J15" s="92"/>
      <c r="K15" s="282" t="str">
        <f>A15</f>
        <v>CRITERION B - SERVICE TO THE COMMUNITY (MAX = 50 POINTS)</v>
      </c>
      <c r="L15" s="246"/>
      <c r="M15" s="1648" t="str">
        <f>A15</f>
        <v>CRITERION B - SERVICE TO THE COMMUNITY (MAX = 50 POINTS)</v>
      </c>
      <c r="N15" s="1351"/>
      <c r="O15" s="135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649" t="s">
        <v>496</v>
      </c>
      <c r="C16" s="1351"/>
      <c r="D16" s="1351"/>
      <c r="E16" s="1351"/>
      <c r="F16" s="1351"/>
      <c r="G16" s="1416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650" t="s">
        <v>499</v>
      </c>
      <c r="D18" s="1333"/>
      <c r="E18" s="1333"/>
      <c r="F18" s="1333"/>
      <c r="G18" s="1334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651" t="s">
        <v>500</v>
      </c>
      <c r="D19" s="1333"/>
      <c r="E19" s="1333"/>
      <c r="F19" s="1333"/>
      <c r="G19" s="1334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650" t="s">
        <v>501</v>
      </c>
      <c r="D20" s="1333"/>
      <c r="E20" s="1333"/>
      <c r="F20" s="1333"/>
      <c r="G20" s="1334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654" t="s">
        <v>507</v>
      </c>
      <c r="D25" s="1655"/>
      <c r="E25" s="1655"/>
      <c r="F25" s="1655"/>
      <c r="G25" s="1656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57" t="s">
        <v>508</v>
      </c>
      <c r="C27" s="1367"/>
      <c r="D27" s="1367"/>
      <c r="E27" s="1367"/>
      <c r="F27" s="1367"/>
      <c r="G27" s="1345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7" t="s">
        <v>179</v>
      </c>
      <c r="D29" s="1475"/>
      <c r="E29" s="1475"/>
      <c r="F29" s="1475"/>
      <c r="G29" s="1476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8" t="s">
        <v>510</v>
      </c>
      <c r="B31" s="1351"/>
      <c r="C31" s="1351"/>
      <c r="D31" s="1351"/>
      <c r="E31" s="1351"/>
      <c r="F31" s="1351"/>
      <c r="G31" s="1351"/>
      <c r="H31" s="1351"/>
      <c r="I31" s="1352"/>
      <c r="J31" s="309"/>
      <c r="K31" s="309" t="str">
        <f>A31</f>
        <v>CRITERION C - QUALITY OF EXTENSION (MAX = 20 POINTS)</v>
      </c>
      <c r="L31" s="339"/>
      <c r="M31" s="1463" t="str">
        <f>A31</f>
        <v>CRITERION C - QUALITY OF EXTENSION (MAX = 20 POINTS)</v>
      </c>
      <c r="N31" s="1327"/>
      <c r="O31" s="1327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58"/>
      <c r="B32" s="1351"/>
      <c r="C32" s="1351"/>
      <c r="D32" s="1351"/>
      <c r="E32" s="1351"/>
      <c r="F32" s="1351"/>
      <c r="G32" s="1416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652" t="s">
        <v>511</v>
      </c>
      <c r="C33" s="1351"/>
      <c r="D33" s="1351"/>
      <c r="E33" s="1351"/>
      <c r="F33" s="1351"/>
      <c r="G33" s="1416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8" t="s">
        <v>472</v>
      </c>
      <c r="B36" s="1351"/>
      <c r="C36" s="1351"/>
      <c r="D36" s="1351"/>
      <c r="E36" s="1351"/>
      <c r="F36" s="1351"/>
      <c r="G36" s="1351"/>
      <c r="H36" s="1351"/>
      <c r="I36" s="1352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652" t="s">
        <v>513</v>
      </c>
      <c r="C38" s="1351"/>
      <c r="D38" s="1351"/>
      <c r="E38" s="1351"/>
      <c r="F38" s="1351"/>
      <c r="G38" s="1416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93" t="s">
        <v>514</v>
      </c>
      <c r="B39" s="1351"/>
      <c r="C39" s="1351"/>
      <c r="D39" s="1351"/>
      <c r="E39" s="1351"/>
      <c r="F39" s="1351"/>
      <c r="G39" s="1416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79" t="s">
        <v>517</v>
      </c>
      <c r="B40" s="1351"/>
      <c r="C40" s="1351"/>
      <c r="D40" s="1351"/>
      <c r="E40" s="1351"/>
      <c r="F40" s="1351"/>
      <c r="G40" s="1351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53"/>
      <c r="N61" s="1327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activeCell="A23" sqref="A23:J23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62" t="s">
        <v>518</v>
      </c>
      <c r="B1" s="1327"/>
      <c r="C1" s="1327"/>
      <c r="D1" s="1327"/>
      <c r="E1" s="1327"/>
      <c r="F1" s="1327"/>
      <c r="G1" s="1327"/>
      <c r="H1" s="1327"/>
      <c r="I1" s="1327"/>
      <c r="J1" s="1327"/>
      <c r="K1" s="245"/>
      <c r="L1" s="245" t="str">
        <f>A1</f>
        <v>KRA IV - PROFESSIONAL DEVELOPMENT</v>
      </c>
      <c r="M1" s="86"/>
      <c r="N1" s="1462" t="str">
        <f>A1</f>
        <v>KRA IV - PROFESSIONAL DEVELOPMENT</v>
      </c>
      <c r="O1" s="1327"/>
      <c r="P1" s="1327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21" t="str">
        <f>'Request Form'!B6</f>
        <v>LAST NAME:</v>
      </c>
      <c r="B3" s="1333"/>
      <c r="C3" s="1334"/>
      <c r="D3" s="1622" t="str">
        <f>Form1_A!E3</f>
        <v>MAALIW</v>
      </c>
      <c r="E3" s="1333"/>
      <c r="F3" s="1333"/>
      <c r="G3" s="1333"/>
      <c r="H3" s="1333"/>
      <c r="I3" s="1333"/>
      <c r="J3" s="1334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21" t="str">
        <f>'Request Form'!B7</f>
        <v>FIRST NAME, EXT.:</v>
      </c>
      <c r="B4" s="1333"/>
      <c r="C4" s="1334"/>
      <c r="D4" s="1622" t="str">
        <f>Form1_A!E4</f>
        <v>RENATO III</v>
      </c>
      <c r="E4" s="1333"/>
      <c r="F4" s="1333"/>
      <c r="G4" s="1333"/>
      <c r="H4" s="1333"/>
      <c r="I4" s="1333"/>
      <c r="J4" s="1334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21" t="str">
        <f>'Request Form'!B8</f>
        <v>MIDDLE NAME:</v>
      </c>
      <c r="B5" s="1333"/>
      <c r="C5" s="1334"/>
      <c r="D5" s="1622" t="str">
        <f>Form1_A!E5</f>
        <v>RACELIS</v>
      </c>
      <c r="E5" s="1333"/>
      <c r="F5" s="1333"/>
      <c r="G5" s="1333"/>
      <c r="H5" s="1333"/>
      <c r="I5" s="1333"/>
      <c r="J5" s="1334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09" t="s">
        <v>522</v>
      </c>
      <c r="B7" s="1410"/>
      <c r="C7" s="1410"/>
      <c r="D7" s="1410"/>
      <c r="E7" s="1410"/>
      <c r="F7" s="1410"/>
      <c r="G7" s="1410"/>
      <c r="H7" s="1410"/>
      <c r="I7" s="1410"/>
      <c r="J7" s="1411"/>
      <c r="K7" s="91"/>
      <c r="L7" s="91" t="str">
        <f>A7</f>
        <v>CRITERION A – INVOLVEMENT IN PROFESSIONAL ORGANIZATION (MAX = 20 POINTS)</v>
      </c>
      <c r="M7" s="86"/>
      <c r="N7" s="1463" t="str">
        <f>A7</f>
        <v>CRITERION A – INVOLVEMENT IN PROFESSIONAL ORGANIZATION (MAX = 20 POINTS)</v>
      </c>
      <c r="O7" s="1327"/>
      <c r="P7" s="1327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12" t="s">
        <v>525</v>
      </c>
      <c r="C9" s="1327"/>
      <c r="D9" s="1327"/>
      <c r="E9" s="1327"/>
      <c r="F9" s="1327"/>
      <c r="G9" s="1327"/>
      <c r="H9" s="1327"/>
      <c r="I9" s="1327"/>
      <c r="J9" s="1413"/>
      <c r="K9" s="88"/>
      <c r="L9" s="88" t="str">
        <f>B9</f>
        <v>FOR CURRENT INDIVIDUAL MEMBERSHIP AND ACTIVE ROLE/CONTRIBUTION IN PROFESSIONAL ORGANIZATION, LEARNED/HONOR/SCIENTIFIC SOCIETY</v>
      </c>
      <c r="M9" s="86"/>
      <c r="N9" s="1519" t="str">
        <f>B9</f>
        <v>FOR CURRENT INDIVIDUAL MEMBERSHIP AND ACTIVE ROLE/CONTRIBUTION IN PROFESSIONAL ORGANIZATION, LEARNED/HONOR/SCIENTIFIC SOCIETY</v>
      </c>
      <c r="O9" s="1369"/>
      <c r="P9" s="1369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60" t="s">
        <v>112</v>
      </c>
      <c r="B10" s="1668" t="s">
        <v>425</v>
      </c>
      <c r="C10" s="1351"/>
      <c r="D10" s="1416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681" t="s">
        <v>712</v>
      </c>
      <c r="C11" s="1430"/>
      <c r="D11" s="1431"/>
      <c r="E11" s="963" t="s">
        <v>532</v>
      </c>
      <c r="F11" s="1274" t="s">
        <v>711</v>
      </c>
      <c r="G11" s="1272" t="s">
        <v>526</v>
      </c>
      <c r="H11" s="1256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680" t="s">
        <v>713</v>
      </c>
      <c r="C12" s="1333"/>
      <c r="D12" s="1334"/>
      <c r="E12" s="972" t="s">
        <v>532</v>
      </c>
      <c r="F12" s="1275" t="s">
        <v>710</v>
      </c>
      <c r="G12" s="1254" t="s">
        <v>526</v>
      </c>
      <c r="H12" s="1258">
        <v>44896</v>
      </c>
      <c r="I12" s="1255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680" t="s">
        <v>712</v>
      </c>
      <c r="C13" s="1333"/>
      <c r="D13" s="1334"/>
      <c r="E13" s="972" t="s">
        <v>532</v>
      </c>
      <c r="F13" s="1252" t="s">
        <v>732</v>
      </c>
      <c r="G13" s="1254" t="s">
        <v>526</v>
      </c>
      <c r="H13" s="1258">
        <v>44896</v>
      </c>
      <c r="I13" s="1255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680" t="s">
        <v>712</v>
      </c>
      <c r="C14" s="1333"/>
      <c r="D14" s="1334"/>
      <c r="E14" s="972" t="s">
        <v>532</v>
      </c>
      <c r="F14" s="1252" t="s">
        <v>729</v>
      </c>
      <c r="G14" s="974" t="s">
        <v>526</v>
      </c>
      <c r="H14" s="1257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680" t="s">
        <v>733</v>
      </c>
      <c r="C15" s="1333"/>
      <c r="D15" s="1334"/>
      <c r="E15" s="1273" t="s">
        <v>532</v>
      </c>
      <c r="F15" s="1275" t="s">
        <v>734</v>
      </c>
      <c r="G15" s="1253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675"/>
      <c r="C16" s="1333"/>
      <c r="D16" s="1334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675"/>
      <c r="C17" s="1333"/>
      <c r="D17" s="1334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675"/>
      <c r="C18" s="1333"/>
      <c r="D18" s="1334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675"/>
      <c r="C19" s="1333"/>
      <c r="D19" s="1334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675"/>
      <c r="C20" s="1333"/>
      <c r="D20" s="1334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665"/>
      <c r="C21" s="1351"/>
      <c r="D21" s="1416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09" t="s">
        <v>533</v>
      </c>
      <c r="B23" s="1410"/>
      <c r="C23" s="1410"/>
      <c r="D23" s="1410"/>
      <c r="E23" s="1410"/>
      <c r="F23" s="1410"/>
      <c r="G23" s="1410"/>
      <c r="H23" s="1410"/>
      <c r="I23" s="1410"/>
      <c r="J23" s="1411"/>
      <c r="K23" s="91"/>
      <c r="L23" s="91" t="str">
        <f>A23</f>
        <v>CRITERION B – CONTINUING DEVELOPMENT (MAX = 60 POINTS)</v>
      </c>
      <c r="M23" s="86"/>
      <c r="N23" s="1463" t="str">
        <f>A23</f>
        <v>CRITERION B – CONTINUING DEVELOPMENT (MAX = 60 POINTS)</v>
      </c>
      <c r="O23" s="1327"/>
      <c r="P23" s="1327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597" t="s">
        <v>534</v>
      </c>
      <c r="C25" s="1327"/>
      <c r="D25" s="1327"/>
      <c r="E25" s="1327"/>
      <c r="F25" s="1327"/>
      <c r="G25" s="1327"/>
      <c r="H25" s="1327"/>
      <c r="I25" s="1327"/>
      <c r="J25" s="1413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60" t="s">
        <v>112</v>
      </c>
      <c r="B28" s="1386" t="s">
        <v>537</v>
      </c>
      <c r="C28" s="1351"/>
      <c r="D28" s="1416"/>
      <c r="E28" s="105" t="s">
        <v>538</v>
      </c>
      <c r="F28" s="106" t="s">
        <v>212</v>
      </c>
      <c r="G28" s="106" t="s">
        <v>539</v>
      </c>
      <c r="H28" s="104" t="s">
        <v>119</v>
      </c>
      <c r="I28" s="1396" t="s">
        <v>120</v>
      </c>
      <c r="J28" s="1368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659"/>
      <c r="C29" s="1430"/>
      <c r="D29" s="1431"/>
      <c r="E29" s="963"/>
      <c r="F29" s="964"/>
      <c r="G29" s="998" t="s">
        <v>540</v>
      </c>
      <c r="H29" s="999">
        <f>IF(ISBLANK(B29)+ISBLANK(E29)+ISBLANK(F29),0,0+IF(G29="NO",40,0))</f>
        <v>0</v>
      </c>
      <c r="I29" s="1660"/>
      <c r="J29" s="1521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60" t="s">
        <v>112</v>
      </c>
      <c r="B32" s="1386" t="s">
        <v>543</v>
      </c>
      <c r="C32" s="1351"/>
      <c r="D32" s="1416"/>
      <c r="E32" s="105" t="s">
        <v>544</v>
      </c>
      <c r="F32" s="105" t="s">
        <v>545</v>
      </c>
      <c r="G32" s="106" t="s">
        <v>212</v>
      </c>
      <c r="H32" s="104" t="s">
        <v>119</v>
      </c>
      <c r="I32" s="1386" t="s">
        <v>120</v>
      </c>
      <c r="J32" s="1352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661" t="s">
        <v>1</v>
      </c>
      <c r="C33" s="1434"/>
      <c r="D33" s="1435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62"/>
      <c r="J33" s="1451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662" t="s">
        <v>1</v>
      </c>
      <c r="C34" s="1333"/>
      <c r="D34" s="1334"/>
      <c r="E34" s="972"/>
      <c r="F34" s="972"/>
      <c r="G34" s="975"/>
      <c r="H34" s="1009">
        <f t="shared" si="5"/>
        <v>0</v>
      </c>
      <c r="I34" s="1512"/>
      <c r="J34" s="1402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662" t="s">
        <v>1</v>
      </c>
      <c r="C35" s="1333"/>
      <c r="D35" s="1334"/>
      <c r="E35" s="972"/>
      <c r="F35" s="972"/>
      <c r="G35" s="974"/>
      <c r="H35" s="1009">
        <f t="shared" si="5"/>
        <v>0</v>
      </c>
      <c r="I35" s="1512"/>
      <c r="J35" s="1402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662" t="s">
        <v>1</v>
      </c>
      <c r="C36" s="1333"/>
      <c r="D36" s="1334"/>
      <c r="E36" s="972"/>
      <c r="F36" s="972"/>
      <c r="G36" s="974"/>
      <c r="H36" s="1009">
        <f t="shared" si="5"/>
        <v>0</v>
      </c>
      <c r="I36" s="1512"/>
      <c r="J36" s="1402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663" t="s">
        <v>1</v>
      </c>
      <c r="C37" s="1333"/>
      <c r="D37" s="1334"/>
      <c r="E37" s="980"/>
      <c r="F37" s="980"/>
      <c r="G37" s="1013"/>
      <c r="H37" s="1009">
        <f t="shared" si="5"/>
        <v>0</v>
      </c>
      <c r="I37" s="1511" t="s">
        <v>200</v>
      </c>
      <c r="J37" s="1402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663" t="s">
        <v>1</v>
      </c>
      <c r="C38" s="1333"/>
      <c r="D38" s="1334"/>
      <c r="E38" s="980"/>
      <c r="F38" s="980"/>
      <c r="G38" s="1013"/>
      <c r="H38" s="1009">
        <f t="shared" si="5"/>
        <v>0</v>
      </c>
      <c r="I38" s="1511" t="s">
        <v>200</v>
      </c>
      <c r="J38" s="1402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663" t="s">
        <v>1</v>
      </c>
      <c r="C39" s="1333"/>
      <c r="D39" s="1334"/>
      <c r="E39" s="980"/>
      <c r="F39" s="980"/>
      <c r="G39" s="1013"/>
      <c r="H39" s="1009">
        <f t="shared" si="5"/>
        <v>0</v>
      </c>
      <c r="I39" s="1511" t="s">
        <v>200</v>
      </c>
      <c r="J39" s="1402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665"/>
      <c r="C40" s="1351"/>
      <c r="D40" s="1416"/>
      <c r="E40" s="988"/>
      <c r="F40" s="988"/>
      <c r="G40" s="1019" t="s">
        <v>124</v>
      </c>
      <c r="H40" s="991">
        <f>H29+H33+H34+H35+H39</f>
        <v>0</v>
      </c>
      <c r="I40" s="1666"/>
      <c r="J40" s="1352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60" t="s">
        <v>112</v>
      </c>
      <c r="B43" s="1668" t="s">
        <v>551</v>
      </c>
      <c r="C43" s="1351"/>
      <c r="D43" s="1416"/>
      <c r="E43" s="1024" t="s">
        <v>409</v>
      </c>
      <c r="F43" s="106" t="s">
        <v>306</v>
      </c>
      <c r="G43" s="106" t="s">
        <v>530</v>
      </c>
      <c r="H43" s="104" t="s">
        <v>119</v>
      </c>
      <c r="I43" s="1386" t="s">
        <v>120</v>
      </c>
      <c r="J43" s="1352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62">
        <v>1</v>
      </c>
      <c r="B44" s="1669"/>
      <c r="C44" s="1670"/>
      <c r="D44" s="1671"/>
      <c r="E44" s="1259"/>
      <c r="F44" s="1260"/>
      <c r="G44" s="1035"/>
      <c r="H44" s="1261">
        <f t="shared" ref="H44:H53" si="7">IF(ISBLANK(B44),0,0+IF(E44="Local",1,0+IF(E44="International",2,0)))</f>
        <v>0</v>
      </c>
      <c r="I44" s="1672"/>
      <c r="J44" s="1451"/>
      <c r="K44" s="516"/>
      <c r="L44" s="773"/>
      <c r="M44" s="86"/>
      <c r="N44" s="968" t="s">
        <v>60</v>
      </c>
      <c r="O44" s="969">
        <f t="shared" ref="O44:O53" si="8">IF(N44="Acceptable",H44,0)</f>
        <v>0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971">
        <v>2</v>
      </c>
      <c r="B45" s="1673"/>
      <c r="C45" s="1560"/>
      <c r="D45" s="1446"/>
      <c r="E45" s="1025"/>
      <c r="F45" s="973"/>
      <c r="G45" s="975"/>
      <c r="H45" s="976">
        <f t="shared" si="7"/>
        <v>0</v>
      </c>
      <c r="I45" s="1664"/>
      <c r="J45" s="1402"/>
      <c r="K45" s="516"/>
      <c r="L45" s="773"/>
      <c r="M45" s="86"/>
      <c r="N45" s="977" t="s">
        <v>60</v>
      </c>
      <c r="O45" s="978">
        <f t="shared" si="8"/>
        <v>0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>
      <c r="A46" s="971">
        <v>3</v>
      </c>
      <c r="B46" s="1607"/>
      <c r="C46" s="1333"/>
      <c r="D46" s="1334"/>
      <c r="E46" s="1025"/>
      <c r="F46" s="973"/>
      <c r="G46" s="975"/>
      <c r="H46" s="976">
        <f t="shared" si="7"/>
        <v>0</v>
      </c>
      <c r="I46" s="1664"/>
      <c r="J46" s="1402"/>
      <c r="K46" s="516"/>
      <c r="L46" s="773"/>
      <c r="M46" s="86"/>
      <c r="N46" s="977" t="s">
        <v>60</v>
      </c>
      <c r="O46" s="978">
        <f t="shared" si="8"/>
        <v>0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71">
        <v>4</v>
      </c>
      <c r="B47" s="1674"/>
      <c r="C47" s="1560"/>
      <c r="D47" s="1446"/>
      <c r="E47" s="1026"/>
      <c r="F47" s="1027"/>
      <c r="G47" s="1028"/>
      <c r="H47" s="976">
        <f t="shared" si="7"/>
        <v>0</v>
      </c>
      <c r="I47" s="1664"/>
      <c r="J47" s="1402"/>
      <c r="K47" s="516"/>
      <c r="L47" s="773"/>
      <c r="M47" s="86"/>
      <c r="N47" s="977" t="s">
        <v>60</v>
      </c>
      <c r="O47" s="978">
        <f t="shared" si="8"/>
        <v>0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71">
        <v>5</v>
      </c>
      <c r="B48" s="1673"/>
      <c r="C48" s="1560"/>
      <c r="D48" s="1446"/>
      <c r="E48" s="1025"/>
      <c r="F48" s="973"/>
      <c r="G48" s="974"/>
      <c r="H48" s="976">
        <f t="shared" si="7"/>
        <v>0</v>
      </c>
      <c r="I48" s="1523"/>
      <c r="J48" s="1402"/>
      <c r="K48" s="516"/>
      <c r="L48" s="518"/>
      <c r="M48" s="86"/>
      <c r="N48" s="977" t="s">
        <v>60</v>
      </c>
      <c r="O48" s="978">
        <f t="shared" si="8"/>
        <v>0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71">
        <v>6</v>
      </c>
      <c r="B49" s="1607"/>
      <c r="C49" s="1333"/>
      <c r="D49" s="1334"/>
      <c r="E49" s="1025"/>
      <c r="F49" s="973"/>
      <c r="G49" s="974"/>
      <c r="H49" s="976">
        <f t="shared" si="7"/>
        <v>0</v>
      </c>
      <c r="I49" s="1523"/>
      <c r="J49" s="1402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71">
        <v>7</v>
      </c>
      <c r="B50" s="1607"/>
      <c r="C50" s="1333"/>
      <c r="D50" s="1334"/>
      <c r="E50" s="1025"/>
      <c r="F50" s="973"/>
      <c r="G50" s="974"/>
      <c r="H50" s="976">
        <f t="shared" si="7"/>
        <v>0</v>
      </c>
      <c r="I50" s="1523"/>
      <c r="J50" s="1402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71">
        <v>8</v>
      </c>
      <c r="B51" s="1607"/>
      <c r="C51" s="1333"/>
      <c r="D51" s="1334"/>
      <c r="E51" s="1025"/>
      <c r="F51" s="973"/>
      <c r="G51" s="975"/>
      <c r="H51" s="976">
        <f t="shared" si="7"/>
        <v>0</v>
      </c>
      <c r="I51" s="1523"/>
      <c r="J51" s="1402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71">
        <v>9</v>
      </c>
      <c r="B52" s="1607"/>
      <c r="C52" s="1333"/>
      <c r="D52" s="1334"/>
      <c r="E52" s="1025"/>
      <c r="F52" s="973"/>
      <c r="G52" s="975"/>
      <c r="H52" s="976">
        <f t="shared" si="7"/>
        <v>0</v>
      </c>
      <c r="I52" s="1523"/>
      <c r="J52" s="1402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71">
        <v>10</v>
      </c>
      <c r="B53" s="1607"/>
      <c r="C53" s="1333"/>
      <c r="D53" s="1334"/>
      <c r="E53" s="1025"/>
      <c r="F53" s="973"/>
      <c r="G53" s="975"/>
      <c r="H53" s="976">
        <f t="shared" si="7"/>
        <v>0</v>
      </c>
      <c r="I53" s="1523"/>
      <c r="J53" s="1402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987"/>
      <c r="B54" s="1665"/>
      <c r="C54" s="1351"/>
      <c r="D54" s="1416"/>
      <c r="E54" s="988"/>
      <c r="F54" s="989"/>
      <c r="G54" s="1019" t="s">
        <v>124</v>
      </c>
      <c r="H54" s="991">
        <f>SUM(H44:H53)</f>
        <v>0</v>
      </c>
      <c r="I54" s="1667"/>
      <c r="J54" s="1352"/>
      <c r="K54" s="220"/>
      <c r="L54" s="993"/>
      <c r="M54" s="86"/>
      <c r="N54" s="987"/>
      <c r="O54" s="994">
        <f>SUM(O43:O53)</f>
        <v>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60" t="s">
        <v>112</v>
      </c>
      <c r="B57" s="1668" t="s">
        <v>553</v>
      </c>
      <c r="C57" s="1351"/>
      <c r="D57" s="1416"/>
      <c r="E57" s="1024" t="s">
        <v>554</v>
      </c>
      <c r="F57" s="106" t="s">
        <v>555</v>
      </c>
      <c r="G57" s="106" t="s">
        <v>556</v>
      </c>
      <c r="H57" s="1029" t="s">
        <v>557</v>
      </c>
      <c r="I57" s="104" t="s">
        <v>119</v>
      </c>
      <c r="J57" s="1030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31">
        <v>1</v>
      </c>
      <c r="B58" s="1676" t="s">
        <v>731</v>
      </c>
      <c r="C58" s="1430"/>
      <c r="D58" s="1431"/>
      <c r="E58" s="1032" t="s">
        <v>414</v>
      </c>
      <c r="F58" s="1033" t="s">
        <v>691</v>
      </c>
      <c r="G58" s="1034" t="s">
        <v>568</v>
      </c>
      <c r="H58" s="1035">
        <v>44896</v>
      </c>
      <c r="I58" s="1036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37">
        <v>2</v>
      </c>
      <c r="B59" s="1677" t="s">
        <v>730</v>
      </c>
      <c r="C59" s="1678"/>
      <c r="D59" s="1679"/>
      <c r="E59" s="1032" t="s">
        <v>414</v>
      </c>
      <c r="F59" s="1038" t="s">
        <v>692</v>
      </c>
      <c r="G59" s="1039" t="s">
        <v>568</v>
      </c>
      <c r="H59" s="1040">
        <v>44896</v>
      </c>
      <c r="I59" s="1036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680"/>
      <c r="C60" s="1333"/>
      <c r="D60" s="1334"/>
      <c r="E60" s="1251"/>
      <c r="F60" s="1252"/>
      <c r="G60" s="1253"/>
      <c r="H60" s="1040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680"/>
      <c r="C61" s="1333"/>
      <c r="D61" s="1334"/>
      <c r="E61" s="1251"/>
      <c r="F61" s="1252"/>
      <c r="G61" s="1253"/>
      <c r="H61" s="1040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607"/>
      <c r="C62" s="1333"/>
      <c r="D62" s="1334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675"/>
      <c r="C63" s="1333"/>
      <c r="D63" s="1334"/>
      <c r="E63" s="1041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675"/>
      <c r="C64" s="1333"/>
      <c r="D64" s="1334"/>
      <c r="E64" s="1041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675"/>
      <c r="C65" s="1333"/>
      <c r="D65" s="1334"/>
      <c r="E65" s="1041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675"/>
      <c r="C66" s="1333"/>
      <c r="D66" s="1334"/>
      <c r="E66" s="1041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675"/>
      <c r="C67" s="1333"/>
      <c r="D67" s="1334"/>
      <c r="E67" s="1041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665"/>
      <c r="C68" s="1351"/>
      <c r="D68" s="1416"/>
      <c r="E68" s="988"/>
      <c r="F68" s="989"/>
      <c r="G68" s="1019"/>
      <c r="H68" s="1042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8" sqref="B18:C1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06" t="s">
        <v>518</v>
      </c>
      <c r="B1" s="1327"/>
      <c r="C1" s="1327"/>
      <c r="D1" s="1327"/>
      <c r="E1" s="1327"/>
      <c r="F1" s="1327"/>
      <c r="G1" s="1327"/>
      <c r="H1" s="1327"/>
      <c r="I1" s="1327"/>
      <c r="J1" s="83"/>
      <c r="K1" s="83" t="str">
        <f>A1</f>
        <v>KRA IV - PROFESSIONAL DEVELOPMENT</v>
      </c>
      <c r="L1" s="85"/>
      <c r="M1" s="1406" t="str">
        <f>A1</f>
        <v>KRA IV - PROFESSIONAL DEVELOPMENT</v>
      </c>
      <c r="N1" s="1327"/>
      <c r="O1" s="1327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17" t="str">
        <f>'Request Form'!B6</f>
        <v>LAST NAME:</v>
      </c>
      <c r="B3" s="1334"/>
      <c r="C3" s="1408" t="str">
        <f>Form1_A!E3</f>
        <v>MAALIW</v>
      </c>
      <c r="D3" s="1333"/>
      <c r="E3" s="1333"/>
      <c r="F3" s="1333"/>
      <c r="G3" s="1333"/>
      <c r="H3" s="1333"/>
      <c r="I3" s="1334"/>
      <c r="J3" s="88"/>
      <c r="K3" s="88"/>
      <c r="L3" s="85"/>
      <c r="M3" s="85" t="str">
        <f t="shared" ref="M3:M5" si="0">A3</f>
        <v>LAST NAME:</v>
      </c>
      <c r="N3" s="104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17" t="str">
        <f>'Request Form'!B7</f>
        <v>FIRST NAME, EXT.:</v>
      </c>
      <c r="B4" s="1334"/>
      <c r="C4" s="1408" t="str">
        <f>Form1_A!E4</f>
        <v>RENATO III</v>
      </c>
      <c r="D4" s="1333"/>
      <c r="E4" s="1333"/>
      <c r="F4" s="1333"/>
      <c r="G4" s="1333"/>
      <c r="H4" s="1333"/>
      <c r="I4" s="1334"/>
      <c r="J4" s="88"/>
      <c r="K4" s="88"/>
      <c r="L4" s="85"/>
      <c r="M4" s="85" t="str">
        <f t="shared" si="0"/>
        <v>FIRST NAME, EXT.:</v>
      </c>
      <c r="N4" s="104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17" t="str">
        <f>'Request Form'!B8</f>
        <v>MIDDLE NAME:</v>
      </c>
      <c r="B5" s="1334"/>
      <c r="C5" s="1408" t="str">
        <f>Form1_A!E5</f>
        <v>RACELIS</v>
      </c>
      <c r="D5" s="1333"/>
      <c r="E5" s="1333"/>
      <c r="F5" s="1333"/>
      <c r="G5" s="1333"/>
      <c r="H5" s="1333"/>
      <c r="I5" s="1334"/>
      <c r="J5" s="88"/>
      <c r="K5" s="88"/>
      <c r="L5" s="85"/>
      <c r="M5" s="85" t="str">
        <f t="shared" si="0"/>
        <v>MIDDLE NAME:</v>
      </c>
      <c r="N5" s="104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64"/>
      <c r="N6" s="1327"/>
      <c r="O6" s="1327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09" t="s">
        <v>559</v>
      </c>
      <c r="B7" s="1410"/>
      <c r="C7" s="1410"/>
      <c r="D7" s="1410"/>
      <c r="E7" s="1410"/>
      <c r="F7" s="1410"/>
      <c r="G7" s="1410"/>
      <c r="H7" s="1410"/>
      <c r="I7" s="1411"/>
      <c r="J7" s="91"/>
      <c r="K7" s="91" t="str">
        <f>A7</f>
        <v>CRITERION C – AWARDS AND RECOGNITION (MAX = 20 POINTS)</v>
      </c>
      <c r="L7" s="101"/>
      <c r="M7" s="1391" t="str">
        <f>A7</f>
        <v>CRITERION C – AWARDS AND RECOGNITION (MAX = 20 POINTS)</v>
      </c>
      <c r="N7" s="1327"/>
      <c r="O7" s="1327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12" t="s">
        <v>561</v>
      </c>
      <c r="C9" s="1327"/>
      <c r="D9" s="1327"/>
      <c r="E9" s="1327"/>
      <c r="F9" s="1327"/>
      <c r="G9" s="1327"/>
      <c r="H9" s="1327"/>
      <c r="I9" s="1413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12" t="str">
        <f>B9</f>
        <v>FOR EVERY AWARD OF DISTINCTION RECEIVED IN RECOGNITION OF ACHIEVEMENT IN RELEVANT AREAS OF SPECIALIZATION, PROFESSION AND/OR ASSIGNMENT OF THE FACULTY CONCERNED.</v>
      </c>
      <c r="N9" s="1327"/>
      <c r="O9" s="1327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4"/>
      <c r="J10" s="88"/>
      <c r="K10" s="88"/>
      <c r="L10" s="85"/>
      <c r="M10" s="1683"/>
      <c r="N10" s="1369"/>
      <c r="O10" s="1369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86" t="s">
        <v>563</v>
      </c>
      <c r="C11" s="1416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84" t="s">
        <v>688</v>
      </c>
      <c r="C12" s="1685"/>
      <c r="D12" s="1046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42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424" t="s">
        <v>690</v>
      </c>
      <c r="C13" s="1334"/>
      <c r="D13" s="190" t="s">
        <v>560</v>
      </c>
      <c r="E13" s="110" t="s">
        <v>569</v>
      </c>
      <c r="F13" s="236">
        <v>44896</v>
      </c>
      <c r="G13" s="191" t="s">
        <v>422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424"/>
      <c r="C14" s="1334"/>
      <c r="D14" s="190"/>
      <c r="E14" s="110"/>
      <c r="F14" s="233"/>
      <c r="G14" s="191"/>
      <c r="H14" s="192">
        <f t="shared" si="2"/>
        <v>0</v>
      </c>
      <c r="I14" s="380"/>
      <c r="J14" s="516"/>
      <c r="K14" s="787"/>
      <c r="L14" s="85"/>
      <c r="M14" s="122" t="s">
        <v>60</v>
      </c>
      <c r="N14" s="536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424"/>
      <c r="C15" s="1334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424"/>
      <c r="C16" s="1334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424"/>
      <c r="C17" s="1334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24"/>
      <c r="C18" s="1334"/>
      <c r="D18" s="1047"/>
      <c r="E18" s="190"/>
      <c r="F18" s="233"/>
      <c r="G18" s="191"/>
      <c r="H18" s="192">
        <f t="shared" si="2"/>
        <v>0</v>
      </c>
      <c r="I18" s="380"/>
      <c r="J18" s="516"/>
      <c r="K18" s="1241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8" t="s">
        <v>686</v>
      </c>
    </row>
    <row r="19" spans="1:30" ht="13.5" customHeight="1">
      <c r="A19" s="107">
        <v>8</v>
      </c>
      <c r="B19" s="1686"/>
      <c r="C19" s="1334"/>
      <c r="D19" s="1048"/>
      <c r="E19" s="790"/>
      <c r="F19" s="1049"/>
      <c r="G19" s="1050"/>
      <c r="H19" s="1051">
        <f t="shared" si="2"/>
        <v>0</v>
      </c>
      <c r="I19" s="380"/>
      <c r="J19" s="516"/>
      <c r="K19" s="1241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8" t="s">
        <v>685</v>
      </c>
    </row>
    <row r="20" spans="1:30" ht="13.5" customHeight="1">
      <c r="A20" s="107">
        <v>9</v>
      </c>
      <c r="B20" s="1686"/>
      <c r="C20" s="1334"/>
      <c r="D20" s="1048"/>
      <c r="E20" s="790"/>
      <c r="F20" s="1049"/>
      <c r="G20" s="1050"/>
      <c r="H20" s="1051">
        <f t="shared" si="2"/>
        <v>0</v>
      </c>
      <c r="I20" s="380"/>
      <c r="J20" s="516"/>
      <c r="K20" s="1241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8" t="s">
        <v>685</v>
      </c>
    </row>
    <row r="21" spans="1:30" ht="13.5" customHeight="1">
      <c r="A21" s="107">
        <v>10</v>
      </c>
      <c r="B21" s="1424"/>
      <c r="C21" s="1334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8"/>
      <c r="C22" s="1416"/>
      <c r="D22" s="193"/>
      <c r="E22" s="494"/>
      <c r="F22" s="483" t="s">
        <v>124</v>
      </c>
      <c r="G22" s="1052"/>
      <c r="H22" s="213">
        <f>SUM(H12:H21)</f>
        <v>6</v>
      </c>
      <c r="I22" s="173"/>
      <c r="J22" s="85"/>
      <c r="K22" s="465"/>
      <c r="L22" s="85"/>
      <c r="M22" s="140"/>
      <c r="N22" s="79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9" t="s">
        <v>570</v>
      </c>
      <c r="B24" s="1351"/>
      <c r="C24" s="1351"/>
      <c r="D24" s="1351"/>
      <c r="E24" s="1351"/>
      <c r="F24" s="1351"/>
      <c r="G24" s="1351"/>
      <c r="H24" s="1351"/>
      <c r="I24" s="1352"/>
      <c r="J24" s="91"/>
      <c r="K24" s="91" t="str">
        <f>A24</f>
        <v>CRITERION D – BONUS INDICATORS FOR NEWLY APPOINTED FACULTY (MAX = 20 POINTS)</v>
      </c>
      <c r="L24" s="85"/>
      <c r="M24" s="1391" t="str">
        <f>A24</f>
        <v>CRITERION D – BONUS INDICATORS FOR NEWLY APPOINTED FACULTY (MAX = 20 POINTS)</v>
      </c>
      <c r="N24" s="1327"/>
      <c r="O24" s="1327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92" t="s">
        <v>112</v>
      </c>
      <c r="B27" s="1396" t="s">
        <v>572</v>
      </c>
      <c r="C27" s="1345"/>
      <c r="D27" s="1394" t="s">
        <v>573</v>
      </c>
      <c r="E27" s="1394" t="s">
        <v>574</v>
      </c>
      <c r="F27" s="1396" t="s">
        <v>575</v>
      </c>
      <c r="G27" s="1345"/>
      <c r="H27" s="1394" t="s">
        <v>119</v>
      </c>
      <c r="I27" s="1586" t="s">
        <v>120</v>
      </c>
      <c r="J27" s="17"/>
      <c r="K27" s="1426" t="s">
        <v>121</v>
      </c>
      <c r="L27" s="85"/>
      <c r="M27" s="103" t="s">
        <v>122</v>
      </c>
      <c r="N27" s="104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393"/>
      <c r="B28" s="1397"/>
      <c r="C28" s="1347"/>
      <c r="D28" s="1395"/>
      <c r="E28" s="1395"/>
      <c r="F28" s="741" t="s">
        <v>577</v>
      </c>
      <c r="G28" s="741" t="s">
        <v>578</v>
      </c>
      <c r="H28" s="1395"/>
      <c r="I28" s="1682"/>
      <c r="J28" s="17"/>
      <c r="K28" s="1427"/>
      <c r="L28" s="85"/>
      <c r="M28" s="117" t="s">
        <v>60</v>
      </c>
      <c r="N28" s="1053"/>
      <c r="O28" s="105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79" t="s">
        <v>1</v>
      </c>
      <c r="C29" s="1431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55" t="s">
        <v>1</v>
      </c>
      <c r="C30" s="1334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55" t="s">
        <v>1</v>
      </c>
      <c r="C31" s="1334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55" t="s">
        <v>1</v>
      </c>
      <c r="C32" s="1334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55" t="s">
        <v>1</v>
      </c>
      <c r="C33" s="1334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55" t="s">
        <v>1</v>
      </c>
      <c r="C34" s="1334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55" t="s">
        <v>1</v>
      </c>
      <c r="C35" s="1334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8"/>
      <c r="C36" s="1416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92" t="s">
        <v>112</v>
      </c>
      <c r="B39" s="1396" t="s">
        <v>583</v>
      </c>
      <c r="C39" s="1345"/>
      <c r="D39" s="1394" t="s">
        <v>572</v>
      </c>
      <c r="E39" s="1394" t="s">
        <v>574</v>
      </c>
      <c r="F39" s="1396" t="s">
        <v>575</v>
      </c>
      <c r="G39" s="1345"/>
      <c r="H39" s="1394" t="s">
        <v>119</v>
      </c>
      <c r="I39" s="1586" t="s">
        <v>120</v>
      </c>
      <c r="J39" s="17"/>
      <c r="K39" s="1426" t="s">
        <v>121</v>
      </c>
      <c r="L39" s="85"/>
      <c r="M39" s="103" t="s">
        <v>122</v>
      </c>
      <c r="N39" s="104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93"/>
      <c r="B40" s="1397"/>
      <c r="C40" s="1347"/>
      <c r="D40" s="1395"/>
      <c r="E40" s="1395"/>
      <c r="F40" s="741" t="s">
        <v>577</v>
      </c>
      <c r="G40" s="741" t="s">
        <v>578</v>
      </c>
      <c r="H40" s="1395"/>
      <c r="I40" s="1682"/>
      <c r="J40" s="17"/>
      <c r="K40" s="1427"/>
      <c r="L40" s="85"/>
      <c r="M40" s="778"/>
      <c r="N40" s="1055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60"/>
      <c r="C41" s="1435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6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55"/>
      <c r="C42" s="1334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55"/>
      <c r="C43" s="1334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55"/>
      <c r="C44" s="1334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7"/>
      <c r="C45" s="1446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7"/>
      <c r="C46" s="1446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7"/>
      <c r="C47" s="1446"/>
      <c r="D47" s="190" t="s">
        <v>1</v>
      </c>
      <c r="E47" s="1057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03"/>
      <c r="C48" s="1416"/>
      <c r="D48" s="135"/>
      <c r="E48" s="371"/>
      <c r="F48" s="1058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60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6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62" t="s">
        <v>518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IV - PROFESSIONAL DEVELOPMENT</v>
      </c>
      <c r="L3" s="246"/>
      <c r="M3" s="1462" t="str">
        <f t="shared" ref="M3:M4" si="1">A3</f>
        <v>KRA IV - PROFESSIONAL DEVELOPMENT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46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90" t="str">
        <f>'Request Form'!B6</f>
        <v>LAST NAME:</v>
      </c>
      <c r="B6" s="1430"/>
      <c r="C6" s="1431"/>
      <c r="D6" s="1464" t="str">
        <f>Form1_A!E3</f>
        <v>MAALIW</v>
      </c>
      <c r="E6" s="1367"/>
      <c r="F6" s="1367"/>
      <c r="G6" s="1367"/>
      <c r="H6" s="1367"/>
      <c r="I6" s="1368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91" t="str">
        <f>'Request Form'!B7</f>
        <v>FIRST NAME, EXT.:</v>
      </c>
      <c r="B7" s="1333"/>
      <c r="C7" s="1334"/>
      <c r="D7" s="1467" t="str">
        <f>Form1_A!E4</f>
        <v>RENATO III</v>
      </c>
      <c r="E7" s="1333"/>
      <c r="F7" s="1333"/>
      <c r="G7" s="1333"/>
      <c r="H7" s="1333"/>
      <c r="I7" s="1402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91" t="str">
        <f>'Request Form'!B8</f>
        <v>MIDDLE NAME:</v>
      </c>
      <c r="B8" s="1333"/>
      <c r="C8" s="1334"/>
      <c r="D8" s="1467" t="str">
        <f>Form1_A!E5</f>
        <v>RACELIS</v>
      </c>
      <c r="E8" s="1333"/>
      <c r="F8" s="1333"/>
      <c r="G8" s="1333"/>
      <c r="H8" s="1333"/>
      <c r="I8" s="1402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49"/>
      <c r="B9" s="1351"/>
      <c r="C9" s="1351"/>
      <c r="D9" s="1351"/>
      <c r="E9" s="1351"/>
      <c r="F9" s="1351"/>
      <c r="G9" s="1351"/>
      <c r="H9" s="1351"/>
      <c r="I9" s="1351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9" t="s">
        <v>587</v>
      </c>
      <c r="B10" s="1351"/>
      <c r="C10" s="1351"/>
      <c r="D10" s="1351"/>
      <c r="E10" s="1351"/>
      <c r="F10" s="1351"/>
      <c r="G10" s="1351"/>
      <c r="H10" s="1351"/>
      <c r="I10" s="1352"/>
      <c r="J10" s="92"/>
      <c r="K10" s="92" t="str">
        <f>A10</f>
        <v>CRITERION A – INVOLVEMENT IN PROFESSIONAL ORGANIZATIONS (MAX = 20 POINTS)</v>
      </c>
      <c r="L10" s="246"/>
      <c r="M10" s="1478" t="str">
        <f>A10</f>
        <v>CRITERION A – INVOLVEMENT IN PROFESSIONAL ORGANIZATIONS (MAX = 20 POINTS)</v>
      </c>
      <c r="N10" s="1369"/>
      <c r="O10" s="13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87" t="s">
        <v>588</v>
      </c>
      <c r="B11" s="1351"/>
      <c r="C11" s="1351"/>
      <c r="D11" s="1351"/>
      <c r="E11" s="1351"/>
      <c r="F11" s="1351"/>
      <c r="G11" s="1416"/>
      <c r="H11" s="552" t="s">
        <v>119</v>
      </c>
      <c r="I11" s="553" t="s">
        <v>168</v>
      </c>
      <c r="J11" s="21"/>
      <c r="K11" s="554" t="s">
        <v>121</v>
      </c>
      <c r="L11" s="246"/>
      <c r="M11" s="1061" t="s">
        <v>123</v>
      </c>
      <c r="N11" s="71" t="s">
        <v>168</v>
      </c>
      <c r="O11" s="106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3" t="s">
        <v>58</v>
      </c>
      <c r="B12" s="1688" t="s">
        <v>589</v>
      </c>
      <c r="C12" s="1430"/>
      <c r="D12" s="1430"/>
      <c r="E12" s="1430"/>
      <c r="F12" s="1430"/>
      <c r="G12" s="1431"/>
      <c r="H12" s="586">
        <f>'Form 4-A&amp;B'!I21</f>
        <v>25</v>
      </c>
      <c r="I12" s="1064"/>
      <c r="J12" s="21"/>
      <c r="K12" s="1065"/>
      <c r="L12" s="259"/>
      <c r="M12" s="1066">
        <f>'Form 4-A&amp;B'!O21</f>
        <v>25</v>
      </c>
      <c r="N12" s="1067"/>
      <c r="O12" s="106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689" t="s">
        <v>173</v>
      </c>
      <c r="D13" s="1351"/>
      <c r="E13" s="1351"/>
      <c r="F13" s="1351"/>
      <c r="G13" s="1416"/>
      <c r="H13" s="626">
        <f>H12</f>
        <v>25</v>
      </c>
      <c r="I13" s="275">
        <f>IF(H13&gt;=20,20,H13)</f>
        <v>20</v>
      </c>
      <c r="J13" s="276"/>
      <c r="K13" s="627"/>
      <c r="L13" s="246"/>
      <c r="M13" s="1069">
        <f>SUM(M12)</f>
        <v>25</v>
      </c>
      <c r="N13" s="1070">
        <f>IF(M13&gt;=20,20,M13)</f>
        <v>20</v>
      </c>
      <c r="O13" s="107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77"/>
      <c r="B14" s="1351"/>
      <c r="C14" s="1351"/>
      <c r="D14" s="1351"/>
      <c r="E14" s="1351"/>
      <c r="F14" s="1351"/>
      <c r="G14" s="1351"/>
      <c r="H14" s="1351"/>
      <c r="I14" s="1351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92" t="s">
        <v>590</v>
      </c>
      <c r="B15" s="1351"/>
      <c r="C15" s="1351"/>
      <c r="D15" s="1351"/>
      <c r="E15" s="1351"/>
      <c r="F15" s="1351"/>
      <c r="G15" s="1351"/>
      <c r="H15" s="1351"/>
      <c r="I15" s="1352"/>
      <c r="J15" s="92"/>
      <c r="K15" s="92" t="str">
        <f>A15</f>
        <v>CRITERION B - CONTINUING DEVELOPMENT (MAX = 60 POINTS)</v>
      </c>
      <c r="L15" s="246"/>
      <c r="M15" s="1478" t="str">
        <f>A15</f>
        <v>CRITERION B - CONTINUING DEVELOPMENT (MAX = 60 POINTS)</v>
      </c>
      <c r="N15" s="1369"/>
      <c r="O15" s="136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87" t="s">
        <v>588</v>
      </c>
      <c r="B16" s="1351"/>
      <c r="C16" s="1351"/>
      <c r="D16" s="1351"/>
      <c r="E16" s="1351"/>
      <c r="F16" s="1351"/>
      <c r="G16" s="1416"/>
      <c r="H16" s="552" t="s">
        <v>119</v>
      </c>
      <c r="I16" s="553" t="s">
        <v>168</v>
      </c>
      <c r="J16" s="21"/>
      <c r="K16" s="554" t="s">
        <v>121</v>
      </c>
      <c r="L16" s="259"/>
      <c r="M16" s="1061" t="s">
        <v>123</v>
      </c>
      <c r="N16" s="71" t="s">
        <v>168</v>
      </c>
      <c r="O16" s="106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72" t="s">
        <v>58</v>
      </c>
      <c r="B17" s="1690" t="s">
        <v>591</v>
      </c>
      <c r="C17" s="1430"/>
      <c r="D17" s="1430"/>
      <c r="E17" s="1430"/>
      <c r="F17" s="1430"/>
      <c r="G17" s="1431"/>
      <c r="H17" s="1073">
        <f>'Form 4-A&amp;B'!H40</f>
        <v>0</v>
      </c>
      <c r="I17" s="1074">
        <f>IF(H17&gt;=40,40,H17)</f>
        <v>0</v>
      </c>
      <c r="J17" s="894"/>
      <c r="K17" s="1075"/>
      <c r="L17" s="246"/>
      <c r="M17" s="1076">
        <f>'Form 4-A&amp;B'!O40</f>
        <v>0</v>
      </c>
      <c r="N17" s="1077"/>
      <c r="O17" s="107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691" t="s">
        <v>592</v>
      </c>
      <c r="C18" s="1333"/>
      <c r="D18" s="1333"/>
      <c r="E18" s="1333"/>
      <c r="F18" s="1333"/>
      <c r="G18" s="1334"/>
      <c r="H18" s="892">
        <f>'Form 4-A&amp;B'!H54</f>
        <v>0</v>
      </c>
      <c r="I18" s="1079">
        <f t="shared" ref="I18:I19" si="4">IF(H18&gt;=10,10,H18)</f>
        <v>0</v>
      </c>
      <c r="J18" s="894"/>
      <c r="K18" s="328"/>
      <c r="L18" s="246"/>
      <c r="M18" s="1080">
        <f>'Form 4-A&amp;B'!H54</f>
        <v>0</v>
      </c>
      <c r="N18" s="1081"/>
      <c r="O18" s="108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692" t="s">
        <v>593</v>
      </c>
      <c r="C19" s="1439"/>
      <c r="D19" s="1439"/>
      <c r="E19" s="1439"/>
      <c r="F19" s="1439"/>
      <c r="G19" s="1440"/>
      <c r="H19" s="663">
        <f>'Form 4-A&amp;B'!I68</f>
        <v>10</v>
      </c>
      <c r="I19" s="1083">
        <f t="shared" si="4"/>
        <v>10</v>
      </c>
      <c r="J19" s="894"/>
      <c r="K19" s="328"/>
      <c r="L19" s="246"/>
      <c r="M19" s="1084">
        <f>'Form 4-A&amp;B'!I68</f>
        <v>10</v>
      </c>
      <c r="N19" s="1085"/>
      <c r="O19" s="108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689" t="s">
        <v>179</v>
      </c>
      <c r="D20" s="1351"/>
      <c r="E20" s="1351"/>
      <c r="F20" s="1351"/>
      <c r="G20" s="1416"/>
      <c r="H20" s="626">
        <f>SUM(I17:I19)</f>
        <v>10</v>
      </c>
      <c r="I20" s="275">
        <f>IF(H20&gt;=60,60,H20)</f>
        <v>10</v>
      </c>
      <c r="J20" s="276"/>
      <c r="K20" s="627"/>
      <c r="L20" s="246"/>
      <c r="M20" s="1069">
        <f>SUM(M17:M19)</f>
        <v>10</v>
      </c>
      <c r="N20" s="1070">
        <f>IF(M20&gt;=60,60,M20)</f>
        <v>10</v>
      </c>
      <c r="O20" s="107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93"/>
      <c r="B21" s="1351"/>
      <c r="C21" s="1351"/>
      <c r="D21" s="1351"/>
      <c r="E21" s="1351"/>
      <c r="F21" s="1351"/>
      <c r="G21" s="1351"/>
      <c r="H21" s="1351"/>
      <c r="I21" s="1351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92" t="s">
        <v>594</v>
      </c>
      <c r="B22" s="1351"/>
      <c r="C22" s="1351"/>
      <c r="D22" s="1351"/>
      <c r="E22" s="1351"/>
      <c r="F22" s="1351"/>
      <c r="G22" s="1351"/>
      <c r="H22" s="1351"/>
      <c r="I22" s="1352"/>
      <c r="J22" s="92"/>
      <c r="K22" s="92" t="str">
        <f>A22</f>
        <v>CRITERION C - AWARDS AND RECOGNITION (MAX = 20 POINTS)</v>
      </c>
      <c r="L22" s="246"/>
      <c r="M22" s="1478" t="str">
        <f>A22</f>
        <v>CRITERION C - AWARDS AND RECOGNITION (MAX = 20 POINTS)</v>
      </c>
      <c r="N22" s="1369"/>
      <c r="O22" s="136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87" t="s">
        <v>588</v>
      </c>
      <c r="B23" s="1351"/>
      <c r="C23" s="1351"/>
      <c r="D23" s="1351"/>
      <c r="E23" s="1351"/>
      <c r="F23" s="1351"/>
      <c r="G23" s="1416"/>
      <c r="H23" s="552" t="s">
        <v>119</v>
      </c>
      <c r="I23" s="553" t="s">
        <v>168</v>
      </c>
      <c r="J23" s="21"/>
      <c r="K23" s="1087" t="s">
        <v>121</v>
      </c>
      <c r="L23" s="259"/>
      <c r="M23" s="71" t="s">
        <v>123</v>
      </c>
      <c r="N23" s="71" t="s">
        <v>168</v>
      </c>
      <c r="O23" s="106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3" t="s">
        <v>58</v>
      </c>
      <c r="B24" s="1697" t="s">
        <v>595</v>
      </c>
      <c r="C24" s="1430"/>
      <c r="D24" s="1430"/>
      <c r="E24" s="1430"/>
      <c r="F24" s="1430"/>
      <c r="G24" s="1431"/>
      <c r="H24" s="1088">
        <f>'Form 4-C&amp;D'!H22</f>
        <v>6</v>
      </c>
      <c r="I24" s="678"/>
      <c r="J24" s="676"/>
      <c r="K24" s="1089"/>
      <c r="L24" s="259"/>
      <c r="M24" s="1066">
        <f>'Form 4-C&amp;D'!N22</f>
        <v>6</v>
      </c>
      <c r="N24" s="1090"/>
      <c r="O24" s="106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689" t="s">
        <v>185</v>
      </c>
      <c r="D25" s="1351"/>
      <c r="E25" s="1351"/>
      <c r="F25" s="1351"/>
      <c r="G25" s="1416"/>
      <c r="H25" s="1091">
        <f>SUM(H24)</f>
        <v>6</v>
      </c>
      <c r="I25" s="275">
        <f>IF(H25&gt;=20,20,H25)</f>
        <v>6</v>
      </c>
      <c r="J25" s="276"/>
      <c r="K25" s="627"/>
      <c r="L25" s="339"/>
      <c r="M25" s="1069">
        <f>SUM(M24)</f>
        <v>6</v>
      </c>
      <c r="N25" s="1070">
        <f>IF(M25&gt;=20,20,M25)</f>
        <v>6</v>
      </c>
      <c r="O25" s="109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8" t="s">
        <v>596</v>
      </c>
      <c r="B27" s="1351"/>
      <c r="C27" s="1351"/>
      <c r="D27" s="1351"/>
      <c r="E27" s="1351"/>
      <c r="F27" s="1351"/>
      <c r="G27" s="1351"/>
      <c r="H27" s="1351"/>
      <c r="I27" s="1352"/>
      <c r="J27" s="309"/>
      <c r="K27" s="309" t="str">
        <f>A27</f>
        <v>CRITERION D - BONUS INDICATOR FOR NEWLY HIRED FACULTY (MAX = 20 POINTS)</v>
      </c>
      <c r="L27" s="339"/>
      <c r="M27" s="1698" t="str">
        <f>A27</f>
        <v>CRITERION D - BONUS INDICATOR FOR NEWLY HIRED FACULTY (MAX = 20 POINTS)</v>
      </c>
      <c r="N27" s="1369"/>
      <c r="O27" s="136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87" t="s">
        <v>588</v>
      </c>
      <c r="B28" s="1351"/>
      <c r="C28" s="1351"/>
      <c r="D28" s="1351"/>
      <c r="E28" s="1351"/>
      <c r="F28" s="1351"/>
      <c r="G28" s="1416"/>
      <c r="H28" s="552" t="s">
        <v>119</v>
      </c>
      <c r="I28" s="553" t="s">
        <v>168</v>
      </c>
      <c r="J28" s="21"/>
      <c r="K28" s="554" t="s">
        <v>121</v>
      </c>
      <c r="L28" s="259"/>
      <c r="M28" s="1061" t="s">
        <v>123</v>
      </c>
      <c r="N28" s="71" t="s">
        <v>168</v>
      </c>
      <c r="O28" s="106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70" t="s">
        <v>597</v>
      </c>
      <c r="C29" s="1430"/>
      <c r="D29" s="1430"/>
      <c r="E29" s="1430"/>
      <c r="F29" s="1430"/>
      <c r="G29" s="1431"/>
      <c r="H29" s="1093">
        <f>'Form 4-C&amp;D'!H36</f>
        <v>0</v>
      </c>
      <c r="I29" s="1094"/>
      <c r="J29" s="686"/>
      <c r="K29" s="719"/>
      <c r="L29" s="339"/>
      <c r="M29" s="1076">
        <f>'Form 4-C&amp;D'!N36</f>
        <v>0</v>
      </c>
      <c r="N29" s="1076"/>
      <c r="O29" s="109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6" t="s">
        <v>132</v>
      </c>
      <c r="B30" s="1694" t="s">
        <v>598</v>
      </c>
      <c r="C30" s="1439"/>
      <c r="D30" s="1439"/>
      <c r="E30" s="1439"/>
      <c r="F30" s="1439"/>
      <c r="G30" s="1440"/>
      <c r="H30" s="703">
        <f>'Form 4-C&amp;D'!H48</f>
        <v>0</v>
      </c>
      <c r="I30" s="704"/>
      <c r="J30" s="686"/>
      <c r="K30" s="286"/>
      <c r="L30" s="339"/>
      <c r="M30" s="1084">
        <f>'Form 4-C&amp;D'!N48</f>
        <v>0</v>
      </c>
      <c r="N30" s="1084"/>
      <c r="O30" s="109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8"/>
      <c r="B31" s="1099"/>
      <c r="C31" s="1695" t="s">
        <v>599</v>
      </c>
      <c r="D31" s="1604"/>
      <c r="E31" s="1604"/>
      <c r="F31" s="1604"/>
      <c r="G31" s="1605"/>
      <c r="H31" s="1100">
        <f>SUM(H29:H30)</f>
        <v>0</v>
      </c>
      <c r="I31" s="1101">
        <f>IF(H31&gt;=20,20,H31)</f>
        <v>0</v>
      </c>
      <c r="J31" s="276"/>
      <c r="K31" s="727"/>
      <c r="L31" s="339"/>
      <c r="M31" s="1069">
        <f>SUM(M29:M30)</f>
        <v>0</v>
      </c>
      <c r="N31" s="1102">
        <f>IF(M31&gt;=20,20,M31)</f>
        <v>0</v>
      </c>
      <c r="O31" s="109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3"/>
      <c r="B32" s="1696" t="s">
        <v>600</v>
      </c>
      <c r="C32" s="1333"/>
      <c r="D32" s="1333"/>
      <c r="E32" s="1333"/>
      <c r="F32" s="1333"/>
      <c r="G32" s="1334"/>
      <c r="H32" s="1104">
        <f>H13+H20+H25+H31</f>
        <v>41</v>
      </c>
      <c r="I32" s="1105">
        <f>IF((I13+I20+I25+I31)&gt;=100,100,(I13+I20+I25+I31))</f>
        <v>36</v>
      </c>
      <c r="J32" s="1106"/>
      <c r="K32" s="1107"/>
      <c r="L32" s="734"/>
      <c r="M32" s="1108">
        <f t="shared" ref="M32:N32" si="5">M13+M20+M25+M31</f>
        <v>41</v>
      </c>
      <c r="N32" s="1109">
        <f t="shared" si="5"/>
        <v>36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7" workbookViewId="0">
      <selection activeCell="R38" sqref="R38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72" t="s">
        <v>165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1327"/>
      <c r="N1" s="1327"/>
      <c r="O1" s="1327"/>
      <c r="P1" s="1327"/>
      <c r="Q1" s="32"/>
      <c r="R1" s="32" t="str">
        <f t="shared" ref="R1:R2" si="0">A1</f>
        <v>FACULTY POSITION RECLASSIFICATION FOR SUCs</v>
      </c>
      <c r="S1" s="32"/>
      <c r="T1" s="1372" t="s">
        <v>165</v>
      </c>
      <c r="U1" s="1327"/>
      <c r="V1" s="1327"/>
      <c r="W1" s="1327"/>
      <c r="X1" s="1327"/>
      <c r="Y1" s="1327"/>
      <c r="Z1" s="1327"/>
      <c r="AA1" s="1327"/>
      <c r="AB1" s="1327"/>
      <c r="AC1" s="1327"/>
      <c r="AD1" s="1327"/>
      <c r="AE1" s="1327"/>
      <c r="AF1" s="1327"/>
      <c r="AG1" s="1327"/>
      <c r="AH1" s="1327"/>
      <c r="AI1" s="1327"/>
      <c r="AJ1" s="1110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72" t="s">
        <v>601</v>
      </c>
      <c r="B2" s="1327"/>
      <c r="C2" s="1327"/>
      <c r="D2" s="1327"/>
      <c r="E2" s="1327"/>
      <c r="F2" s="1327"/>
      <c r="G2" s="1327"/>
      <c r="H2" s="1327"/>
      <c r="I2" s="1327"/>
      <c r="J2" s="1327"/>
      <c r="K2" s="1327"/>
      <c r="L2" s="1327"/>
      <c r="M2" s="1327"/>
      <c r="N2" s="1327"/>
      <c r="O2" s="1327"/>
      <c r="P2" s="1327"/>
      <c r="Q2" s="32"/>
      <c r="R2" s="32" t="str">
        <f t="shared" si="0"/>
        <v>INDIVIDUAL SUMMARY SHEET</v>
      </c>
      <c r="S2" s="32"/>
      <c r="T2" s="1372" t="s">
        <v>601</v>
      </c>
      <c r="U2" s="1327"/>
      <c r="V2" s="1327"/>
      <c r="W2" s="1327"/>
      <c r="X2" s="1327"/>
      <c r="Y2" s="1327"/>
      <c r="Z2" s="1327"/>
      <c r="AA2" s="1327"/>
      <c r="AB2" s="1327"/>
      <c r="AC2" s="1327"/>
      <c r="AD2" s="1327"/>
      <c r="AE2" s="1327"/>
      <c r="AF2" s="1327"/>
      <c r="AG2" s="1327"/>
      <c r="AH2" s="1327"/>
      <c r="AI2" s="1327"/>
      <c r="AJ2" s="1110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11" t="str">
        <f>'Request Form'!B6</f>
        <v>LAST NAME:</v>
      </c>
      <c r="B4" s="1112"/>
      <c r="C4" s="1113"/>
      <c r="D4" s="1722" t="str">
        <f>Form1_A!E3</f>
        <v>MAALIW</v>
      </c>
      <c r="E4" s="1430"/>
      <c r="F4" s="1430"/>
      <c r="G4" s="1430"/>
      <c r="H4" s="1430"/>
      <c r="I4" s="1430"/>
      <c r="J4" s="1430"/>
      <c r="K4" s="1430"/>
      <c r="L4" s="1430"/>
      <c r="M4" s="1430"/>
      <c r="N4" s="1430"/>
      <c r="O4" s="1430"/>
      <c r="P4" s="1521"/>
      <c r="Q4" s="90"/>
      <c r="R4" s="90"/>
      <c r="S4" s="90"/>
      <c r="T4" s="1718" t="str">
        <f>'Request Form'!B6</f>
        <v>LAST NAME:</v>
      </c>
      <c r="U4" s="1367"/>
      <c r="V4" s="1368"/>
      <c r="W4" s="1722" t="str">
        <f>Form1_A!E3</f>
        <v>MAALIW</v>
      </c>
      <c r="X4" s="1430"/>
      <c r="Y4" s="1430"/>
      <c r="Z4" s="1430"/>
      <c r="AA4" s="1430"/>
      <c r="AB4" s="1430"/>
      <c r="AC4" s="1430"/>
      <c r="AD4" s="1430"/>
      <c r="AE4" s="1430"/>
      <c r="AF4" s="1430"/>
      <c r="AG4" s="1430"/>
      <c r="AH4" s="1430"/>
      <c r="AI4" s="1430"/>
      <c r="AJ4" s="1521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4" t="str">
        <f>'Request Form'!B7</f>
        <v>FIRST NAME, EXT.:</v>
      </c>
      <c r="B5" s="269"/>
      <c r="C5" s="1115"/>
      <c r="D5" s="1723" t="str">
        <f>'KRA IV'!D7:I7</f>
        <v>RENATO III</v>
      </c>
      <c r="E5" s="1333"/>
      <c r="F5" s="1333"/>
      <c r="G5" s="1333"/>
      <c r="H5" s="1333"/>
      <c r="I5" s="1333"/>
      <c r="J5" s="1333"/>
      <c r="K5" s="1333"/>
      <c r="L5" s="1333"/>
      <c r="M5" s="1333"/>
      <c r="N5" s="1333"/>
      <c r="O5" s="1333"/>
      <c r="P5" s="1402"/>
      <c r="Q5" s="90"/>
      <c r="R5" s="90"/>
      <c r="S5" s="90"/>
      <c r="T5" s="1719" t="str">
        <f>'Request Form'!B7</f>
        <v>FIRST NAME, EXT.:</v>
      </c>
      <c r="U5" s="1327"/>
      <c r="V5" s="1413"/>
      <c r="W5" s="1723" t="str">
        <f>'Request Form'!C7</f>
        <v>RENATO III</v>
      </c>
      <c r="X5" s="1333"/>
      <c r="Y5" s="1333"/>
      <c r="Z5" s="1333"/>
      <c r="AA5" s="1333"/>
      <c r="AB5" s="1333"/>
      <c r="AC5" s="1333"/>
      <c r="AD5" s="1333"/>
      <c r="AE5" s="1333"/>
      <c r="AF5" s="1333"/>
      <c r="AG5" s="1333"/>
      <c r="AH5" s="1333"/>
      <c r="AI5" s="1333"/>
      <c r="AJ5" s="1402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4" t="str">
        <f>'Request Form'!B8</f>
        <v>MIDDLE NAME:</v>
      </c>
      <c r="B6" s="269"/>
      <c r="C6" s="1115"/>
      <c r="D6" s="1723" t="str">
        <f>Form1_A!E5</f>
        <v>RACELIS</v>
      </c>
      <c r="E6" s="1333"/>
      <c r="F6" s="1333"/>
      <c r="G6" s="1333"/>
      <c r="H6" s="1333"/>
      <c r="I6" s="1333"/>
      <c r="J6" s="1333"/>
      <c r="K6" s="1333"/>
      <c r="L6" s="1333"/>
      <c r="M6" s="1333"/>
      <c r="N6" s="1333"/>
      <c r="O6" s="1333"/>
      <c r="P6" s="1402"/>
      <c r="Q6" s="90"/>
      <c r="R6" s="90"/>
      <c r="S6" s="90"/>
      <c r="T6" s="1720" t="str">
        <f>'Request Form'!B8</f>
        <v>MIDDLE NAME:</v>
      </c>
      <c r="U6" s="1331"/>
      <c r="V6" s="1721"/>
      <c r="W6" s="1723" t="str">
        <f>'Request Form'!C8</f>
        <v>RACELIS</v>
      </c>
      <c r="X6" s="1333"/>
      <c r="Y6" s="1333"/>
      <c r="Z6" s="1333"/>
      <c r="AA6" s="1333"/>
      <c r="AB6" s="1333"/>
      <c r="AC6" s="1333"/>
      <c r="AD6" s="1333"/>
      <c r="AE6" s="1333"/>
      <c r="AF6" s="1333"/>
      <c r="AG6" s="1333"/>
      <c r="AH6" s="1333"/>
      <c r="AI6" s="1333"/>
      <c r="AJ6" s="1402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6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75" t="s">
        <v>602</v>
      </c>
      <c r="B8" s="1351"/>
      <c r="C8" s="1351"/>
      <c r="D8" s="1351"/>
      <c r="E8" s="1351"/>
      <c r="F8" s="1351"/>
      <c r="G8" s="1351"/>
      <c r="H8" s="1351"/>
      <c r="I8" s="1351"/>
      <c r="J8" s="1351"/>
      <c r="K8" s="1351"/>
      <c r="L8" s="1117"/>
      <c r="M8" s="1117"/>
      <c r="N8" s="1118"/>
      <c r="O8" s="1118"/>
      <c r="P8" s="44" t="s">
        <v>90</v>
      </c>
      <c r="Q8" s="15"/>
      <c r="R8" s="44" t="s">
        <v>121</v>
      </c>
      <c r="S8" s="15"/>
      <c r="T8" s="1375" t="s">
        <v>602</v>
      </c>
      <c r="U8" s="1351"/>
      <c r="V8" s="1351"/>
      <c r="W8" s="1351"/>
      <c r="X8" s="1351"/>
      <c r="Y8" s="1351"/>
      <c r="Z8" s="1351"/>
      <c r="AA8" s="1351"/>
      <c r="AB8" s="1351"/>
      <c r="AC8" s="1351"/>
      <c r="AD8" s="1351"/>
      <c r="AE8" s="1117"/>
      <c r="AF8" s="1117"/>
      <c r="AG8" s="1118"/>
      <c r="AH8" s="1118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9" t="s">
        <v>603</v>
      </c>
      <c r="B9" s="1120"/>
      <c r="C9" s="1120"/>
      <c r="D9" s="1120"/>
      <c r="E9" s="1120"/>
      <c r="F9" s="1121"/>
      <c r="G9" s="1121"/>
      <c r="H9" s="1121"/>
      <c r="I9" s="1121"/>
      <c r="J9" s="1121"/>
      <c r="K9" s="1121"/>
      <c r="L9" s="1121"/>
      <c r="M9" s="1121"/>
      <c r="N9" s="1122"/>
      <c r="O9" s="1122"/>
      <c r="P9" s="1123"/>
      <c r="Q9" s="32"/>
      <c r="R9" s="1124" t="str">
        <f>A9</f>
        <v>KRA I - INSTRUCTION (100 POINTS)</v>
      </c>
      <c r="S9" s="32"/>
      <c r="T9" s="1125" t="s">
        <v>603</v>
      </c>
      <c r="U9" s="1126"/>
      <c r="V9" s="1126"/>
      <c r="W9" s="1126"/>
      <c r="X9" s="1126"/>
      <c r="Y9" s="1127"/>
      <c r="Z9" s="1127"/>
      <c r="AA9" s="1127"/>
      <c r="AB9" s="1127"/>
      <c r="AC9" s="1127"/>
      <c r="AD9" s="1127"/>
      <c r="AE9" s="1128"/>
      <c r="AF9" s="1128"/>
      <c r="AG9" s="1129"/>
      <c r="AH9" s="1129"/>
      <c r="AI9" s="1124"/>
      <c r="AJ9" s="1130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31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32">
        <f>'KRA I'!N15</f>
        <v>59.432399999999994</v>
      </c>
      <c r="Q10" s="1133"/>
      <c r="R10" s="1134"/>
      <c r="S10" s="1135"/>
      <c r="T10" s="1131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6">
        <f>'KRA I'!N15</f>
        <v>59.432399999999994</v>
      </c>
      <c r="AJ10" s="1137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31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32">
        <f>'KRA I'!I25</f>
        <v>30</v>
      </c>
      <c r="Q11" s="1133"/>
      <c r="R11" s="1138"/>
      <c r="S11" s="1139"/>
      <c r="T11" s="1131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6">
        <f>'KRA I'!N25</f>
        <v>30</v>
      </c>
      <c r="AJ11" s="1137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40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32">
        <f>'KRA I'!N33</f>
        <v>10</v>
      </c>
      <c r="Q12" s="1133"/>
      <c r="R12" s="1138"/>
      <c r="S12" s="1139"/>
      <c r="T12" s="1140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41">
        <f>'KRA I'!N33</f>
        <v>10</v>
      </c>
      <c r="AJ12" s="1142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75" t="s">
        <v>124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117"/>
      <c r="M13" s="1117"/>
      <c r="N13" s="1118"/>
      <c r="O13" s="1118"/>
      <c r="P13" s="1143">
        <f>P10+P11+P12</f>
        <v>99.432400000000001</v>
      </c>
      <c r="Q13" s="1144"/>
      <c r="R13" s="1145"/>
      <c r="S13" s="1146"/>
      <c r="T13" s="1375" t="s">
        <v>124</v>
      </c>
      <c r="U13" s="1351"/>
      <c r="V13" s="1351"/>
      <c r="W13" s="1351"/>
      <c r="X13" s="1351"/>
      <c r="Y13" s="1351"/>
      <c r="Z13" s="1351"/>
      <c r="AA13" s="1351"/>
      <c r="AB13" s="1351"/>
      <c r="AC13" s="1351"/>
      <c r="AD13" s="1351"/>
      <c r="AE13" s="1117"/>
      <c r="AF13" s="1117"/>
      <c r="AG13" s="1118"/>
      <c r="AH13" s="1118"/>
      <c r="AI13" s="1147">
        <f>AI10+AI11+AI12</f>
        <v>99.432400000000001</v>
      </c>
      <c r="AJ13" s="1143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9" t="s">
        <v>610</v>
      </c>
      <c r="B14" s="1120"/>
      <c r="C14" s="1120"/>
      <c r="D14" s="1120"/>
      <c r="E14" s="1120"/>
      <c r="F14" s="1121"/>
      <c r="G14" s="1121"/>
      <c r="H14" s="1121"/>
      <c r="I14" s="1121"/>
      <c r="J14" s="1121"/>
      <c r="K14" s="1121"/>
      <c r="L14" s="1121"/>
      <c r="M14" s="1121"/>
      <c r="N14" s="1122"/>
      <c r="O14" s="1122"/>
      <c r="P14" s="1148"/>
      <c r="Q14" s="15"/>
      <c r="R14" s="1124" t="str">
        <f>A14</f>
        <v>KRA II - RESEARCH, INNOVATION AND/OR CREATIVE WORK (100 POINTS)</v>
      </c>
      <c r="S14" s="32"/>
      <c r="T14" s="1125" t="s">
        <v>610</v>
      </c>
      <c r="U14" s="1126"/>
      <c r="V14" s="1126"/>
      <c r="W14" s="1126"/>
      <c r="X14" s="1126"/>
      <c r="Y14" s="1127"/>
      <c r="Z14" s="1127"/>
      <c r="AA14" s="1127"/>
      <c r="AB14" s="1127"/>
      <c r="AC14" s="1127"/>
      <c r="AD14" s="1127"/>
      <c r="AE14" s="1128"/>
      <c r="AF14" s="1128"/>
      <c r="AG14" s="1129"/>
      <c r="AH14" s="1129"/>
      <c r="AI14" s="1149"/>
      <c r="AJ14" s="1150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31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51">
        <f>'KRA II'!I26</f>
        <v>100</v>
      </c>
      <c r="Q15" s="516"/>
      <c r="R15" s="518"/>
      <c r="S15" s="1152"/>
      <c r="T15" s="1131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3">
        <f>'KRA II'!N26</f>
        <v>100</v>
      </c>
      <c r="AJ15" s="1154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31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51">
        <f>'KRA II'!I53</f>
        <v>0</v>
      </c>
      <c r="Q16" s="516"/>
      <c r="R16" s="518"/>
      <c r="S16" s="1152"/>
      <c r="T16" s="1131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3">
        <f>'KRA II'!N53</f>
        <v>0</v>
      </c>
      <c r="AJ16" s="1154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5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51">
        <f>'KRA II'!I62</f>
        <v>0</v>
      </c>
      <c r="Q17" s="516"/>
      <c r="R17" s="518"/>
      <c r="S17" s="1152"/>
      <c r="T17" s="1155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6">
        <f>'KRA II'!N62</f>
        <v>0</v>
      </c>
      <c r="AJ17" s="1157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75" t="s">
        <v>124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117"/>
      <c r="M18" s="1117"/>
      <c r="N18" s="1118"/>
      <c r="O18" s="1118"/>
      <c r="P18" s="1158">
        <f>IF(SUM(P15:P17)&gt;=100,100,SUM(P15:P17))</f>
        <v>100</v>
      </c>
      <c r="Q18" s="1159"/>
      <c r="R18" s="1160"/>
      <c r="S18" s="1161"/>
      <c r="T18" s="1375" t="s">
        <v>124</v>
      </c>
      <c r="U18" s="1351"/>
      <c r="V18" s="1351"/>
      <c r="W18" s="1351"/>
      <c r="X18" s="1351"/>
      <c r="Y18" s="1351"/>
      <c r="Z18" s="1351"/>
      <c r="AA18" s="1351"/>
      <c r="AB18" s="1351"/>
      <c r="AC18" s="1351"/>
      <c r="AD18" s="1351"/>
      <c r="AE18" s="1117"/>
      <c r="AF18" s="1117"/>
      <c r="AG18" s="1118"/>
      <c r="AH18" s="1118"/>
      <c r="AI18" s="1162">
        <f>IF(SUM(AI15:AI17)&gt;=100,100,SUM(AI15:AI17))</f>
        <v>100</v>
      </c>
      <c r="AJ18" s="1158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3" t="s">
        <v>617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64"/>
      <c r="Q19" s="541"/>
      <c r="R19" s="1124" t="str">
        <f>A19</f>
        <v>KRA III - EXTENSION SERVICES (100 POINTS)</v>
      </c>
      <c r="S19" s="32"/>
      <c r="T19" s="1165" t="s">
        <v>617</v>
      </c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66"/>
      <c r="AJ19" s="1167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31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8">
        <f>'KRA III'!I13</f>
        <v>0</v>
      </c>
      <c r="Q20" s="1169"/>
      <c r="R20" s="1170"/>
      <c r="S20" s="1171"/>
      <c r="T20" s="1131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72">
        <f>'KRA III'!N13</f>
        <v>0</v>
      </c>
      <c r="AJ20" s="1173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31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8">
        <f>'KRA III'!I29</f>
        <v>50</v>
      </c>
      <c r="Q21" s="1169"/>
      <c r="R21" s="1170"/>
      <c r="S21" s="1171"/>
      <c r="T21" s="1131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72">
        <f>'KRA III'!N29</f>
        <v>50</v>
      </c>
      <c r="AJ21" s="1173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31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8">
        <f>'KRA III'!I34</f>
        <v>0</v>
      </c>
      <c r="Q22" s="1169"/>
      <c r="R22" s="1170"/>
      <c r="S22" s="1171"/>
      <c r="T22" s="1131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72">
        <f>'KRA III'!N34</f>
        <v>0</v>
      </c>
      <c r="AJ22" s="1173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31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8">
        <f>'KRA III'!I39</f>
        <v>0</v>
      </c>
      <c r="Q23" s="1169"/>
      <c r="R23" s="1170"/>
      <c r="S23" s="1171"/>
      <c r="T23" s="1131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4">
        <f>'KRA III'!N39</f>
        <v>0</v>
      </c>
      <c r="AJ23" s="1175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75" t="s">
        <v>124</v>
      </c>
      <c r="B24" s="1351"/>
      <c r="C24" s="1351"/>
      <c r="D24" s="1351"/>
      <c r="E24" s="1351"/>
      <c r="F24" s="1351"/>
      <c r="G24" s="1351"/>
      <c r="H24" s="1351"/>
      <c r="I24" s="1351"/>
      <c r="J24" s="1351"/>
      <c r="K24" s="1351"/>
      <c r="L24" s="1117"/>
      <c r="M24" s="1117"/>
      <c r="N24" s="1118"/>
      <c r="O24" s="1118"/>
      <c r="P24" s="1158">
        <f>IF(SUM(P20:P23)&gt;=100,100,SUM(P20:P23))</f>
        <v>50</v>
      </c>
      <c r="Q24" s="1159"/>
      <c r="R24" s="1176"/>
      <c r="S24" s="1159"/>
      <c r="T24" s="1375" t="s">
        <v>124</v>
      </c>
      <c r="U24" s="1351"/>
      <c r="V24" s="1351"/>
      <c r="W24" s="1351"/>
      <c r="X24" s="1351"/>
      <c r="Y24" s="1351"/>
      <c r="Z24" s="1351"/>
      <c r="AA24" s="1351"/>
      <c r="AB24" s="1351"/>
      <c r="AC24" s="1351"/>
      <c r="AD24" s="1351"/>
      <c r="AE24" s="1117"/>
      <c r="AF24" s="1117"/>
      <c r="AG24" s="1118"/>
      <c r="AH24" s="1118"/>
      <c r="AI24" s="1162">
        <f>IF(SUM(AI20:AI23)&gt;=100,100,SUM(AI20:AI23))</f>
        <v>50</v>
      </c>
      <c r="AJ24" s="1158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3" t="s">
        <v>626</v>
      </c>
      <c r="B25" s="1122"/>
      <c r="C25" s="1122"/>
      <c r="D25" s="1122"/>
      <c r="E25" s="1122"/>
      <c r="F25" s="1122"/>
      <c r="G25" s="1122"/>
      <c r="H25" s="1122"/>
      <c r="I25" s="1122"/>
      <c r="J25" s="1122"/>
      <c r="K25" s="1122"/>
      <c r="L25" s="1122"/>
      <c r="M25" s="1122"/>
      <c r="N25" s="1122"/>
      <c r="O25" s="1122"/>
      <c r="P25" s="1164"/>
      <c r="Q25" s="541"/>
      <c r="R25" s="1124" t="str">
        <f>A25</f>
        <v>KRA IV - PROFESSIONAL DEVELOPMENT (100 POINTS)</v>
      </c>
      <c r="S25" s="32"/>
      <c r="T25" s="1165" t="s">
        <v>626</v>
      </c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77"/>
      <c r="AJ25" s="1178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31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8">
        <f>'KRA IV'!I13</f>
        <v>20</v>
      </c>
      <c r="Q26" s="1169"/>
      <c r="R26" s="1170"/>
      <c r="S26" s="1171"/>
      <c r="T26" s="1131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72">
        <f>'KRA IV'!N13</f>
        <v>20</v>
      </c>
      <c r="AJ26" s="1173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31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8">
        <f>'KRA IV'!I20</f>
        <v>10</v>
      </c>
      <c r="Q27" s="1169"/>
      <c r="R27" s="1170"/>
      <c r="S27" s="1171"/>
      <c r="T27" s="1131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72">
        <f>'KRA IV'!N20</f>
        <v>10</v>
      </c>
      <c r="AJ27" s="1173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31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8">
        <f>'KRA IV'!I25</f>
        <v>6</v>
      </c>
      <c r="Q28" s="1169"/>
      <c r="R28" s="1170"/>
      <c r="S28" s="1171"/>
      <c r="T28" s="1131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72">
        <f>'KRA IV'!I25</f>
        <v>6</v>
      </c>
      <c r="AJ28" s="1173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31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8">
        <f>'KRA IV'!I31</f>
        <v>0</v>
      </c>
      <c r="Q29" s="1169"/>
      <c r="R29" s="1170"/>
      <c r="S29" s="1171"/>
      <c r="T29" s="1131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4">
        <f>'KRA IV'!N31</f>
        <v>0</v>
      </c>
      <c r="AJ29" s="1175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75" t="s">
        <v>124</v>
      </c>
      <c r="B30" s="1351"/>
      <c r="C30" s="1351"/>
      <c r="D30" s="1351"/>
      <c r="E30" s="1117"/>
      <c r="F30" s="1117"/>
      <c r="G30" s="1117"/>
      <c r="H30" s="1117"/>
      <c r="I30" s="1117"/>
      <c r="J30" s="1117"/>
      <c r="K30" s="1117"/>
      <c r="L30" s="1117"/>
      <c r="M30" s="1117"/>
      <c r="N30" s="1118"/>
      <c r="O30" s="1118"/>
      <c r="P30" s="1158">
        <f>IF(SUM(P26:P29)&gt;=100,100,SUM(P26:P29))</f>
        <v>36</v>
      </c>
      <c r="Q30" s="1159"/>
      <c r="R30" s="1179"/>
      <c r="S30" s="1161"/>
      <c r="T30" s="1375" t="s">
        <v>124</v>
      </c>
      <c r="U30" s="1351"/>
      <c r="V30" s="1351"/>
      <c r="W30" s="1351"/>
      <c r="X30" s="1117"/>
      <c r="Y30" s="1117"/>
      <c r="Z30" s="1117"/>
      <c r="AA30" s="1117"/>
      <c r="AB30" s="1117"/>
      <c r="AC30" s="1117"/>
      <c r="AD30" s="1117"/>
      <c r="AE30" s="1117"/>
      <c r="AF30" s="1117"/>
      <c r="AG30" s="1118"/>
      <c r="AH30" s="1118"/>
      <c r="AI30" s="1162">
        <f>IF(SUM(AI26:AI29)&gt;=100,100,SUM(AI26:AI29))</f>
        <v>36</v>
      </c>
      <c r="AJ30" s="1158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80"/>
      <c r="Q31" s="1180"/>
      <c r="R31" s="1180"/>
      <c r="S31" s="118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80"/>
      <c r="AJ31" s="1180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728" t="s">
        <v>635</v>
      </c>
      <c r="B32" s="1367"/>
      <c r="C32" s="1345"/>
      <c r="D32" s="1742" t="s">
        <v>636</v>
      </c>
      <c r="E32" s="1351"/>
      <c r="F32" s="1352"/>
      <c r="G32" s="1743" t="s">
        <v>637</v>
      </c>
      <c r="H32" s="1351"/>
      <c r="I32" s="1416"/>
      <c r="J32" s="1742" t="s">
        <v>638</v>
      </c>
      <c r="K32" s="1351"/>
      <c r="L32" s="1352"/>
      <c r="M32" s="1742" t="s">
        <v>639</v>
      </c>
      <c r="N32" s="1351"/>
      <c r="O32" s="1352"/>
      <c r="P32" s="1744" t="s">
        <v>640</v>
      </c>
      <c r="Q32" s="32"/>
      <c r="R32" s="32"/>
      <c r="S32" s="32"/>
      <c r="T32" s="1728" t="s">
        <v>635</v>
      </c>
      <c r="U32" s="1367"/>
      <c r="V32" s="1345"/>
      <c r="W32" s="1742" t="s">
        <v>636</v>
      </c>
      <c r="X32" s="1351"/>
      <c r="Y32" s="1352"/>
      <c r="Z32" s="1743" t="s">
        <v>637</v>
      </c>
      <c r="AA32" s="1351"/>
      <c r="AB32" s="1416"/>
      <c r="AC32" s="1742" t="s">
        <v>638</v>
      </c>
      <c r="AD32" s="1351"/>
      <c r="AE32" s="1352"/>
      <c r="AF32" s="1742" t="s">
        <v>639</v>
      </c>
      <c r="AG32" s="1351"/>
      <c r="AH32" s="1352"/>
      <c r="AI32" s="1745" t="s">
        <v>640</v>
      </c>
      <c r="AJ32" s="1368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729"/>
      <c r="B33" s="1331"/>
      <c r="C33" s="1630"/>
      <c r="D33" s="1181" t="s">
        <v>641</v>
      </c>
      <c r="E33" s="1182" t="s">
        <v>642</v>
      </c>
      <c r="F33" s="1183" t="s">
        <v>643</v>
      </c>
      <c r="G33" s="1184" t="s">
        <v>641</v>
      </c>
      <c r="H33" s="1182" t="s">
        <v>642</v>
      </c>
      <c r="I33" s="1183" t="s">
        <v>643</v>
      </c>
      <c r="J33" s="1181" t="s">
        <v>641</v>
      </c>
      <c r="K33" s="1182" t="s">
        <v>642</v>
      </c>
      <c r="L33" s="1183" t="s">
        <v>643</v>
      </c>
      <c r="M33" s="1181" t="s">
        <v>641</v>
      </c>
      <c r="N33" s="1182" t="s">
        <v>642</v>
      </c>
      <c r="O33" s="1183" t="s">
        <v>643</v>
      </c>
      <c r="P33" s="1370"/>
      <c r="Q33" s="32"/>
      <c r="R33" s="32"/>
      <c r="S33" s="32"/>
      <c r="T33" s="1729"/>
      <c r="U33" s="1331"/>
      <c r="V33" s="1630"/>
      <c r="W33" s="1181" t="s">
        <v>641</v>
      </c>
      <c r="X33" s="1182" t="s">
        <v>642</v>
      </c>
      <c r="Y33" s="1183" t="s">
        <v>643</v>
      </c>
      <c r="Z33" s="1184" t="s">
        <v>641</v>
      </c>
      <c r="AA33" s="1182" t="s">
        <v>642</v>
      </c>
      <c r="AB33" s="1183" t="s">
        <v>643</v>
      </c>
      <c r="AC33" s="1181" t="s">
        <v>641</v>
      </c>
      <c r="AD33" s="1182" t="s">
        <v>642</v>
      </c>
      <c r="AE33" s="1183" t="s">
        <v>643</v>
      </c>
      <c r="AF33" s="1181" t="s">
        <v>641</v>
      </c>
      <c r="AG33" s="1182" t="s">
        <v>642</v>
      </c>
      <c r="AH33" s="1183" t="s">
        <v>643</v>
      </c>
      <c r="AI33" s="1346"/>
      <c r="AJ33" s="1370"/>
      <c r="AK33" s="1185"/>
      <c r="AL33" s="1185"/>
      <c r="AM33" s="1185"/>
      <c r="AN33" s="1185"/>
      <c r="AO33" s="1185"/>
      <c r="AP33" s="1185"/>
      <c r="AQ33" s="16" t="s">
        <v>36</v>
      </c>
      <c r="AR33" s="1185"/>
      <c r="AS33" s="452"/>
      <c r="AT33" s="1185"/>
      <c r="AU33" s="1185"/>
      <c r="AV33" s="1185"/>
      <c r="AW33" s="1185"/>
      <c r="AX33" s="1185"/>
    </row>
    <row r="34" spans="1:50" ht="13.5" customHeight="1">
      <c r="A34" s="1726" t="s">
        <v>644</v>
      </c>
      <c r="B34" s="1333"/>
      <c r="C34" s="1402"/>
      <c r="D34" s="1186">
        <f>P13</f>
        <v>99.432400000000001</v>
      </c>
      <c r="E34" s="1187">
        <v>0.6</v>
      </c>
      <c r="F34" s="1188">
        <f t="shared" ref="F34:F38" si="1">D34*E34</f>
        <v>59.659439999999996</v>
      </c>
      <c r="G34" s="1189">
        <f>P18</f>
        <v>100</v>
      </c>
      <c r="H34" s="1187">
        <v>0.1</v>
      </c>
      <c r="I34" s="1190">
        <f t="shared" ref="I34:I38" si="2">G34*H34</f>
        <v>10</v>
      </c>
      <c r="J34" s="1186">
        <f>P24</f>
        <v>50</v>
      </c>
      <c r="K34" s="1187">
        <v>0.2</v>
      </c>
      <c r="L34" s="1188">
        <f t="shared" ref="L34:L38" si="3">J34*K34</f>
        <v>10</v>
      </c>
      <c r="M34" s="1186">
        <f>P30</f>
        <v>36</v>
      </c>
      <c r="N34" s="1187">
        <v>0.1</v>
      </c>
      <c r="O34" s="1188">
        <f t="shared" ref="O34:O38" si="4">M34*N34</f>
        <v>3.6</v>
      </c>
      <c r="P34" s="1191">
        <f t="shared" ref="P34:P38" si="5">ROUND(SUM(F34+I34+L34+O34),0)</f>
        <v>83</v>
      </c>
      <c r="Q34" s="1192"/>
      <c r="R34" s="1192"/>
      <c r="S34" s="1192"/>
      <c r="T34" s="1726" t="s">
        <v>644</v>
      </c>
      <c r="U34" s="1333"/>
      <c r="V34" s="1402"/>
      <c r="W34" s="1186">
        <f>AI13</f>
        <v>99.432400000000001</v>
      </c>
      <c r="X34" s="1187">
        <v>0.6</v>
      </c>
      <c r="Y34" s="1188">
        <f t="shared" ref="Y34:Y38" si="6">W34*X34</f>
        <v>59.659439999999996</v>
      </c>
      <c r="Z34" s="1189">
        <f>AI18</f>
        <v>100</v>
      </c>
      <c r="AA34" s="1187">
        <v>0.1</v>
      </c>
      <c r="AB34" s="1190">
        <f t="shared" ref="AB34:AB38" si="7">Z34*AA34</f>
        <v>10</v>
      </c>
      <c r="AC34" s="1186">
        <f>AI24</f>
        <v>50</v>
      </c>
      <c r="AD34" s="1187">
        <v>0.2</v>
      </c>
      <c r="AE34" s="1188">
        <f t="shared" ref="AE34:AE38" si="8">AC34*AD34</f>
        <v>10</v>
      </c>
      <c r="AF34" s="1186">
        <f>AI30</f>
        <v>36</v>
      </c>
      <c r="AG34" s="1187">
        <v>0.1</v>
      </c>
      <c r="AH34" s="1188">
        <f t="shared" ref="AH34:AH38" si="9">AF34*AG34</f>
        <v>3.6</v>
      </c>
      <c r="AI34" s="1746">
        <f t="shared" ref="AI34:AI38" si="10">ROUND(SUM(Y34+AB34+AE34+AH34),0)</f>
        <v>83</v>
      </c>
      <c r="AJ34" s="1521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726" t="s">
        <v>645</v>
      </c>
      <c r="B35" s="1333"/>
      <c r="C35" s="1402"/>
      <c r="D35" s="1193">
        <f>P13</f>
        <v>99.432400000000001</v>
      </c>
      <c r="E35" s="1194">
        <v>0.5</v>
      </c>
      <c r="F35" s="1195">
        <f t="shared" si="1"/>
        <v>49.716200000000001</v>
      </c>
      <c r="G35" s="1196">
        <f>P18</f>
        <v>100</v>
      </c>
      <c r="H35" s="1194">
        <v>0.2</v>
      </c>
      <c r="I35" s="1197">
        <f t="shared" si="2"/>
        <v>20</v>
      </c>
      <c r="J35" s="1193">
        <f>P24</f>
        <v>50</v>
      </c>
      <c r="K35" s="1194">
        <v>0.2</v>
      </c>
      <c r="L35" s="1188">
        <f t="shared" si="3"/>
        <v>10</v>
      </c>
      <c r="M35" s="1193">
        <f>P30</f>
        <v>36</v>
      </c>
      <c r="N35" s="1194">
        <v>0.1</v>
      </c>
      <c r="O35" s="1195">
        <f t="shared" si="4"/>
        <v>3.6</v>
      </c>
      <c r="P35" s="1198">
        <f t="shared" si="5"/>
        <v>83</v>
      </c>
      <c r="Q35" s="1192"/>
      <c r="R35" s="1192"/>
      <c r="S35" s="1192"/>
      <c r="T35" s="1726" t="s">
        <v>646</v>
      </c>
      <c r="U35" s="1333"/>
      <c r="V35" s="1402"/>
      <c r="W35" s="1193">
        <f>AI13</f>
        <v>99.432400000000001</v>
      </c>
      <c r="X35" s="1194">
        <v>0.5</v>
      </c>
      <c r="Y35" s="1195">
        <f t="shared" si="6"/>
        <v>49.716200000000001</v>
      </c>
      <c r="Z35" s="1196">
        <f>AI18</f>
        <v>100</v>
      </c>
      <c r="AA35" s="1194">
        <v>0.2</v>
      </c>
      <c r="AB35" s="1197">
        <f t="shared" si="7"/>
        <v>20</v>
      </c>
      <c r="AC35" s="1193">
        <f>AI24</f>
        <v>50</v>
      </c>
      <c r="AD35" s="1194">
        <v>0.2</v>
      </c>
      <c r="AE35" s="1188">
        <f t="shared" si="8"/>
        <v>10</v>
      </c>
      <c r="AF35" s="1193">
        <f>AI30</f>
        <v>36</v>
      </c>
      <c r="AG35" s="1194">
        <v>0.1</v>
      </c>
      <c r="AH35" s="1195">
        <f t="shared" si="9"/>
        <v>3.6</v>
      </c>
      <c r="AI35" s="1724">
        <f t="shared" si="10"/>
        <v>83</v>
      </c>
      <c r="AJ35" s="1402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726" t="s">
        <v>647</v>
      </c>
      <c r="B36" s="1333"/>
      <c r="C36" s="1402"/>
      <c r="D36" s="1193">
        <f>P13</f>
        <v>99.432400000000001</v>
      </c>
      <c r="E36" s="1194">
        <v>0.4</v>
      </c>
      <c r="F36" s="1195">
        <f t="shared" si="1"/>
        <v>39.772960000000005</v>
      </c>
      <c r="G36" s="1196">
        <f>P18</f>
        <v>100</v>
      </c>
      <c r="H36" s="1194">
        <v>0.3</v>
      </c>
      <c r="I36" s="1197">
        <f t="shared" si="2"/>
        <v>30</v>
      </c>
      <c r="J36" s="1193">
        <f>P24</f>
        <v>50</v>
      </c>
      <c r="K36" s="1194">
        <v>0.2</v>
      </c>
      <c r="L36" s="1188">
        <f t="shared" si="3"/>
        <v>10</v>
      </c>
      <c r="M36" s="1193">
        <f>P30</f>
        <v>36</v>
      </c>
      <c r="N36" s="1194">
        <v>0.1</v>
      </c>
      <c r="O36" s="1195">
        <f t="shared" si="4"/>
        <v>3.6</v>
      </c>
      <c r="P36" s="1198">
        <f t="shared" si="5"/>
        <v>83</v>
      </c>
      <c r="Q36" s="1192"/>
      <c r="R36" s="1192"/>
      <c r="S36" s="1192"/>
      <c r="T36" s="1726" t="s">
        <v>648</v>
      </c>
      <c r="U36" s="1333"/>
      <c r="V36" s="1402"/>
      <c r="W36" s="1193">
        <f>AI13</f>
        <v>99.432400000000001</v>
      </c>
      <c r="X36" s="1194">
        <v>0.4</v>
      </c>
      <c r="Y36" s="1195">
        <f t="shared" si="6"/>
        <v>39.772960000000005</v>
      </c>
      <c r="Z36" s="1196">
        <f>AI18</f>
        <v>100</v>
      </c>
      <c r="AA36" s="1194">
        <v>0.3</v>
      </c>
      <c r="AB36" s="1197">
        <f t="shared" si="7"/>
        <v>30</v>
      </c>
      <c r="AC36" s="1193">
        <f>AI24</f>
        <v>50</v>
      </c>
      <c r="AD36" s="1194">
        <v>0.2</v>
      </c>
      <c r="AE36" s="1188">
        <f t="shared" si="8"/>
        <v>10</v>
      </c>
      <c r="AF36" s="1193">
        <f>AI30</f>
        <v>36</v>
      </c>
      <c r="AG36" s="1194">
        <v>0.1</v>
      </c>
      <c r="AH36" s="1195">
        <f t="shared" si="9"/>
        <v>3.6</v>
      </c>
      <c r="AI36" s="1724">
        <f t="shared" si="10"/>
        <v>83</v>
      </c>
      <c r="AJ36" s="1402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726" t="s">
        <v>649</v>
      </c>
      <c r="B37" s="1333"/>
      <c r="C37" s="1402"/>
      <c r="D37" s="1193">
        <f>P13</f>
        <v>99.432400000000001</v>
      </c>
      <c r="E37" s="1194">
        <v>0.3</v>
      </c>
      <c r="F37" s="1195">
        <f t="shared" si="1"/>
        <v>29.829719999999998</v>
      </c>
      <c r="G37" s="1196">
        <f>P18</f>
        <v>100</v>
      </c>
      <c r="H37" s="1194">
        <v>0.4</v>
      </c>
      <c r="I37" s="1197">
        <f t="shared" si="2"/>
        <v>40</v>
      </c>
      <c r="J37" s="1193">
        <f>P24</f>
        <v>50</v>
      </c>
      <c r="K37" s="1194">
        <v>0.2</v>
      </c>
      <c r="L37" s="1188">
        <f t="shared" si="3"/>
        <v>10</v>
      </c>
      <c r="M37" s="1193">
        <f>P30</f>
        <v>36</v>
      </c>
      <c r="N37" s="1194">
        <v>0.1</v>
      </c>
      <c r="O37" s="1195">
        <f t="shared" si="4"/>
        <v>3.6</v>
      </c>
      <c r="P37" s="1198">
        <f t="shared" si="5"/>
        <v>83</v>
      </c>
      <c r="Q37" s="1192"/>
      <c r="R37" s="1192"/>
      <c r="S37" s="1192"/>
      <c r="T37" s="1726" t="s">
        <v>649</v>
      </c>
      <c r="U37" s="1333"/>
      <c r="V37" s="1402"/>
      <c r="W37" s="1193">
        <f>AI13</f>
        <v>99.432400000000001</v>
      </c>
      <c r="X37" s="1194">
        <v>0.3</v>
      </c>
      <c r="Y37" s="1195">
        <f t="shared" si="6"/>
        <v>29.829719999999998</v>
      </c>
      <c r="Z37" s="1196">
        <f>AI18</f>
        <v>100</v>
      </c>
      <c r="AA37" s="1194">
        <v>0.4</v>
      </c>
      <c r="AB37" s="1197">
        <f t="shared" si="7"/>
        <v>40</v>
      </c>
      <c r="AC37" s="1193">
        <f>AI24</f>
        <v>50</v>
      </c>
      <c r="AD37" s="1194">
        <v>0.2</v>
      </c>
      <c r="AE37" s="1188">
        <f t="shared" si="8"/>
        <v>10</v>
      </c>
      <c r="AF37" s="1193">
        <f>AI30</f>
        <v>36</v>
      </c>
      <c r="AG37" s="1194">
        <v>0.1</v>
      </c>
      <c r="AH37" s="1195">
        <f t="shared" si="9"/>
        <v>3.6</v>
      </c>
      <c r="AI37" s="1724">
        <f t="shared" si="10"/>
        <v>83</v>
      </c>
      <c r="AJ37" s="1402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730" t="s">
        <v>651</v>
      </c>
      <c r="B38" s="1439"/>
      <c r="C38" s="1578"/>
      <c r="D38" s="1199">
        <f>P13</f>
        <v>99.432400000000001</v>
      </c>
      <c r="E38" s="1200">
        <v>0.2</v>
      </c>
      <c r="F38" s="1201">
        <f t="shared" si="1"/>
        <v>19.886480000000002</v>
      </c>
      <c r="G38" s="1202">
        <f>P18</f>
        <v>100</v>
      </c>
      <c r="H38" s="1200">
        <v>0.5</v>
      </c>
      <c r="I38" s="1203">
        <f t="shared" si="2"/>
        <v>50</v>
      </c>
      <c r="J38" s="1199">
        <f>P24</f>
        <v>50</v>
      </c>
      <c r="K38" s="1200">
        <v>0.2</v>
      </c>
      <c r="L38" s="1201">
        <f t="shared" si="3"/>
        <v>10</v>
      </c>
      <c r="M38" s="1199">
        <f>P30</f>
        <v>36</v>
      </c>
      <c r="N38" s="1200">
        <v>0.1</v>
      </c>
      <c r="O38" s="1201">
        <f t="shared" si="4"/>
        <v>3.6</v>
      </c>
      <c r="P38" s="1204">
        <f t="shared" si="5"/>
        <v>83</v>
      </c>
      <c r="Q38" s="1192"/>
      <c r="R38" s="1192"/>
      <c r="S38" s="1192"/>
      <c r="T38" s="1730" t="s">
        <v>652</v>
      </c>
      <c r="U38" s="1439"/>
      <c r="V38" s="1578"/>
      <c r="W38" s="1199">
        <f>AI13</f>
        <v>99.432400000000001</v>
      </c>
      <c r="X38" s="1200">
        <v>0.2</v>
      </c>
      <c r="Y38" s="1201">
        <f t="shared" si="6"/>
        <v>19.886480000000002</v>
      </c>
      <c r="Z38" s="1202">
        <f>AI18</f>
        <v>100</v>
      </c>
      <c r="AA38" s="1200">
        <v>0.5</v>
      </c>
      <c r="AB38" s="1203">
        <f t="shared" si="7"/>
        <v>50</v>
      </c>
      <c r="AC38" s="1199">
        <f>AI24</f>
        <v>50</v>
      </c>
      <c r="AD38" s="1200">
        <v>0.2</v>
      </c>
      <c r="AE38" s="1201">
        <f t="shared" si="8"/>
        <v>10</v>
      </c>
      <c r="AF38" s="1199">
        <f>AI30</f>
        <v>36</v>
      </c>
      <c r="AG38" s="1200">
        <v>0.1</v>
      </c>
      <c r="AH38" s="1201">
        <f t="shared" si="9"/>
        <v>3.6</v>
      </c>
      <c r="AI38" s="1731">
        <f t="shared" si="10"/>
        <v>83</v>
      </c>
      <c r="AJ38" s="1578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725" t="s">
        <v>653</v>
      </c>
      <c r="B40" s="1431"/>
      <c r="C40" s="1732" t="s">
        <v>654</v>
      </c>
      <c r="D40" s="1430"/>
      <c r="E40" s="1430"/>
      <c r="F40" s="1430"/>
      <c r="G40" s="1733" t="s">
        <v>655</v>
      </c>
      <c r="H40" s="1430"/>
      <c r="I40" s="1430"/>
      <c r="J40" s="1430"/>
      <c r="K40" s="1430"/>
      <c r="L40" s="1430"/>
      <c r="M40" s="1431"/>
      <c r="N40" s="1734" t="str">
        <f>'Request Form'!D16</f>
        <v>PROFESSOR I</v>
      </c>
      <c r="O40" s="1430"/>
      <c r="P40" s="1521"/>
      <c r="Q40" s="15"/>
      <c r="R40" s="15"/>
      <c r="S40" s="15"/>
      <c r="T40" s="1701" t="s">
        <v>653</v>
      </c>
      <c r="U40" s="1334"/>
      <c r="V40" s="1701" t="s">
        <v>654</v>
      </c>
      <c r="W40" s="1333"/>
      <c r="X40" s="1333"/>
      <c r="Y40" s="1333"/>
      <c r="Z40" s="1702" t="s">
        <v>655</v>
      </c>
      <c r="AA40" s="1333"/>
      <c r="AB40" s="1333"/>
      <c r="AC40" s="1333"/>
      <c r="AD40" s="1333"/>
      <c r="AE40" s="1333"/>
      <c r="AF40" s="1334"/>
      <c r="AG40" s="1704" t="str">
        <f>'Request Form'!D16</f>
        <v>PROFESSOR I</v>
      </c>
      <c r="AH40" s="1604"/>
      <c r="AI40" s="1604"/>
      <c r="AJ40" s="1705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726" t="s">
        <v>656</v>
      </c>
      <c r="B41" s="1334"/>
      <c r="C41" s="1205"/>
      <c r="D41" s="817">
        <v>1</v>
      </c>
      <c r="E41" s="1206" t="s">
        <v>657</v>
      </c>
      <c r="F41" s="1207"/>
      <c r="G41" s="1706" t="s">
        <v>658</v>
      </c>
      <c r="H41" s="1333"/>
      <c r="I41" s="1333"/>
      <c r="J41" s="1333"/>
      <c r="K41" s="1333"/>
      <c r="L41" s="1333"/>
      <c r="M41" s="1334"/>
      <c r="N41" s="1727" t="str">
        <f>'Form 4-A&amp;B'!G29</f>
        <v>NO</v>
      </c>
      <c r="O41" s="1333"/>
      <c r="P41" s="1402"/>
      <c r="Q41" s="15"/>
      <c r="R41" s="15"/>
      <c r="S41" s="15"/>
      <c r="T41" s="1701" t="s">
        <v>656</v>
      </c>
      <c r="U41" s="1334"/>
      <c r="V41" s="1205"/>
      <c r="W41" s="817">
        <v>1</v>
      </c>
      <c r="X41" s="1206" t="s">
        <v>657</v>
      </c>
      <c r="Y41" s="1207"/>
      <c r="Z41" s="1706" t="s">
        <v>658</v>
      </c>
      <c r="AA41" s="1333"/>
      <c r="AB41" s="1333"/>
      <c r="AC41" s="1333"/>
      <c r="AD41" s="1333"/>
      <c r="AE41" s="1333"/>
      <c r="AF41" s="1334"/>
      <c r="AG41" s="1707" t="str">
        <f>'Form 4-A&amp;B'!G29</f>
        <v>NO</v>
      </c>
      <c r="AH41" s="1351"/>
      <c r="AI41" s="1351"/>
      <c r="AJ41" s="1352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726" t="s">
        <v>659</v>
      </c>
      <c r="B42" s="1334"/>
      <c r="C42" s="1208"/>
      <c r="D42" s="1209">
        <v>2</v>
      </c>
      <c r="E42" s="1206" t="s">
        <v>657</v>
      </c>
      <c r="F42" s="1206"/>
      <c r="G42" s="1706" t="s">
        <v>660</v>
      </c>
      <c r="H42" s="1333"/>
      <c r="I42" s="1333"/>
      <c r="J42" s="1333"/>
      <c r="K42" s="1333"/>
      <c r="L42" s="1333"/>
      <c r="M42" s="1334"/>
      <c r="N42" s="1752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33"/>
      <c r="P42" s="1402"/>
      <c r="Q42" s="1110"/>
      <c r="R42" s="1110"/>
      <c r="S42" s="1110"/>
      <c r="T42" s="1701" t="s">
        <v>659</v>
      </c>
      <c r="U42" s="1334"/>
      <c r="V42" s="1210"/>
      <c r="W42" s="1211">
        <v>2</v>
      </c>
      <c r="X42" s="1206" t="s">
        <v>657</v>
      </c>
      <c r="Y42" s="1212"/>
      <c r="Z42" s="1702" t="s">
        <v>660</v>
      </c>
      <c r="AA42" s="1333"/>
      <c r="AB42" s="1333"/>
      <c r="AC42" s="1333"/>
      <c r="AD42" s="1333"/>
      <c r="AE42" s="1333"/>
      <c r="AF42" s="1334"/>
      <c r="AG42" s="170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1"/>
      <c r="AI42" s="1351"/>
      <c r="AJ42" s="1352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26" t="s">
        <v>661</v>
      </c>
      <c r="B43" s="1334"/>
      <c r="C43" s="1208"/>
      <c r="D43" s="1209">
        <v>3</v>
      </c>
      <c r="E43" s="1206" t="s">
        <v>657</v>
      </c>
      <c r="F43" s="1206"/>
      <c r="G43" s="1706" t="s">
        <v>662</v>
      </c>
      <c r="H43" s="1333"/>
      <c r="I43" s="1333"/>
      <c r="J43" s="1333"/>
      <c r="K43" s="1333"/>
      <c r="L43" s="1333"/>
      <c r="M43" s="1334"/>
      <c r="N43" s="1752">
        <f>IF(AT43&lt;=40,0,IF(AT43&lt;=50,D41,IF(AT43&lt;=60,D42,IF(AT43&lt;=70,D43,IF(AT43&lt;=80,D44,IF(AT43&lt;=90,D45,IF(AT43&lt;=100,D46)))))))</f>
        <v>5</v>
      </c>
      <c r="O43" s="1333"/>
      <c r="P43" s="1402"/>
      <c r="Q43" s="1110"/>
      <c r="R43" s="1110"/>
      <c r="S43" s="1110"/>
      <c r="T43" s="1701" t="s">
        <v>661</v>
      </c>
      <c r="U43" s="1334"/>
      <c r="V43" s="1210"/>
      <c r="W43" s="1211">
        <v>3</v>
      </c>
      <c r="X43" s="1206" t="s">
        <v>657</v>
      </c>
      <c r="Y43" s="1212"/>
      <c r="Z43" s="1702" t="s">
        <v>663</v>
      </c>
      <c r="AA43" s="1333"/>
      <c r="AB43" s="1333"/>
      <c r="AC43" s="1333"/>
      <c r="AD43" s="1333"/>
      <c r="AE43" s="1333"/>
      <c r="AF43" s="1334"/>
      <c r="AG43" s="1699">
        <f>IF(AX43&lt;=40,0,IF(AX43&lt;=50,W41,IF(AX43&lt;=60,W42,IF(AX43&lt;=70,W43,IF(AX43&lt;=80,W44,IF(AX43&lt;=90,W45,IF(AX43&lt;=100,W46)))))))</f>
        <v>5</v>
      </c>
      <c r="AH43" s="1678"/>
      <c r="AI43" s="1678"/>
      <c r="AJ43" s="1700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3">
        <f>IF(AT42="INSTRUCTOR",P34,IF(AT42="ASSISTANT PROFESSOR",P35,IF(AT42="ASSOCIATE PROFESSOR",P36,IF(AT42="PROFESSOR",P37,P38))))</f>
        <v>83</v>
      </c>
      <c r="AU43" s="542"/>
      <c r="AV43" s="542"/>
      <c r="AW43" s="542"/>
      <c r="AX43" s="1213">
        <f>IF(AX42="INSTRUCTOR",AI34,IF(AX42="ASSISTANT PROFESSOR",AI35,IF(AX42="ASSOCIATE PROFESSOR",AI36,IF(AX42="PROFESSOR",AI37,AI38))))</f>
        <v>83</v>
      </c>
    </row>
    <row r="44" spans="1:50" ht="13.5" customHeight="1">
      <c r="A44" s="1726" t="s">
        <v>664</v>
      </c>
      <c r="B44" s="1334"/>
      <c r="C44" s="1208"/>
      <c r="D44" s="1209">
        <v>4</v>
      </c>
      <c r="E44" s="1206" t="s">
        <v>657</v>
      </c>
      <c r="F44" s="1206"/>
      <c r="G44" s="1706" t="s">
        <v>665</v>
      </c>
      <c r="H44" s="1333"/>
      <c r="I44" s="1333"/>
      <c r="J44" s="1333"/>
      <c r="K44" s="1333"/>
      <c r="L44" s="1333"/>
      <c r="M44" s="1334"/>
      <c r="N44" s="1740" t="s">
        <v>44</v>
      </c>
      <c r="O44" s="1333"/>
      <c r="P44" s="1402"/>
      <c r="Q44" s="1110"/>
      <c r="R44" s="1110"/>
      <c r="S44" s="1110"/>
      <c r="T44" s="1701" t="s">
        <v>664</v>
      </c>
      <c r="U44" s="1334"/>
      <c r="V44" s="1210"/>
      <c r="W44" s="1211">
        <v>4</v>
      </c>
      <c r="X44" s="1206" t="s">
        <v>657</v>
      </c>
      <c r="Y44" s="1212"/>
      <c r="Z44" s="1702" t="s">
        <v>665</v>
      </c>
      <c r="AA44" s="1333"/>
      <c r="AB44" s="1333"/>
      <c r="AC44" s="1333"/>
      <c r="AD44" s="1333"/>
      <c r="AE44" s="1333"/>
      <c r="AF44" s="1334"/>
      <c r="AG44" s="1711" t="s">
        <v>34</v>
      </c>
      <c r="AH44" s="1351"/>
      <c r="AI44" s="1351"/>
      <c r="AJ44" s="1352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26" t="s">
        <v>666</v>
      </c>
      <c r="B45" s="1334"/>
      <c r="C45" s="1208"/>
      <c r="D45" s="1209">
        <v>5</v>
      </c>
      <c r="E45" s="1206" t="s">
        <v>657</v>
      </c>
      <c r="F45" s="1206"/>
      <c r="G45" s="1706" t="s">
        <v>667</v>
      </c>
      <c r="H45" s="1333"/>
      <c r="I45" s="1333"/>
      <c r="J45" s="1333"/>
      <c r="K45" s="1333"/>
      <c r="L45" s="1333"/>
      <c r="M45" s="1334"/>
      <c r="N45" s="1739">
        <v>5</v>
      </c>
      <c r="O45" s="1333"/>
      <c r="P45" s="1402"/>
      <c r="Q45" s="1110"/>
      <c r="R45" s="1110"/>
      <c r="S45" s="1110"/>
      <c r="T45" s="1735" t="s">
        <v>666</v>
      </c>
      <c r="U45" s="1334"/>
      <c r="V45" s="1208"/>
      <c r="W45" s="1209">
        <v>5</v>
      </c>
      <c r="X45" s="1206" t="s">
        <v>657</v>
      </c>
      <c r="Y45" s="1206"/>
      <c r="Z45" s="1741" t="s">
        <v>668</v>
      </c>
      <c r="AA45" s="1333"/>
      <c r="AB45" s="1333"/>
      <c r="AC45" s="1333"/>
      <c r="AD45" s="1333"/>
      <c r="AE45" s="1333"/>
      <c r="AF45" s="1334"/>
      <c r="AG45" s="1710">
        <v>5</v>
      </c>
      <c r="AH45" s="1678"/>
      <c r="AI45" s="1678"/>
      <c r="AJ45" s="1700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3">
        <f>IF(AT44="INSTRUCTOR",P34,IF(AT44="ASSISTANT PROFESSOR",P35,IF(AT44="ASSOCIATE PROFESSOR",P36,IF(AT44="PROFESSOR",P37,P38))))</f>
        <v>83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26" t="s">
        <v>669</v>
      </c>
      <c r="B46" s="1334"/>
      <c r="C46" s="1208"/>
      <c r="D46" s="1209">
        <v>6</v>
      </c>
      <c r="E46" s="1206" t="s">
        <v>657</v>
      </c>
      <c r="F46" s="1206"/>
      <c r="G46" s="1706" t="s">
        <v>670</v>
      </c>
      <c r="H46" s="1333"/>
      <c r="I46" s="1333"/>
      <c r="J46" s="1333"/>
      <c r="K46" s="1333"/>
      <c r="L46" s="1333"/>
      <c r="M46" s="1334"/>
      <c r="N46" s="1739" t="s">
        <v>44</v>
      </c>
      <c r="O46" s="1333"/>
      <c r="P46" s="1402"/>
      <c r="Q46" s="1110"/>
      <c r="R46" s="1110"/>
      <c r="S46" s="1110"/>
      <c r="T46" s="1701" t="s">
        <v>669</v>
      </c>
      <c r="U46" s="1334"/>
      <c r="V46" s="1210"/>
      <c r="W46" s="1211">
        <v>6</v>
      </c>
      <c r="X46" s="1206" t="s">
        <v>657</v>
      </c>
      <c r="Y46" s="1212"/>
      <c r="Z46" s="1706" t="s">
        <v>670</v>
      </c>
      <c r="AA46" s="1333"/>
      <c r="AB46" s="1333"/>
      <c r="AC46" s="1333"/>
      <c r="AD46" s="1333"/>
      <c r="AE46" s="1333"/>
      <c r="AF46" s="1334"/>
      <c r="AG46" s="1711" t="s">
        <v>34</v>
      </c>
      <c r="AH46" s="1351"/>
      <c r="AI46" s="1351"/>
      <c r="AJ46" s="1352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726"/>
      <c r="B47" s="1334"/>
      <c r="C47" s="1735"/>
      <c r="D47" s="1333"/>
      <c r="E47" s="1333"/>
      <c r="F47" s="1333"/>
      <c r="G47" s="1706" t="s">
        <v>671</v>
      </c>
      <c r="H47" s="1333"/>
      <c r="I47" s="1333"/>
      <c r="J47" s="1333"/>
      <c r="K47" s="1333"/>
      <c r="L47" s="1333"/>
      <c r="M47" s="1334"/>
      <c r="N47" s="1739" t="s">
        <v>540</v>
      </c>
      <c r="O47" s="1333"/>
      <c r="P47" s="1402"/>
      <c r="Q47" s="1110"/>
      <c r="R47" s="1110"/>
      <c r="S47" s="1110"/>
      <c r="T47" s="1701"/>
      <c r="U47" s="1334"/>
      <c r="V47" s="1701"/>
      <c r="W47" s="1333"/>
      <c r="X47" s="1333"/>
      <c r="Y47" s="1333"/>
      <c r="Z47" s="1706" t="s">
        <v>672</v>
      </c>
      <c r="AA47" s="1333"/>
      <c r="AB47" s="1333"/>
      <c r="AC47" s="1333"/>
      <c r="AD47" s="1333"/>
      <c r="AE47" s="1333"/>
      <c r="AF47" s="1334"/>
      <c r="AG47" s="1711" t="s">
        <v>540</v>
      </c>
      <c r="AH47" s="1351"/>
      <c r="AI47" s="1351"/>
      <c r="AJ47" s="1352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730"/>
      <c r="B48" s="1440"/>
      <c r="C48" s="1736"/>
      <c r="D48" s="1439"/>
      <c r="E48" s="1439"/>
      <c r="F48" s="1440"/>
      <c r="G48" s="1737" t="s">
        <v>673</v>
      </c>
      <c r="H48" s="1439"/>
      <c r="I48" s="1439"/>
      <c r="J48" s="1439"/>
      <c r="K48" s="1439"/>
      <c r="L48" s="1439"/>
      <c r="M48" s="1440"/>
      <c r="N48" s="173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39"/>
      <c r="P48" s="1578"/>
      <c r="Q48" s="1110"/>
      <c r="R48" s="1110"/>
      <c r="S48" s="1110"/>
      <c r="T48" s="1701"/>
      <c r="U48" s="1334"/>
      <c r="V48" s="1701"/>
      <c r="W48" s="1333"/>
      <c r="X48" s="1333"/>
      <c r="Y48" s="1334"/>
      <c r="Z48" s="1702" t="s">
        <v>674</v>
      </c>
      <c r="AA48" s="1333"/>
      <c r="AB48" s="1333"/>
      <c r="AC48" s="1333"/>
      <c r="AD48" s="1333"/>
      <c r="AE48" s="1333"/>
      <c r="AF48" s="1334"/>
      <c r="AG48" s="170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1"/>
      <c r="AI48" s="1351"/>
      <c r="AJ48" s="1352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4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5"/>
      <c r="B50" s="1216"/>
      <c r="C50" s="1216"/>
      <c r="D50" s="1216"/>
      <c r="E50" s="1216"/>
      <c r="F50" s="1216"/>
      <c r="G50" s="1217"/>
      <c r="H50" s="1216"/>
      <c r="I50" s="1217"/>
      <c r="J50" s="1216"/>
      <c r="K50" s="1216"/>
      <c r="L50" s="1217"/>
      <c r="M50" s="1216"/>
      <c r="N50" s="1215"/>
      <c r="O50" s="1216"/>
      <c r="P50" s="1218"/>
      <c r="Q50" s="541"/>
      <c r="R50" s="541"/>
      <c r="S50" s="541"/>
      <c r="T50" s="1215"/>
      <c r="U50" s="1216"/>
      <c r="V50" s="1216"/>
      <c r="W50" s="1216"/>
      <c r="X50" s="1216"/>
      <c r="Y50" s="1216"/>
      <c r="Z50" s="1217"/>
      <c r="AA50" s="1216"/>
      <c r="AB50" s="1217"/>
      <c r="AC50" s="1216"/>
      <c r="AD50" s="1216"/>
      <c r="AE50" s="1217"/>
      <c r="AF50" s="1216"/>
      <c r="AG50" s="1215"/>
      <c r="AH50" s="1216"/>
      <c r="AI50" s="1219"/>
      <c r="AJ50" s="1218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20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21" t="s">
        <v>383</v>
      </c>
      <c r="O51" s="541"/>
      <c r="P51" s="1222"/>
      <c r="Q51" s="541"/>
      <c r="R51" s="541"/>
      <c r="S51" s="541"/>
      <c r="T51" s="1220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21" t="s">
        <v>383</v>
      </c>
      <c r="AH51" s="541"/>
      <c r="AI51" s="541"/>
      <c r="AJ51" s="1222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3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4"/>
      <c r="O52" s="541"/>
      <c r="P52" s="1222"/>
      <c r="Q52" s="541"/>
      <c r="R52" s="541"/>
      <c r="S52" s="541"/>
      <c r="T52" s="1223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4"/>
      <c r="AH52" s="541"/>
      <c r="AI52" s="541"/>
      <c r="AJ52" s="1222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5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5"/>
      <c r="O53" s="541"/>
      <c r="P53" s="1222"/>
      <c r="Q53" s="541"/>
      <c r="R53" s="541"/>
      <c r="S53" s="541"/>
      <c r="T53" s="1225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5"/>
      <c r="AH53" s="541"/>
      <c r="AI53" s="541"/>
      <c r="AJ53" s="1226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708" t="s">
        <v>677</v>
      </c>
      <c r="B54" s="1655"/>
      <c r="C54" s="1655"/>
      <c r="D54" s="1655"/>
      <c r="E54" s="1655"/>
      <c r="F54" s="542"/>
      <c r="G54" s="1747" t="s">
        <v>677</v>
      </c>
      <c r="H54" s="1655"/>
      <c r="I54" s="1655"/>
      <c r="J54" s="1655"/>
      <c r="K54" s="1655"/>
      <c r="L54" s="27"/>
      <c r="M54" s="542"/>
      <c r="N54" s="1748" t="s">
        <v>678</v>
      </c>
      <c r="O54" s="1655"/>
      <c r="P54" s="1656"/>
      <c r="Q54" s="541"/>
      <c r="R54" s="541"/>
      <c r="S54" s="541"/>
      <c r="T54" s="1708" t="s">
        <v>679</v>
      </c>
      <c r="U54" s="1655"/>
      <c r="V54" s="1655"/>
      <c r="W54" s="1655"/>
      <c r="X54" s="1655"/>
      <c r="Y54" s="1655"/>
      <c r="Z54" s="542"/>
      <c r="AA54" s="1708" t="s">
        <v>679</v>
      </c>
      <c r="AB54" s="1655"/>
      <c r="AC54" s="1655"/>
      <c r="AD54" s="1655"/>
      <c r="AE54" s="1655"/>
      <c r="AF54" s="1655"/>
      <c r="AG54" s="1709" t="s">
        <v>678</v>
      </c>
      <c r="AH54" s="1655"/>
      <c r="AI54" s="1655"/>
      <c r="AJ54" s="1656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753" t="s">
        <v>100</v>
      </c>
      <c r="B55" s="1327"/>
      <c r="C55" s="1327"/>
      <c r="D55" s="1327"/>
      <c r="E55" s="1327"/>
      <c r="F55" s="542"/>
      <c r="G55" s="1754" t="s">
        <v>100</v>
      </c>
      <c r="H55" s="1327"/>
      <c r="I55" s="1327"/>
      <c r="J55" s="1327"/>
      <c r="K55" s="1327"/>
      <c r="L55" s="542"/>
      <c r="M55" s="542"/>
      <c r="N55" s="1749" t="s">
        <v>680</v>
      </c>
      <c r="O55" s="1327"/>
      <c r="P55" s="1714"/>
      <c r="Q55" s="541"/>
      <c r="R55" s="541"/>
      <c r="S55" s="541"/>
      <c r="T55" s="1712" t="s">
        <v>100</v>
      </c>
      <c r="U55" s="1327"/>
      <c r="V55" s="1327"/>
      <c r="W55" s="1327"/>
      <c r="X55" s="1327"/>
      <c r="Y55" s="1327"/>
      <c r="Z55" s="16"/>
      <c r="AA55" s="1716" t="s">
        <v>100</v>
      </c>
      <c r="AB55" s="1327"/>
      <c r="AC55" s="1327"/>
      <c r="AD55" s="1327"/>
      <c r="AE55" s="1327"/>
      <c r="AF55" s="1714"/>
      <c r="AG55" s="1713" t="s">
        <v>680</v>
      </c>
      <c r="AH55" s="1327"/>
      <c r="AI55" s="1327"/>
      <c r="AJ55" s="1714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5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5"/>
      <c r="O56" s="542"/>
      <c r="P56" s="1222"/>
      <c r="Q56" s="541"/>
      <c r="R56" s="541"/>
      <c r="S56" s="541"/>
      <c r="T56" s="1225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5"/>
      <c r="AH56" s="542"/>
      <c r="AI56" s="541"/>
      <c r="AJ56" s="1222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5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7" t="s">
        <v>681</v>
      </c>
      <c r="O57" s="542"/>
      <c r="P57" s="1222"/>
      <c r="Q57" s="541"/>
      <c r="R57" s="541"/>
      <c r="S57" s="541"/>
      <c r="T57" s="1225"/>
      <c r="U57" s="542"/>
      <c r="V57" s="542"/>
      <c r="W57" s="542"/>
      <c r="X57" s="542"/>
      <c r="Y57" s="1228"/>
      <c r="Z57" s="542"/>
      <c r="AA57" s="1717"/>
      <c r="AB57" s="1331"/>
      <c r="AC57" s="1331"/>
      <c r="AD57" s="1331"/>
      <c r="AE57" s="1331"/>
      <c r="AF57" s="1630"/>
      <c r="AG57" s="1227" t="s">
        <v>681</v>
      </c>
      <c r="AH57" s="542"/>
      <c r="AI57" s="541"/>
      <c r="AJ57" s="1222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708" t="s">
        <v>677</v>
      </c>
      <c r="B58" s="1655"/>
      <c r="C58" s="1655"/>
      <c r="D58" s="1655"/>
      <c r="E58" s="1655"/>
      <c r="F58" s="542"/>
      <c r="G58" s="1747" t="s">
        <v>677</v>
      </c>
      <c r="H58" s="1655"/>
      <c r="I58" s="1655"/>
      <c r="J58" s="1655"/>
      <c r="K58" s="1655"/>
      <c r="L58" s="542"/>
      <c r="M58" s="542"/>
      <c r="N58" s="1227"/>
      <c r="O58" s="542"/>
      <c r="P58" s="1222"/>
      <c r="Q58" s="541"/>
      <c r="R58" s="541"/>
      <c r="S58" s="541"/>
      <c r="T58" s="1708" t="s">
        <v>679</v>
      </c>
      <c r="U58" s="1655"/>
      <c r="V58" s="1655"/>
      <c r="W58" s="1655"/>
      <c r="X58" s="1655"/>
      <c r="Y58" s="1655"/>
      <c r="Z58" s="542"/>
      <c r="AA58" s="1708" t="s">
        <v>679</v>
      </c>
      <c r="AB58" s="1655"/>
      <c r="AC58" s="1655"/>
      <c r="AD58" s="1655"/>
      <c r="AE58" s="1655"/>
      <c r="AF58" s="1655"/>
      <c r="AG58" s="1227"/>
      <c r="AH58" s="542"/>
      <c r="AI58" s="541"/>
      <c r="AJ58" s="1222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753" t="s">
        <v>100</v>
      </c>
      <c r="B59" s="1327"/>
      <c r="C59" s="1327"/>
      <c r="D59" s="1327"/>
      <c r="E59" s="1327"/>
      <c r="F59" s="542"/>
      <c r="G59" s="1754" t="s">
        <v>100</v>
      </c>
      <c r="H59" s="1327"/>
      <c r="I59" s="1327"/>
      <c r="J59" s="1327"/>
      <c r="K59" s="1327"/>
      <c r="L59" s="542"/>
      <c r="M59" s="542"/>
      <c r="N59" s="1225"/>
      <c r="O59" s="541"/>
      <c r="P59" s="1222"/>
      <c r="Q59" s="541"/>
      <c r="R59" s="541"/>
      <c r="S59" s="541"/>
      <c r="T59" s="1712" t="s">
        <v>100</v>
      </c>
      <c r="U59" s="1327"/>
      <c r="V59" s="1327"/>
      <c r="W59" s="1327"/>
      <c r="X59" s="1327"/>
      <c r="Y59" s="1327"/>
      <c r="Z59" s="542"/>
      <c r="AA59" s="1716" t="s">
        <v>100</v>
      </c>
      <c r="AB59" s="1327"/>
      <c r="AC59" s="1327"/>
      <c r="AD59" s="1327"/>
      <c r="AE59" s="1327"/>
      <c r="AF59" s="1714"/>
      <c r="AG59" s="1230"/>
      <c r="AH59" s="1229"/>
      <c r="AI59" s="1229"/>
      <c r="AJ59" s="1231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5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748" t="s">
        <v>678</v>
      </c>
      <c r="O60" s="1655"/>
      <c r="P60" s="1656"/>
      <c r="Q60" s="541"/>
      <c r="R60" s="541"/>
      <c r="S60" s="541"/>
      <c r="T60" s="1225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709" t="s">
        <v>678</v>
      </c>
      <c r="AH60" s="1655"/>
      <c r="AI60" s="1655"/>
      <c r="AJ60" s="1656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5"/>
      <c r="B61" s="542"/>
      <c r="C61" s="542"/>
      <c r="D61" s="1228"/>
      <c r="E61" s="1228"/>
      <c r="F61" s="1228"/>
      <c r="G61" s="1228"/>
      <c r="H61" s="1228"/>
      <c r="I61" s="542"/>
      <c r="J61" s="542"/>
      <c r="K61" s="542"/>
      <c r="L61" s="542"/>
      <c r="M61" s="542"/>
      <c r="N61" s="1749" t="s">
        <v>680</v>
      </c>
      <c r="O61" s="1327"/>
      <c r="P61" s="1714"/>
      <c r="Q61" s="541"/>
      <c r="R61" s="541"/>
      <c r="S61" s="541"/>
      <c r="T61" s="1225"/>
      <c r="U61" s="542"/>
      <c r="V61" s="542"/>
      <c r="W61" s="1228"/>
      <c r="X61" s="1228"/>
      <c r="Y61" s="1228"/>
      <c r="Z61" s="1228"/>
      <c r="AA61" s="1228"/>
      <c r="AB61" s="1228"/>
      <c r="AC61" s="1228"/>
      <c r="AD61" s="542"/>
      <c r="AE61" s="542"/>
      <c r="AF61" s="542"/>
      <c r="AG61" s="1713" t="s">
        <v>680</v>
      </c>
      <c r="AH61" s="1327"/>
      <c r="AI61" s="1327"/>
      <c r="AJ61" s="1714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750" t="s">
        <v>682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542"/>
      <c r="M62" s="542"/>
      <c r="N62" s="1225"/>
      <c r="O62" s="542"/>
      <c r="P62" s="1222"/>
      <c r="Q62" s="541"/>
      <c r="R62" s="541"/>
      <c r="S62" s="541"/>
      <c r="T62" s="1220"/>
      <c r="U62" s="1414" t="s">
        <v>683</v>
      </c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232"/>
      <c r="AG62" s="1225"/>
      <c r="AH62" s="542"/>
      <c r="AI62" s="541"/>
      <c r="AJ62" s="1233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751" t="s">
        <v>100</v>
      </c>
      <c r="B63" s="1331"/>
      <c r="C63" s="1331"/>
      <c r="D63" s="1331"/>
      <c r="E63" s="1331"/>
      <c r="F63" s="1331"/>
      <c r="G63" s="1331"/>
      <c r="H63" s="1331"/>
      <c r="I63" s="1331"/>
      <c r="J63" s="1331"/>
      <c r="K63" s="1331"/>
      <c r="L63" s="1228"/>
      <c r="M63" s="1228"/>
      <c r="N63" s="1230"/>
      <c r="O63" s="1229"/>
      <c r="P63" s="1226"/>
      <c r="Q63" s="541"/>
      <c r="R63" s="541"/>
      <c r="S63" s="541"/>
      <c r="T63" s="1234"/>
      <c r="U63" s="1715" t="s">
        <v>100</v>
      </c>
      <c r="V63" s="1331"/>
      <c r="W63" s="1331"/>
      <c r="X63" s="1331"/>
      <c r="Y63" s="1331"/>
      <c r="Z63" s="1331"/>
      <c r="AA63" s="1331"/>
      <c r="AB63" s="1331"/>
      <c r="AC63" s="1331"/>
      <c r="AD63" s="1331"/>
      <c r="AE63" s="1331"/>
      <c r="AF63" s="1228"/>
      <c r="AG63" s="1230"/>
      <c r="AH63" s="1229"/>
      <c r="AI63" s="1229"/>
      <c r="AJ63" s="1231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2024-03-03T02:24:47Z</dcterms:modified>
</cp:coreProperties>
</file>