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390" windowWidth="23670" windowHeight="11310" tabRatio="799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55" i="5" l="1"/>
  <c r="I42" i="5"/>
  <c r="I54" i="5"/>
  <c r="I53" i="5"/>
  <c r="I52" i="5"/>
  <c r="I51" i="5"/>
  <c r="I50" i="5"/>
  <c r="I49" i="5"/>
  <c r="I48" i="5"/>
  <c r="I47" i="5"/>
  <c r="I46" i="5"/>
  <c r="I45" i="5"/>
  <c r="I44" i="5"/>
  <c r="I43" i="5"/>
  <c r="I41" i="5"/>
  <c r="I39" i="5"/>
  <c r="I38" i="5"/>
  <c r="I37" i="5"/>
  <c r="I40" i="5"/>
  <c r="N40" i="15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P41" i="5"/>
  <c r="Q41" i="5" s="1"/>
  <c r="J41" i="5"/>
  <c r="P40" i="5"/>
  <c r="Q40" i="5" s="1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I79" i="3"/>
  <c r="P79" i="3" s="1"/>
  <c r="I78" i="3"/>
  <c r="P78" i="3" s="1"/>
  <c r="O75" i="3"/>
  <c r="M75" i="3"/>
  <c r="I72" i="3"/>
  <c r="P72" i="3" s="1"/>
  <c r="P71" i="3"/>
  <c r="I71" i="3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Q100" i="9" l="1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8" i="5"/>
  <c r="M14" i="8" s="1"/>
  <c r="I32" i="5"/>
  <c r="H13" i="8" s="1"/>
  <c r="J136" i="5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3" i="5"/>
  <c r="M18" i="8" s="1"/>
  <c r="M20" i="8" s="1"/>
  <c r="N36" i="13"/>
  <c r="M29" i="14" s="1"/>
  <c r="H22" i="4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6" i="11" l="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H25" i="4"/>
  <c r="I25" i="4" s="1"/>
  <c r="P11" i="15" s="1"/>
  <c r="M15" i="8"/>
  <c r="H25" i="8"/>
  <c r="M25" i="8"/>
  <c r="N13" i="14"/>
  <c r="AI10" i="15"/>
  <c r="P10" i="15"/>
  <c r="H32" i="4"/>
  <c r="H33" i="4" s="1"/>
  <c r="I33" i="4" s="1"/>
  <c r="N7" i="14"/>
  <c r="D5" i="15"/>
  <c r="M26" i="11"/>
  <c r="M29" i="11" s="1"/>
  <c r="N29" i="11" s="1"/>
  <c r="AI21" i="15" s="1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H32" i="14"/>
  <c r="N13" i="11"/>
  <c r="M40" i="11"/>
  <c r="M53" i="8"/>
  <c r="N53" i="8" s="1"/>
  <c r="AI16" i="15" s="1"/>
  <c r="P26" i="15"/>
  <c r="P30" i="15" s="1"/>
  <c r="I32" i="14"/>
  <c r="P20" i="15"/>
  <c r="P24" i="15" s="1"/>
  <c r="I40" i="11"/>
  <c r="H53" i="8"/>
  <c r="N32" i="14"/>
  <c r="AI26" i="15"/>
  <c r="AI30" i="15" s="1"/>
  <c r="AI13" i="15" l="1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W37" i="15" l="1"/>
  <c r="Y37" i="15" s="1"/>
  <c r="W35" i="15"/>
  <c r="Y35" i="15" s="1"/>
  <c r="W34" i="15"/>
  <c r="Y34" i="15" s="1"/>
  <c r="W38" i="15"/>
  <c r="Y38" i="15" s="1"/>
  <c r="G34" i="15"/>
  <c r="I34" i="15" s="1"/>
  <c r="P34" i="15" s="1"/>
  <c r="G35" i="15"/>
  <c r="I35" i="15" s="1"/>
  <c r="P35" i="15" s="1"/>
  <c r="G36" i="15"/>
  <c r="I36" i="15" s="1"/>
  <c r="P36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AI38" i="15" s="1"/>
  <c r="AI34" i="15"/>
  <c r="AI36" i="15" l="1"/>
  <c r="AI35" i="15"/>
  <c r="AI37" i="15"/>
  <c r="AX43" i="15" s="1"/>
  <c r="AG43" i="15" s="1"/>
  <c r="AT43" i="15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<sst xmlns="http://schemas.openxmlformats.org/spreadsheetml/2006/main" count="2697" uniqueCount="762">
  <si>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</si>
  <si>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</si>
  <si>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</si>
  <si>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</si>
  <si>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</si>
  <si>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</si>
  <si>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</si>
  <si>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</si>
  <si>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</si>
  <si>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</si>
  <si>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</si>
  <si>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</si>
  <si>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</si>
  <si>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</si>
  <si>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</si>
  <si>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</si>
  <si>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</si>
  <si>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</si>
  <si>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</si>
  <si>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</si>
  <si>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</si>
  <si>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</si>
  <si>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</si>
  <si>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</si>
  <si>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</si>
  <si>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</si>
  <si>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</si>
  <si>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</si>
  <si>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</si>
  <si>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</si>
  <si>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</si>
  <si>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</si>
  <si>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</si>
  <si>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</si>
  <si>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</si>
  <si>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</si>
  <si>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</si>
  <si>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</si>
  <si>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</si>
  <si>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</si>
  <si>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</si>
  <si>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</si>
  <si>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</si>
  <si>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</si>
  <si>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</si>
  <si>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</si>
  <si>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</si>
  <si>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</si>
  <si>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</si>
  <si>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</si>
  <si>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</si>
  <si>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</si>
  <si>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</si>
  <si>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</si>
  <si>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</si>
  <si>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</si>
  <si>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</si>
  <si>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</si>
  <si>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</si>
  <si>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</si>
  <si>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</si>
  <si>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</si>
  <si>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</si>
  <si>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</si>
  <si>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</si>
  <si>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</si>
  <si>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</si>
  <si>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</si>
  <si>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</si>
  <si>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</si>
  <si>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</si>
  <si>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</si>
  <si>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</si>
  <si>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</si>
  <si>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</si>
  <si>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</si>
  <si>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</si>
  <si>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</si>
  <si>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</si>
  <si>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</si>
  <si>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</si>
  <si>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</si>
  <si>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</si>
  <si>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</si>
  <si>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</si>
  <si>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</si>
  <si>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</si>
  <si>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</si>
  <si>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</si>
  <si>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</si>
  <si>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</si>
  <si>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</si>
  <si>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</si>
  <si>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</si>
  <si>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</si>
  <si>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</si>
  <si>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</si>
  <si>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</si>
  <si>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</si>
  <si>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</si>
  <si>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</si>
  <si>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</si>
  <si>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</si>
  <si>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</si>
  <si>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</si>
  <si>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</si>
  <si>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</si>
  <si>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</si>
  <si>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</si>
  <si>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</si>
  <si>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</si>
  <si>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</si>
  <si>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</si>
  <si>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</si>
  <si>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</si>
  <si>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</si>
  <si>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</si>
  <si>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</si>
  <si>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</si>
  <si>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</si>
  <si>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</si>
  <si>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</si>
  <si>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</si>
  <si>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</si>
  <si>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</si>
  <si>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</si>
  <si>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</si>
  <si>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</si>
  <si>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</si>
  <si>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</si>
  <si>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</si>
  <si>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</si>
  <si>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</si>
  <si>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</si>
  <si>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</si>
  <si>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</si>
  <si>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</si>
  <si>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</si>
  <si>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</si>
  <si>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</si>
  <si>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</si>
  <si>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</si>
  <si>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</si>
  <si>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</si>
  <si>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</si>
  <si>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</si>
  <si>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</si>
  <si>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</si>
  <si>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</si>
  <si>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</si>
  <si>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</si>
  <si>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</si>
  <si>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</si>
  <si>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</si>
  <si>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</si>
  <si>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</si>
  <si>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</si>
  <si>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</si>
  <si>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</si>
  <si>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</si>
  <si>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</si>
  <si>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</si>
  <si>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</si>
  <si>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</si>
  <si>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</si>
  <si>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</si>
  <si>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</si>
  <si>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</si>
  <si>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</si>
  <si>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</si>
  <si>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</si>
  <si>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</si>
  <si>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</si>
  <si>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</si>
  <si>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</si>
  <si>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</si>
  <si>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</si>
  <si>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</si>
  <si>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</si>
  <si>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</si>
  <si>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</si>
  <si>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</si>
  <si>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</si>
  <si>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</si>
  <si>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</si>
  <si>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</si>
  <si>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</si>
  <si>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</si>
  <si>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</si>
  <si>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</si>
  <si>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</si>
  <si>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</si>
  <si>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</si>
  <si>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</si>
  <si>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</si>
  <si>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</si>
  <si>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</si>
  <si>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IEEE Reviewers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</si>
  <si>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</si>
  <si>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</si>
  <si>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</si>
  <si>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</si>
  <si>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</si>
  <si>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</si>
  <si>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</si>
  <si>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</si>
  <si>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</si>
  <si>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</si>
  <si>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</si>
  <si>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</si>
  <si>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</si>
  <si>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</si>
  <si>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</si>
  <si>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</si>
  <si>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</si>
  <si>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</si>
  <si>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</si>
  <si>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</si>
  <si>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</si>
  <si>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</si>
  <si>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</si>
  <si>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</si>
  <si>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</si>
  <si>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</si>
  <si>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</si>
  <si>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</si>
  <si>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</si>
  <si>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</si>
  <si>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</si>
  <si>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</si>
  <si>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</si>
  <si>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</si>
  <si>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</si>
  <si>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</si>
  <si>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</si>
  <si>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</si>
  <si>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</si>
  <si>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</si>
  <si>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</si>
  <si>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</si>
  <si>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</si>
  <si>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</si>
  <si>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</si>
  <si>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</si>
  <si>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</si>
  <si>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</si>
  <si>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</si>
  <si>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</si>
  <si>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</si>
  <si>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</si>
  <si>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</si>
  <si>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</si>
  <si>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</si>
  <si>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</si>
  <si>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</si>
  <si>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</si>
  <si>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</si>
  <si>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</si>
  <si>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</si>
  <si>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</si>
  <si>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</si>
  <si>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</si>
  <si>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</si>
  <si>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</si>
  <si>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</si>
  <si>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</si>
  <si>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</si>
  <si>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</si>
  <si>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</si>
  <si>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</si>
  <si>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</si>
  <si>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</si>
  <si>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</si>
  <si>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</si>
  <si>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</si>
  <si>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</si>
  <si>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</si>
  <si>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</si>
  <si>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</si>
  <si>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</si>
  <si>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</si>
  <si>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</si>
  <si>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</si>
  <si>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</si>
  <si>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</si>
  <si>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</si>
  <si>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</si>
  <si>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</si>
  <si>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</si>
  <si>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</si>
  <si>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</si>
  <si>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</si>
  <si>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</si>
  <si>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</si>
  <si>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</si>
  <si>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</si>
  <si>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</si>
  <si>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</si>
  <si>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</si>
  <si>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</si>
  <si>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</si>
  <si>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</si>
  <si>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</si>
  <si>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</si>
  <si>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</si>
  <si>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</si>
  <si>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</si>
  <si>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</si>
  <si>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</si>
  <si>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</si>
  <si>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</si>
  <si>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</si>
  <si>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</si>
  <si>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</si>
  <si>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</si>
  <si>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</si>
  <si>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</si>
  <si>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</si>
  <si>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</si>
  <si>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</si>
  <si>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</si>
  <si>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</si>
  <si>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</si>
  <si>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</si>
  <si>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</si>
  <si>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</si>
  <si>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</si>
  <si>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</si>
  <si>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</si>
  <si>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</si>
  <si>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</si>
  <si>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</si>
  <si>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</si>
  <si>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</si>
  <si>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</si>
  <si>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</si>
  <si>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</si>
  <si>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</si>
  <si>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</si>
  <si>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</si>
  <si>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</si>
  <si>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</si>
  <si>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</si>
  <si>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</si>
  <si>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</si>
  <si>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</si>
  <si>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</si>
  <si>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</si>
  <si>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</si>
  <si>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</si>
  <si>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</si>
  <si>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</si>
  <si>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</si>
  <si>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</si>
  <si>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</si>
  <si>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</si>
  <si>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</si>
  <si>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</si>
  <si>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</si>
  <si>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</si>
  <si>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</si>
  <si>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</si>
  <si>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</si>
  <si>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</si>
  <si>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</si>
  <si>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</si>
  <si>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</si>
  <si>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</si>
  <si>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</si>
  <si>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</si>
  <si>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</si>
  <si>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</si>
  <si>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</si>
  <si>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</si>
  <si>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</si>
  <si>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</si>
  <si>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</si>
  <si>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</si>
  <si>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</si>
  <si>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</si>
  <si>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</si>
  <si>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</si>
  <si>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</si>
  <si>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</si>
  <si>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</si>
  <si>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</si>
  <si>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</si>
  <si>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</si>
  <si>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</si>
  <si>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</si>
  <si>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</si>
  <si>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</si>
  <si>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</si>
  <si>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</si>
  <si>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</si>
  <si>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</si>
  <si>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</si>
  <si>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</si>
  <si>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</si>
  <si>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</si>
  <si>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</si>
  <si>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</si>
  <si>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</si>
  <si>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</si>
  <si>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</si>
  <si>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</si>
  <si>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</si>
  <si>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</si>
  <si>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</si>
  <si>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</si>
  <si>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</si>
  <si>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</si>
  <si>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</si>
  <si>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</si>
  <si>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</si>
  <si>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</si>
  <si>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</si>
  <si>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</si>
  <si>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</si>
  <si>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</si>
  <si>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</si>
  <si>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</si>
  <si>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</si>
  <si>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</si>
  <si>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</si>
  <si>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</si>
  <si>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</si>
  <si>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</si>
  <si>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</si>
  <si>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</si>
  <si>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</si>
  <si>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</si>
  <si>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</si>
  <si>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</si>
  <si>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</si>
  <si>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</si>
  <si>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</si>
  <si>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</si>
  <si>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</si>
  <si>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</si>
  <si>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</si>
  <si>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</si>
  <si>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</si>
  <si>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</si>
  <si>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</si>
  <si>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</si>
  <si>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</si>
  <si>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</si>
  <si>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</si>
  <si>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</si>
  <si>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</si>
  <si>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</si>
  <si>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</si>
  <si>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</si>
  <si>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</si>
  <si>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</si>
  <si>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</si>
  <si>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</si>
  <si>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</si>
  <si>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</si>
  <si>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</si>
  <si>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</si>
  <si>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</si>
  <si>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</si>
  <si>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</si>
  <si>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</si>
  <si>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</si>
  <si>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</si>
  <si>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</si>
  <si>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</si>
  <si>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</si>
  <si>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</si>
  <si>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</si>
  <si>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</si>
  <si>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</si>
  <si>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</si>
  <si>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</si>
  <si>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</si>
  <si>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</si>
  <si>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</si>
  <si>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</si>
  <si>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</si>
  <si>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</si>
  <si>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</si>
  <si>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</si>
  <si>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</si>
  <si>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</si>
  <si>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</si>
  <si>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</si>
  <si>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</si>
  <si>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</si>
  <si>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</si>
  <si>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</si>
  <si>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</si>
  <si>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</si>
  <si>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</si>
  <si>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</si>
  <si>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</si>
  <si>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</si>
  <si>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</si>
  <si>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</si>
  <si>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</si>
  <si>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</si>
  <si>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</si>
  <si>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</si>
  <si>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</si>
  <si>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</si>
  <si>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</si>
  <si>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</si>
  <si>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</si>
  <si>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</si>
  <si>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</si>
  <si>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</si>
  <si>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</si>
  <si>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</si>
  <si>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</si>
  <si>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</si>
  <si>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</si>
  <si>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</si>
  <si>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</si>
  <si>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</si>
  <si>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</si>
  <si>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</si>
  <si>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</si>
  <si>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</si>
  <si>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</si>
  <si>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</si>
  <si>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</si>
  <si>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</si>
  <si>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</si>
  <si>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</si>
  <si>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</si>
  <si>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</si>
  <si>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</si>
  <si>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</si>
  <si>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</si>
  <si>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</si>
  <si>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</si>
  <si>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</si>
  <si>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</si>
  <si>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</si>
  <si>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</si>
  <si>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</si>
  <si>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</si>
  <si>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</si>
  <si>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</si>
  <si>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</si>
  <si>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</si>
  <si>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</si>
  <si>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</si>
  <si>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</si>
  <si>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</si>
  <si>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</si>
  <si>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</si>
  <si>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</si>
  <si>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</si>
  <si>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</si>
  <si>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</si>
  <si>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</si>
  <si>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Sufficient evidence are provided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</si>
  <si>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</si>
  <si>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</si>
  <si>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</si>
  <si>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</si>
  <si>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</si>
  <si>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</si>
  <si>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</si>
  <si>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</si>
  <si>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</si>
  <si>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</si>
  <si>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</si>
  <si>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</si>
  <si>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</si>
  <si>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</si>
  <si>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</si>
  <si>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</si>
  <si>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</si>
  <si>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</si>
  <si>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</si>
  <si>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</si>
  <si>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</si>
  <si>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</si>
  <si>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</si>
  <si>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</si>
  <si>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</si>
  <si>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</si>
  <si>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</si>
  <si>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</si>
  <si>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</si>
  <si>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</si>
  <si>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</si>
  <si>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</si>
  <si>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</si>
  <si>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</si>
  <si>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</si>
  <si>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</si>
  <si>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</si>
  <si>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</si>
  <si>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</si>
  <si>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</si>
  <si>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</si>
  <si>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</si>
  <si>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</si>
  <si>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</si>
  <si>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</si>
  <si>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</si>
  <si>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</si>
  <si>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</si>
  <si>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</si>
  <si>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</si>
  <si>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</si>
  <si>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</si>
  <si>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</si>
  <si>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</si>
  <si>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</si>
  <si>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</si>
  <si>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</si>
  <si>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</si>
  <si>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</si>
  <si>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</si>
  <si>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</si>
  <si>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</si>
  <si>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</si>
  <si>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</si>
  <si>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</si>
  <si>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</si>
  <si>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</si>
  <si>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</si>
  <si>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</si>
  <si>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</si>
  <si>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</si>
  <si>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</si>
  <si>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</si>
  <si>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</si>
  <si>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</si>
  <si>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</si>
  <si>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</si>
  <si>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</si>
  <si>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</si>
  <si>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</si>
  <si>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</si>
  <si>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</si>
  <si>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</si>
  <si>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</si>
  <si>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</si>
  <si>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</si>
  <si>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</si>
  <si>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</si>
  <si>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</si>
  <si>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</si>
  <si>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</si>
  <si>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</si>
  <si>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</si>
  <si>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</si>
  <si>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</si>
  <si>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</si>
  <si>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</si>
  <si>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</si>
  <si>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</si>
  <si>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</si>
  <si>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</si>
  <si>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</si>
  <si>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</si>
  <si>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</si>
  <si>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</si>
  <si>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</si>
  <si>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</si>
  <si>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</si>
  <si>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</si>
  <si>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</si>
  <si>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</si>
  <si>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</si>
  <si>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</si>
  <si>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</si>
  <si>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</si>
  <si>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</si>
  <si>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</si>
  <si>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</si>
  <si>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</si>
  <si>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</si>
  <si>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</si>
  <si>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</si>
  <si>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</si>
  <si>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</si>
  <si>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</si>
  <si>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</si>
  <si>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</si>
  <si>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</si>
  <si>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</si>
  <si>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</si>
  <si>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</si>
  <si>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</si>
  <si>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</si>
  <si>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</si>
  <si>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</si>
  <si>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SCOLIONET</t>
  </si>
  <si>
    <t>Journal of Imaging / MDPI</t>
  </si>
  <si>
    <t>Best Paper - IMCETEMDS 2023</t>
  </si>
  <si>
    <t>CSPC, PUP &amp; RUTS</t>
  </si>
  <si>
    <t>SLSU 2022 Outstanding Researcher</t>
  </si>
  <si>
    <t>Editable Blockchain</t>
  </si>
  <si>
    <t>Green IOT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</si>
  <si>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</si>
  <si>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</si>
  <si>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</si>
  <si>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</si>
  <si>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</si>
  <si>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</si>
  <si>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</si>
  <si>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Energy-Efficient Resource Allocation Over Wireless Communication Systems Through Deep Reinforcement Learning,</t>
  </si>
  <si>
    <t>International Journal of Communication Systems / Wiley</t>
  </si>
  <si>
    <t>JESM / M. Shabaz</t>
  </si>
  <si>
    <t>Intelligent Computing and Networking | Lecture Notes in Networks and Systems / Springer</t>
  </si>
  <si>
    <t>JESM Reviewers</t>
  </si>
  <si>
    <t>Wind Speed Prediction using Gaussian Process Regression: A Machine Learning Approach</t>
  </si>
  <si>
    <t>IEEE Xplore / IEEE</t>
  </si>
  <si>
    <t>Smart Robots' Virus Defense Using Data Mining Technology</t>
  </si>
  <si>
    <t>Cloud-Based Non-Invasive Cognitive Breath Monitoring System for Patients in Healthcare System</t>
  </si>
  <si>
    <t>Metal-Doped Fullerenes as Promising Drug Carriers of Hydroxycarbamide Anticancer: Insights from Density Functional Theory</t>
  </si>
  <si>
    <t>Explorations of Structural and Electronic Features of an Enhanced Iron-Doped Boron Nitride Nanocage for Adsorbing/Sensing Functions of the Hydroxyurea Anticancer Drug Delivery under Density Functional Theory Calculations</t>
  </si>
  <si>
    <t>Assessments of Carbon and Boron Nitride Graphdiyne Nanosheets for Exploring the Amphetamine Drug Adsorbents/Sensors along with Density Functional Theory</t>
  </si>
  <si>
    <t>Computational Assessments of Sumanene-Hydroxyurea Conjugations for Proposing a Novel Drug Design and Delivery Platform</t>
  </si>
  <si>
    <t>Blockchain-Aware Federated Anomaly Detection Scheme for Multivariate Data</t>
  </si>
  <si>
    <t>Blockchain-Aware Secure Lattice Aggregate Signature Scheme</t>
  </si>
  <si>
    <t>The Developing Role of Extracellular Vesicles in Autoimmune Diseases: Special Attention to Mesenchymal Stem Cell-Derived Extracellular Vesicles</t>
  </si>
  <si>
    <t>Chemical Physics Impact / Elsevier</t>
  </si>
  <si>
    <t>Physica B: Condensed Matter / Elsevier</t>
  </si>
  <si>
    <t>International Journal of Data Science and Analytics / Springer Nature</t>
  </si>
  <si>
    <t>Journal of Intelligent System / De Gruyter</t>
  </si>
  <si>
    <t>AI, Blockchain, Computing &amp; Security / CRC Press (Taylor &amp; Francis)</t>
  </si>
  <si>
    <t>International Immunopharmacology</t>
  </si>
  <si>
    <t>De Grutyer Reviewers</t>
  </si>
  <si>
    <t>Wiely Reviewers</t>
  </si>
  <si>
    <t>Long Non-Coding RNAs: Controversial Roles in Drug Resistance of Solid Tumors Mediated by Autophagy</t>
  </si>
  <si>
    <t>Cancer Chemotherapy and Pharmacology</t>
  </si>
  <si>
    <t>Exploring Impacts of Oil and Water Environments on Structural
and Electronic Features of Vitamin B3 along with DFT
Calculations</t>
  </si>
  <si>
    <t>Journal of Medicinal Chemical Sciences / SPC</t>
  </si>
  <si>
    <t>SPC Reviewers</t>
  </si>
  <si>
    <t>VANET Network Traffic Anomaly Detection using GRU-Based Deep Learning Model</t>
  </si>
  <si>
    <t>IEEE Transactions on Consumer Electronics / IEEE</t>
  </si>
  <si>
    <t>To do: [Advised at least 2 Thesis] ***</t>
  </si>
  <si>
    <t>Introduction to Data Science Programming</t>
  </si>
  <si>
    <t>SLSU Reviewer</t>
  </si>
  <si>
    <t>SLSU Library</t>
  </si>
  <si>
    <t>To do: [Create a Manual/Module] ***</t>
  </si>
  <si>
    <t>CRC Press Reviewers</t>
  </si>
  <si>
    <t>AWFCNET</t>
  </si>
  <si>
    <t>IMCETEMDS 2023</t>
  </si>
  <si>
    <t>Diabetic Retinopathy</t>
  </si>
  <si>
    <t>IEEE UEMCON 2023</t>
  </si>
  <si>
    <t>IEEE SMARTECHON</t>
  </si>
  <si>
    <t>IEEE CCWC 2024</t>
  </si>
  <si>
    <t>IEEE IEMCON 2023</t>
  </si>
  <si>
    <t>Institute of Electrical &amp; Electronics Engineers (IEEE) - North America Section</t>
  </si>
  <si>
    <t>Institute of Electrical &amp; Electronics Engineers (IEEE) - Southeast Asia Section</t>
  </si>
  <si>
    <t>3rd International Conference on Futures Thinking towards Sustainable Development Goals</t>
  </si>
  <si>
    <t>CSU</t>
  </si>
  <si>
    <t>An Enhanced Adsorption of Paracetamol Drug using the Iron-encapsulated Boron Carbide Nanocage: DFT Outlook</t>
  </si>
  <si>
    <t>Computational and Theoretical Chemistry / Elsevier</t>
  </si>
  <si>
    <t>Journal Article Reviews  (Mathematics Journal)</t>
  </si>
  <si>
    <t>Journal Article Reviews (Mathematics Journal)</t>
  </si>
  <si>
    <t>Journal Article Reviews  (Sustainability Journal)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</si>
</sst>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3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68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90" xfId="0" applyNumberFormat="1" applyFont="1" applyBorder="1" applyAlignment="1">
      <alignment horizontal="center" vertical="top"/>
    </xf>
    <xf numFmtId="2" fontId="19" fillId="0" borderId="91" xfId="0" applyNumberFormat="1" applyFont="1" applyBorder="1" applyAlignment="1">
      <alignment horizontal="center"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64" xfId="0" applyNumberFormat="1" applyFont="1" applyBorder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4" fillId="0" borderId="52" xfId="0" applyFont="1" applyBorder="1" applyAlignment="1">
      <alignment horizontal="left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9" xfId="0" applyFont="1" applyBorder="1" applyAlignment="1">
      <alignment horizontal="left" vertical="center" wrapText="1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38" fillId="0" borderId="64" xfId="0" applyNumberFormat="1" applyFont="1" applyBorder="1" applyAlignment="1">
      <alignment horizontal="left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7" fillId="5" borderId="5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4" fillId="0" borderId="90" xfId="0" applyFont="1" applyBorder="1" applyAlignment="1">
      <alignment horizontal="center" vertical="top"/>
    </xf>
    <xf numFmtId="1" fontId="34" fillId="0" borderId="128" xfId="0" applyNumberFormat="1" applyFont="1" applyBorder="1" applyAlignment="1">
      <alignment horizontal="center"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9" fontId="67" fillId="8" borderId="5" xfId="0" applyNumberFormat="1" applyFont="1" applyFill="1" applyBorder="1" applyAlignment="1">
      <alignment horizontal="center" vertical="center" wrapText="1"/>
    </xf>
    <xf numFmtId="0" fontId="68" fillId="8" borderId="47" xfId="0" applyFont="1" applyFill="1" applyBorder="1" applyAlignment="1">
      <alignment vertical="center" wrapText="1"/>
    </xf>
    <xf numFmtId="0" fontId="68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9" fillId="0" borderId="59" xfId="0" applyNumberFormat="1" applyFont="1" applyBorder="1" applyAlignment="1">
      <alignment horizontal="left" vertical="center" wrapText="1"/>
    </xf>
    <xf numFmtId="2" fontId="69" fillId="0" borderId="24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7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0" fontId="3" fillId="0" borderId="51" xfId="0" applyFont="1" applyBorder="1"/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1" fontId="34" fillId="0" borderId="107" xfId="0" applyNumberFormat="1" applyFont="1" applyBorder="1" applyAlignment="1">
      <alignment horizontal="center" vertical="top"/>
    </xf>
    <xf numFmtId="0" fontId="3" fillId="0" borderId="107" xfId="0" applyFont="1" applyBorder="1"/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4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center" wrapText="1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9" fillId="0" borderId="24" xfId="0" applyFont="1" applyBorder="1" applyAlignment="1">
      <alignment horizontal="left" vertical="top" wrapText="1"/>
    </xf>
    <xf numFmtId="0" fontId="68" fillId="8" borderId="44" xfId="0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center" wrapText="1"/>
    </xf>
    <xf numFmtId="0" fontId="68" fillId="8" borderId="118" xfId="0" applyFont="1" applyFill="1" applyBorder="1" applyAlignment="1">
      <alignment vertical="center" wrapText="1"/>
    </xf>
    <xf numFmtId="0" fontId="68" fillId="8" borderId="81" xfId="0" applyFont="1" applyFill="1" applyBorder="1" applyAlignment="1">
      <alignment vertical="center" wrapText="1"/>
    </xf>
    <xf numFmtId="0" fontId="68" fillId="8" borderId="5" xfId="0" applyFont="1" applyFill="1" applyBorder="1" applyAlignment="1">
      <alignment horizontal="center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70" fillId="8" borderId="81" xfId="0" applyFont="1" applyFill="1" applyBorder="1" applyAlignment="1">
      <alignment vertical="center" wrapText="1"/>
    </xf>
    <xf numFmtId="0" fontId="70" fillId="8" borderId="5" xfId="0" applyFont="1" applyFill="1" applyBorder="1" applyAlignment="1">
      <alignment horizontal="center" vertical="center" wrapText="1"/>
    </xf>
    <xf numFmtId="0" fontId="71" fillId="4" borderId="37" xfId="0" applyFont="1" applyFill="1" applyBorder="1" applyAlignment="1">
      <alignment horizontal="center" vertical="center"/>
    </xf>
    <xf numFmtId="0" fontId="68" fillId="8" borderId="47" xfId="0" applyFont="1" applyFill="1" applyBorder="1" applyAlignment="1">
      <alignment horizontal="center" vertical="center" wrapText="1"/>
    </xf>
    <xf numFmtId="0" fontId="68" fillId="8" borderId="48" xfId="0" applyFont="1" applyFill="1" applyBorder="1" applyAlignment="1">
      <alignment horizontal="center" vertical="center" wrapText="1"/>
    </xf>
    <xf numFmtId="165" fontId="7" fillId="8" borderId="49" xfId="0" applyNumberFormat="1" applyFont="1" applyFill="1" applyBorder="1" applyAlignment="1">
      <alignment horizontal="center" vertical="center" wrapText="1"/>
    </xf>
    <xf numFmtId="2" fontId="7" fillId="9" borderId="50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8" fillId="8" borderId="118" xfId="0" applyFont="1" applyFill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/>
    </xf>
    <xf numFmtId="2" fontId="69" fillId="0" borderId="52" xfId="0" applyNumberFormat="1" applyFont="1" applyBorder="1" applyAlignment="1">
      <alignment horizontal="left" vertical="center" wrapText="1"/>
    </xf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top"/>
    </xf>
    <xf numFmtId="0" fontId="68" fillId="8" borderId="46" xfId="0" applyFont="1" applyFill="1" applyBorder="1" applyAlignment="1">
      <alignment horizontal="center" vertical="top"/>
    </xf>
    <xf numFmtId="0" fontId="68" fillId="8" borderId="5" xfId="0" applyFont="1" applyFill="1" applyBorder="1" applyAlignment="1">
      <alignment vertical="top"/>
    </xf>
    <xf numFmtId="14" fontId="68" fillId="8" borderId="5" xfId="0" applyNumberFormat="1" applyFont="1" applyFill="1" applyBorder="1" applyAlignment="1">
      <alignment horizontal="center" vertical="top"/>
    </xf>
    <xf numFmtId="0" fontId="68" fillId="8" borderId="49" xfId="0" applyFont="1" applyFill="1" applyBorder="1" applyAlignment="1">
      <alignment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68" fillId="8" borderId="44" xfId="0" applyFont="1" applyFill="1" applyBorder="1" applyAlignment="1">
      <alignment horizontal="left" vertical="top"/>
    </xf>
    <xf numFmtId="0" fontId="68" fillId="8" borderId="78" xfId="0" applyFont="1" applyFill="1" applyBorder="1" applyAlignment="1">
      <alignment horizontal="left" vertical="top" wrapText="1"/>
    </xf>
    <xf numFmtId="0" fontId="72" fillId="0" borderId="80" xfId="0" applyFont="1" applyBorder="1"/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0" fontId="7" fillId="8" borderId="170" xfId="0" applyFont="1" applyFill="1" applyBorder="1" applyAlignment="1">
      <alignment horizontal="left" vertical="center"/>
    </xf>
    <xf numFmtId="0" fontId="68" fillId="8" borderId="71" xfId="0" applyFont="1" applyFill="1" applyBorder="1" applyAlignment="1">
      <alignment horizontal="left" vertical="center"/>
    </xf>
    <xf numFmtId="2" fontId="7" fillId="7" borderId="49" xfId="0" applyNumberFormat="1" applyFont="1" applyFill="1" applyBorder="1" applyAlignment="1">
      <alignment horizontal="center" vertical="center"/>
    </xf>
    <xf numFmtId="0" fontId="70" fillId="8" borderId="78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top"/>
    </xf>
    <xf numFmtId="0" fontId="70" fillId="8" borderId="50" xfId="0" applyFont="1" applyFill="1" applyBorder="1" applyAlignment="1">
      <alignment vertical="top" wrapText="1"/>
    </xf>
    <xf numFmtId="0" fontId="70" fillId="8" borderId="78" xfId="0" applyFont="1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93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sig_iqdTnTMI4p4euONDwrd6F6w5J9p2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abSelected="1" topLeftCell="A7" workbookViewId="0">
      <selection activeCell="G28" sqref="G28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269"/>
      <c r="C1" s="1270"/>
      <c r="D1" s="1270"/>
      <c r="E1" s="1270"/>
      <c r="F1" s="1270"/>
      <c r="G1" s="127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71" t="s">
        <v>0</v>
      </c>
      <c r="C2" s="1270"/>
      <c r="D2" s="1270"/>
      <c r="E2" s="1270"/>
      <c r="F2" s="1270"/>
      <c r="G2" s="1270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72" t="s">
        <v>2</v>
      </c>
      <c r="C3" s="1270"/>
      <c r="D3" s="1270"/>
      <c r="E3" s="1270"/>
      <c r="F3" s="1270"/>
      <c r="G3" s="1270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73"/>
      <c r="C4" s="1274"/>
      <c r="D4" s="1274"/>
      <c r="E4" s="1274"/>
      <c r="F4" s="1274"/>
      <c r="G4" s="1274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75" t="s">
        <v>7</v>
      </c>
      <c r="C5" s="1276"/>
      <c r="D5" s="1276"/>
      <c r="E5" s="1276"/>
      <c r="F5" s="1276"/>
      <c r="G5" s="127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78" t="s">
        <v>11</v>
      </c>
      <c r="D6" s="1276"/>
      <c r="E6" s="1276"/>
      <c r="F6" s="1276"/>
      <c r="G6" s="1277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78" t="s">
        <v>14</v>
      </c>
      <c r="D7" s="1276"/>
      <c r="E7" s="1276"/>
      <c r="F7" s="1276"/>
      <c r="G7" s="1277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78" t="s">
        <v>17</v>
      </c>
      <c r="D8" s="1276"/>
      <c r="E8" s="1276"/>
      <c r="F8" s="1276"/>
      <c r="G8" s="1277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79"/>
      <c r="C9" s="1276"/>
      <c r="D9" s="1276"/>
      <c r="E9" s="1276"/>
      <c r="F9" s="1276"/>
      <c r="G9" s="1276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75" t="s">
        <v>20</v>
      </c>
      <c r="C10" s="1276"/>
      <c r="D10" s="1276"/>
      <c r="E10" s="1276"/>
      <c r="F10" s="1276"/>
      <c r="G10" s="1277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0" t="s">
        <v>23</v>
      </c>
      <c r="D11" s="1276"/>
      <c r="E11" s="1276"/>
      <c r="F11" s="1276"/>
      <c r="G11" s="1277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0" t="s">
        <v>26</v>
      </c>
      <c r="D12" s="1276"/>
      <c r="E12" s="1276"/>
      <c r="F12" s="1276"/>
      <c r="G12" s="1277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0">
        <v>2016</v>
      </c>
      <c r="D13" s="1276"/>
      <c r="E13" s="1276"/>
      <c r="F13" s="1276"/>
      <c r="G13" s="1277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79"/>
      <c r="C14" s="1276"/>
      <c r="D14" s="1276"/>
      <c r="E14" s="1276"/>
      <c r="F14" s="1276"/>
      <c r="G14" s="127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75" t="s">
        <v>31</v>
      </c>
      <c r="C15" s="1276"/>
      <c r="D15" s="1276"/>
      <c r="E15" s="1276"/>
      <c r="F15" s="1276"/>
      <c r="G15" s="1277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81" t="s">
        <v>33</v>
      </c>
      <c r="C16" s="1276"/>
      <c r="D16" s="1282" t="s">
        <v>32</v>
      </c>
      <c r="E16" s="1276"/>
      <c r="F16" s="1276"/>
      <c r="G16" s="1277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81" t="s">
        <v>35</v>
      </c>
      <c r="C17" s="1276"/>
      <c r="D17" s="1282" t="s">
        <v>6</v>
      </c>
      <c r="E17" s="1276"/>
      <c r="F17" s="1276"/>
      <c r="G17" s="1277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281" t="s">
        <v>37</v>
      </c>
      <c r="C18" s="1276"/>
      <c r="D18" s="1283">
        <v>44621</v>
      </c>
      <c r="E18" s="1276"/>
      <c r="F18" s="1276"/>
      <c r="G18" s="8"/>
      <c r="H18" s="6"/>
      <c r="I18" s="7" t="s">
        <v>704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281" t="s">
        <v>39</v>
      </c>
      <c r="C19" s="1276"/>
      <c r="D19" s="1285" t="s">
        <v>40</v>
      </c>
      <c r="E19" s="1276"/>
      <c r="F19" s="1276"/>
      <c r="G19" s="1277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281" t="s">
        <v>42</v>
      </c>
      <c r="C20" s="1276"/>
      <c r="D20" s="1285" t="s">
        <v>43</v>
      </c>
      <c r="E20" s="1276"/>
      <c r="F20" s="1276"/>
      <c r="G20" s="1277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281" t="s">
        <v>45</v>
      </c>
      <c r="C21" s="1276"/>
      <c r="D21" s="1285" t="s">
        <v>46</v>
      </c>
      <c r="E21" s="1276"/>
      <c r="F21" s="1276"/>
      <c r="G21" s="1277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286"/>
      <c r="C22" s="1270"/>
      <c r="D22" s="1270"/>
      <c r="E22" s="1270"/>
      <c r="F22" s="1270"/>
      <c r="G22" s="1270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284" t="s">
        <v>49</v>
      </c>
      <c r="C23" s="1270"/>
      <c r="D23" s="1270"/>
      <c r="E23" s="1270"/>
      <c r="F23" s="1270"/>
      <c r="G23" s="1270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84" t="s">
        <v>50</v>
      </c>
      <c r="C25" s="1270"/>
      <c r="D25" s="1270"/>
      <c r="E25" s="1270"/>
      <c r="F25" s="1270"/>
      <c r="G25" s="127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16" workbookViewId="0">
      <selection activeCell="V27" sqref="V27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02" t="s">
        <v>52</v>
      </c>
      <c r="C1" s="1270"/>
      <c r="D1" s="1270"/>
      <c r="E1" s="1270"/>
      <c r="F1" s="1270"/>
      <c r="G1" s="1270"/>
      <c r="H1" s="1270"/>
      <c r="I1" s="1270"/>
      <c r="J1" s="1270"/>
      <c r="K1" s="1270"/>
      <c r="L1" s="15"/>
      <c r="M1" s="15"/>
      <c r="N1" s="15"/>
      <c r="O1" s="15"/>
      <c r="P1" s="1302" t="str">
        <f>B1</f>
        <v>KRA I - INSTRUCTION</v>
      </c>
      <c r="Q1" s="1270"/>
      <c r="R1" s="1270"/>
      <c r="S1" s="1270"/>
      <c r="T1" s="1270"/>
      <c r="U1" s="1270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03" t="s">
        <v>10</v>
      </c>
      <c r="C3" s="1276"/>
      <c r="D3" s="1277"/>
      <c r="E3" s="1304" t="str">
        <f>'Request Form'!C6</f>
        <v>MAALIW</v>
      </c>
      <c r="F3" s="1276"/>
      <c r="G3" s="1276"/>
      <c r="H3" s="1276"/>
      <c r="I3" s="1276"/>
      <c r="J3" s="1276"/>
      <c r="K3" s="1277"/>
      <c r="L3" s="18"/>
      <c r="M3" s="18"/>
      <c r="N3" s="18"/>
      <c r="O3" s="18"/>
      <c r="P3" s="19" t="str">
        <f t="shared" ref="P3:P5" si="0">B3</f>
        <v>LAST NAME:</v>
      </c>
      <c r="Q3" s="1305" t="str">
        <f t="shared" ref="Q3:Q5" si="1">E3</f>
        <v>MAALIW</v>
      </c>
      <c r="R3" s="1270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03" t="s">
        <v>13</v>
      </c>
      <c r="C4" s="1276"/>
      <c r="D4" s="1277"/>
      <c r="E4" s="1304" t="str">
        <f>'Request Form'!C7</f>
        <v>RENATO III</v>
      </c>
      <c r="F4" s="1276"/>
      <c r="G4" s="1276"/>
      <c r="H4" s="1276"/>
      <c r="I4" s="1276"/>
      <c r="J4" s="1276"/>
      <c r="K4" s="1277"/>
      <c r="L4" s="18"/>
      <c r="M4" s="18"/>
      <c r="N4" s="18"/>
      <c r="O4" s="18"/>
      <c r="P4" s="19" t="str">
        <f t="shared" si="0"/>
        <v>FIRST NAME, EXT.:</v>
      </c>
      <c r="Q4" s="1305" t="str">
        <f t="shared" si="1"/>
        <v>RENATO III</v>
      </c>
      <c r="R4" s="1270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03" t="s">
        <v>16</v>
      </c>
      <c r="C5" s="1276"/>
      <c r="D5" s="1277"/>
      <c r="E5" s="1304" t="str">
        <f>'Request Form'!C8</f>
        <v>RACELIS</v>
      </c>
      <c r="F5" s="1276"/>
      <c r="G5" s="1276"/>
      <c r="H5" s="1276"/>
      <c r="I5" s="1276"/>
      <c r="J5" s="1276"/>
      <c r="K5" s="1277"/>
      <c r="L5" s="18"/>
      <c r="M5" s="18"/>
      <c r="N5" s="18"/>
      <c r="O5" s="18"/>
      <c r="P5" s="19" t="str">
        <f t="shared" si="0"/>
        <v>MIDDLE NAME:</v>
      </c>
      <c r="Q5" s="1305" t="str">
        <f t="shared" si="1"/>
        <v>RACELIS</v>
      </c>
      <c r="R5" s="1270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06" t="s">
        <v>57</v>
      </c>
      <c r="C7" s="1294"/>
      <c r="D7" s="1294"/>
      <c r="E7" s="1294"/>
      <c r="F7" s="1294"/>
      <c r="G7" s="1294"/>
      <c r="H7" s="1294"/>
      <c r="I7" s="1294"/>
      <c r="J7" s="1294"/>
      <c r="K7" s="1295"/>
      <c r="L7" s="15"/>
      <c r="M7" s="1307" t="str">
        <f>B7</f>
        <v>CRITERION A - TEACHING EFFECTIVENESS (MAX = 60 POINTS)</v>
      </c>
      <c r="N7" s="1270"/>
      <c r="O7" s="15"/>
      <c r="P7" s="1308" t="str">
        <f>B7</f>
        <v>CRITERION A - TEACHING EFFECTIVENESS (MAX = 60 POINTS)</v>
      </c>
      <c r="Q7" s="1270"/>
      <c r="R7" s="1270"/>
      <c r="S7" s="1270"/>
      <c r="T7" s="1270"/>
      <c r="U7" s="1270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09" t="s">
        <v>59</v>
      </c>
      <c r="D9" s="1310"/>
      <c r="E9" s="1310"/>
      <c r="F9" s="1310"/>
      <c r="G9" s="1310"/>
      <c r="H9" s="1310"/>
      <c r="I9" s="1310"/>
      <c r="J9" s="1310"/>
      <c r="K9" s="1311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12"/>
      <c r="D10" s="1312"/>
      <c r="E10" s="1312"/>
      <c r="F10" s="1312"/>
      <c r="G10" s="1312"/>
      <c r="H10" s="1312"/>
      <c r="I10" s="1312"/>
      <c r="J10" s="1312"/>
      <c r="K10" s="1313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14" t="s">
        <v>63</v>
      </c>
      <c r="D12" s="1294"/>
      <c r="E12" s="1294"/>
      <c r="F12" s="1294"/>
      <c r="G12" s="1294"/>
      <c r="H12" s="1294"/>
      <c r="I12" s="1294"/>
      <c r="J12" s="1294"/>
      <c r="K12" s="1295"/>
      <c r="L12" s="15"/>
      <c r="M12" s="1307" t="str">
        <f>C12</f>
        <v>STUDENT EVALUATION (60%)</v>
      </c>
      <c r="N12" s="1270"/>
      <c r="O12" s="15"/>
      <c r="P12" s="1315" t="str">
        <f>C12</f>
        <v>STUDENT EVALUATION (60%)</v>
      </c>
      <c r="Q12" s="1270"/>
      <c r="R12" s="1270"/>
      <c r="S12" s="1270"/>
      <c r="T12" s="1270"/>
      <c r="U12" s="1270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18" t="s">
        <v>64</v>
      </c>
      <c r="C14" s="1294"/>
      <c r="D14" s="1294"/>
      <c r="E14" s="1294"/>
      <c r="F14" s="1294"/>
      <c r="G14" s="1294"/>
      <c r="H14" s="1294"/>
      <c r="I14" s="1294"/>
      <c r="J14" s="1295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18" t="s">
        <v>65</v>
      </c>
      <c r="C16" s="1294"/>
      <c r="D16" s="1294"/>
      <c r="E16" s="1294"/>
      <c r="F16" s="1294"/>
      <c r="G16" s="1295"/>
      <c r="H16" s="1319" t="s">
        <v>53</v>
      </c>
      <c r="I16" s="1320"/>
      <c r="J16" s="1321" t="s">
        <v>66</v>
      </c>
      <c r="K16" s="1320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7"/>
      <c r="Q17" s="1270"/>
      <c r="R17" s="1270"/>
      <c r="S17" s="1270"/>
      <c r="T17" s="1270"/>
      <c r="U17" s="1270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16"/>
      <c r="C18" s="1317" t="s">
        <v>67</v>
      </c>
      <c r="D18" s="1310"/>
      <c r="E18" s="1311"/>
      <c r="F18" s="1318" t="s">
        <v>68</v>
      </c>
      <c r="G18" s="1294"/>
      <c r="H18" s="1294"/>
      <c r="I18" s="1294"/>
      <c r="J18" s="1294"/>
      <c r="K18" s="1295"/>
      <c r="L18" s="15"/>
      <c r="M18" s="15"/>
      <c r="N18" s="15"/>
      <c r="O18" s="15"/>
      <c r="P18" s="1274"/>
      <c r="Q18" s="1274"/>
      <c r="R18" s="1274"/>
      <c r="S18" s="1274"/>
      <c r="T18" s="1274"/>
      <c r="U18" s="1274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89"/>
      <c r="C19" s="1312"/>
      <c r="D19" s="1312"/>
      <c r="E19" s="1313"/>
      <c r="F19" s="1316" t="s">
        <v>69</v>
      </c>
      <c r="G19" s="1311"/>
      <c r="H19" s="42" t="s">
        <v>70</v>
      </c>
      <c r="I19" s="1316" t="s">
        <v>71</v>
      </c>
      <c r="J19" s="1311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298" t="s">
        <v>79</v>
      </c>
      <c r="D20" s="1294"/>
      <c r="E20" s="1295"/>
      <c r="F20" s="1297">
        <v>99.49</v>
      </c>
      <c r="G20" s="1295"/>
      <c r="H20" s="47" t="s">
        <v>80</v>
      </c>
      <c r="I20" s="1297">
        <v>100</v>
      </c>
      <c r="J20" s="1295"/>
      <c r="K20" s="47" t="s">
        <v>80</v>
      </c>
      <c r="L20" s="13"/>
      <c r="M20" s="48" t="s">
        <v>81</v>
      </c>
      <c r="N20" s="48" t="s">
        <v>81</v>
      </c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01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82</v>
      </c>
      <c r="C21" s="1298" t="s">
        <v>83</v>
      </c>
      <c r="D21" s="1294"/>
      <c r="E21" s="1295"/>
      <c r="F21" s="1297">
        <v>99.53</v>
      </c>
      <c r="G21" s="1295"/>
      <c r="H21" s="47" t="s">
        <v>80</v>
      </c>
      <c r="I21" s="1297">
        <v>96.86</v>
      </c>
      <c r="J21" s="1295"/>
      <c r="K21" s="47" t="s">
        <v>80</v>
      </c>
      <c r="L21" s="13"/>
      <c r="M21" s="48" t="s">
        <v>81</v>
      </c>
      <c r="N21" s="48" t="s">
        <v>81</v>
      </c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270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84</v>
      </c>
      <c r="C22" s="1298" t="s">
        <v>85</v>
      </c>
      <c r="D22" s="1294"/>
      <c r="E22" s="1295"/>
      <c r="F22" s="1297">
        <v>98.43</v>
      </c>
      <c r="G22" s="1295"/>
      <c r="H22" s="47" t="s">
        <v>80</v>
      </c>
      <c r="I22" s="1297">
        <v>99.79</v>
      </c>
      <c r="J22" s="1295"/>
      <c r="K22" s="47" t="s">
        <v>80</v>
      </c>
      <c r="L22" s="13"/>
      <c r="M22" s="48" t="s">
        <v>81</v>
      </c>
      <c r="N22" s="48" t="s">
        <v>81</v>
      </c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270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86</v>
      </c>
      <c r="C23" s="1298" t="s">
        <v>87</v>
      </c>
      <c r="D23" s="1294"/>
      <c r="E23" s="1295"/>
      <c r="F23" s="1297">
        <v>99.71</v>
      </c>
      <c r="G23" s="1295"/>
      <c r="H23" s="47" t="s">
        <v>80</v>
      </c>
      <c r="I23" s="1297">
        <v>98.91</v>
      </c>
      <c r="J23" s="1295"/>
      <c r="K23" s="47" t="s">
        <v>80</v>
      </c>
      <c r="L23" s="13"/>
      <c r="M23" s="48" t="s">
        <v>81</v>
      </c>
      <c r="N23" s="48" t="s">
        <v>81</v>
      </c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270"/>
      <c r="W23" s="52"/>
      <c r="X23" s="13"/>
      <c r="Y23" s="13"/>
      <c r="Z23" s="13"/>
      <c r="AA23" s="13"/>
      <c r="AB23" s="13"/>
    </row>
    <row r="24" spans="1:28" ht="15" customHeight="1">
      <c r="A24" s="13"/>
      <c r="B24" s="1293" t="s">
        <v>88</v>
      </c>
      <c r="C24" s="1294"/>
      <c r="D24" s="1294"/>
      <c r="E24" s="1294"/>
      <c r="F24" s="1294"/>
      <c r="G24" s="1294"/>
      <c r="H24" s="1294"/>
      <c r="I24" s="1294"/>
      <c r="J24" s="1299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0" t="s">
        <v>89</v>
      </c>
      <c r="Q24" s="1288"/>
      <c r="R24" s="1291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0" t="s">
        <v>90</v>
      </c>
      <c r="T24" s="1288"/>
      <c r="U24" s="1325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293" t="s">
        <v>91</v>
      </c>
      <c r="C25" s="1294"/>
      <c r="D25" s="1294"/>
      <c r="E25" s="1294"/>
      <c r="F25" s="1294"/>
      <c r="G25" s="1294"/>
      <c r="H25" s="1294"/>
      <c r="I25" s="1294"/>
      <c r="J25" s="1295"/>
      <c r="K25" s="59">
        <f>K24*0.36</f>
        <v>35.672399999999996</v>
      </c>
      <c r="L25" s="61"/>
      <c r="M25" s="13"/>
      <c r="N25" s="13"/>
      <c r="O25" s="61"/>
      <c r="P25" s="1289"/>
      <c r="Q25" s="1290"/>
      <c r="R25" s="1292"/>
      <c r="S25" s="1289"/>
      <c r="T25" s="1290"/>
      <c r="U25" s="1326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14" t="s">
        <v>92</v>
      </c>
      <c r="D27" s="1294"/>
      <c r="E27" s="1294"/>
      <c r="F27" s="1294"/>
      <c r="G27" s="1294"/>
      <c r="H27" s="1294"/>
      <c r="I27" s="1294"/>
      <c r="J27" s="1294"/>
      <c r="K27" s="1295"/>
      <c r="L27" s="13"/>
      <c r="M27" s="1307" t="str">
        <f>C27</f>
        <v>SUPERVISOR'S EVALUATION (40%)</v>
      </c>
      <c r="N27" s="1270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18" t="s">
        <v>93</v>
      </c>
      <c r="C29" s="1294"/>
      <c r="D29" s="1294"/>
      <c r="E29" s="1294"/>
      <c r="F29" s="1294"/>
      <c r="G29" s="1294"/>
      <c r="H29" s="1294"/>
      <c r="I29" s="1294"/>
      <c r="J29" s="1295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18" t="s">
        <v>65</v>
      </c>
      <c r="C31" s="1294"/>
      <c r="D31" s="1294"/>
      <c r="E31" s="1294"/>
      <c r="F31" s="1294"/>
      <c r="G31" s="1295"/>
      <c r="H31" s="1322" t="s">
        <v>53</v>
      </c>
      <c r="I31" s="1295"/>
      <c r="J31" s="1323" t="s">
        <v>66</v>
      </c>
      <c r="K31" s="1295"/>
      <c r="L31" s="15"/>
      <c r="M31" s="13"/>
      <c r="N31" s="13"/>
      <c r="O31" s="15"/>
      <c r="P31" s="1315" t="str">
        <f>C27</f>
        <v>SUPERVISOR'S EVALUATION (40%)</v>
      </c>
      <c r="Q31" s="1270"/>
      <c r="R31" s="1270"/>
      <c r="S31" s="1270"/>
      <c r="T31" s="1270"/>
      <c r="U31" s="1270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16" t="s">
        <v>67</v>
      </c>
      <c r="C33" s="1310"/>
      <c r="D33" s="1310"/>
      <c r="E33" s="1310"/>
      <c r="F33" s="1318" t="s">
        <v>94</v>
      </c>
      <c r="G33" s="1294"/>
      <c r="H33" s="1294"/>
      <c r="I33" s="1294"/>
      <c r="J33" s="1294"/>
      <c r="K33" s="1295"/>
      <c r="L33" s="15"/>
      <c r="M33" s="15"/>
      <c r="N33" s="15"/>
      <c r="O33" s="15"/>
      <c r="P33" s="1324"/>
      <c r="Q33" s="1270"/>
      <c r="R33" s="17"/>
      <c r="S33" s="1324"/>
      <c r="T33" s="1270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89"/>
      <c r="C34" s="1312"/>
      <c r="D34" s="1312"/>
      <c r="E34" s="1312"/>
      <c r="F34" s="1296" t="s">
        <v>69</v>
      </c>
      <c r="G34" s="1295"/>
      <c r="H34" s="71" t="s">
        <v>70</v>
      </c>
      <c r="I34" s="1296" t="s">
        <v>71</v>
      </c>
      <c r="J34" s="1295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5" customHeight="1">
      <c r="A35" s="13"/>
      <c r="B35" s="73" t="s">
        <v>78</v>
      </c>
      <c r="C35" s="1298" t="s">
        <v>79</v>
      </c>
      <c r="D35" s="1294"/>
      <c r="E35" s="1295"/>
      <c r="F35" s="1297">
        <v>100</v>
      </c>
      <c r="G35" s="1295"/>
      <c r="H35" s="47" t="s">
        <v>80</v>
      </c>
      <c r="I35" s="1297">
        <v>100</v>
      </c>
      <c r="J35" s="1295"/>
      <c r="K35" s="47" t="s">
        <v>80</v>
      </c>
      <c r="L35" s="13"/>
      <c r="M35" s="48" t="s">
        <v>81</v>
      </c>
      <c r="N35" s="48" t="s">
        <v>81</v>
      </c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01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82</v>
      </c>
      <c r="C36" s="1298" t="s">
        <v>83</v>
      </c>
      <c r="D36" s="1294"/>
      <c r="E36" s="1295"/>
      <c r="F36" s="1297">
        <v>99.5</v>
      </c>
      <c r="G36" s="1295"/>
      <c r="H36" s="47" t="s">
        <v>80</v>
      </c>
      <c r="I36" s="1297">
        <v>99</v>
      </c>
      <c r="J36" s="1295"/>
      <c r="K36" s="47" t="s">
        <v>80</v>
      </c>
      <c r="L36" s="13"/>
      <c r="M36" s="48" t="s">
        <v>81</v>
      </c>
      <c r="N36" s="48" t="s">
        <v>81</v>
      </c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270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84</v>
      </c>
      <c r="C37" s="1298" t="s">
        <v>85</v>
      </c>
      <c r="D37" s="1294"/>
      <c r="E37" s="1295"/>
      <c r="F37" s="1297">
        <v>99</v>
      </c>
      <c r="G37" s="1295"/>
      <c r="H37" s="47" t="s">
        <v>80</v>
      </c>
      <c r="I37" s="1297">
        <v>98</v>
      </c>
      <c r="J37" s="1295"/>
      <c r="K37" s="47" t="s">
        <v>80</v>
      </c>
      <c r="L37" s="13"/>
      <c r="M37" s="48" t="s">
        <v>81</v>
      </c>
      <c r="N37" s="48" t="s">
        <v>81</v>
      </c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270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86</v>
      </c>
      <c r="C38" s="1298" t="s">
        <v>87</v>
      </c>
      <c r="D38" s="1294"/>
      <c r="E38" s="1295"/>
      <c r="F38" s="1297">
        <v>98.5</v>
      </c>
      <c r="G38" s="1295"/>
      <c r="H38" s="78" t="s">
        <v>80</v>
      </c>
      <c r="I38" s="1297">
        <v>98</v>
      </c>
      <c r="J38" s="1295"/>
      <c r="K38" s="47" t="s">
        <v>80</v>
      </c>
      <c r="L38" s="13"/>
      <c r="M38" s="48" t="s">
        <v>81</v>
      </c>
      <c r="N38" s="48" t="s">
        <v>81</v>
      </c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270"/>
      <c r="W38" s="52"/>
      <c r="X38" s="76"/>
      <c r="Y38" s="13"/>
      <c r="Z38" s="13"/>
      <c r="AA38" s="13"/>
      <c r="AB38" s="16"/>
    </row>
    <row r="39" spans="1:28" ht="15" customHeight="1">
      <c r="A39" s="13"/>
      <c r="B39" s="1293" t="s">
        <v>88</v>
      </c>
      <c r="C39" s="1294"/>
      <c r="D39" s="1294"/>
      <c r="E39" s="1294"/>
      <c r="F39" s="1294"/>
      <c r="G39" s="1294"/>
      <c r="H39" s="1294"/>
      <c r="I39" s="1294"/>
      <c r="J39" s="1299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0" t="s">
        <v>89</v>
      </c>
      <c r="Q39" s="1288"/>
      <c r="R39" s="1291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87" t="s">
        <v>90</v>
      </c>
      <c r="T39" s="1288"/>
      <c r="U39" s="1291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293" t="s">
        <v>91</v>
      </c>
      <c r="C40" s="1294"/>
      <c r="D40" s="1294"/>
      <c r="E40" s="1294"/>
      <c r="F40" s="1294"/>
      <c r="G40" s="1294"/>
      <c r="H40" s="1294"/>
      <c r="I40" s="1294"/>
      <c r="J40" s="1295"/>
      <c r="K40" s="81">
        <f>K39*0.24</f>
        <v>23.759999999999998</v>
      </c>
      <c r="L40" s="13"/>
      <c r="M40" s="13"/>
      <c r="N40" s="13"/>
      <c r="O40" s="13"/>
      <c r="P40" s="1289"/>
      <c r="Q40" s="1290"/>
      <c r="R40" s="1292"/>
      <c r="S40" s="1289"/>
      <c r="T40" s="1290"/>
      <c r="U40" s="1292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95</v>
      </c>
      <c r="D42" s="13"/>
      <c r="E42" s="13"/>
      <c r="F42" s="13"/>
      <c r="G42" s="15"/>
      <c r="H42" s="13"/>
      <c r="I42" s="29" t="s">
        <v>96</v>
      </c>
      <c r="J42" s="61"/>
      <c r="K42" s="13"/>
      <c r="L42" s="13"/>
      <c r="M42" s="13"/>
      <c r="N42" s="13"/>
      <c r="O42" s="13"/>
      <c r="P42" s="20" t="s">
        <v>97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98</v>
      </c>
      <c r="D45" s="13"/>
      <c r="E45" s="13"/>
      <c r="F45" s="13"/>
      <c r="G45" s="13"/>
      <c r="H45" s="13"/>
      <c r="I45" s="16" t="s">
        <v>99</v>
      </c>
      <c r="J45" s="19"/>
      <c r="K45" s="13"/>
      <c r="L45" s="13"/>
      <c r="M45" s="13"/>
      <c r="N45" s="13"/>
      <c r="O45" s="13"/>
      <c r="P45" s="16" t="s">
        <v>100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101</v>
      </c>
      <c r="D46" s="13"/>
      <c r="E46" s="13"/>
      <c r="F46" s="13"/>
      <c r="G46" s="13"/>
      <c r="H46" s="13"/>
      <c r="I46" s="19" t="s">
        <v>101</v>
      </c>
      <c r="J46" s="82"/>
      <c r="K46" s="13"/>
      <c r="L46" s="13"/>
      <c r="M46" s="13"/>
      <c r="N46" s="13"/>
      <c r="O46" s="13"/>
      <c r="P46" s="19" t="s">
        <v>101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102</v>
      </c>
      <c r="J49" s="13"/>
      <c r="K49" s="13"/>
      <c r="L49" s="13"/>
      <c r="M49" s="13"/>
      <c r="N49" s="13"/>
      <c r="O49" s="13"/>
      <c r="P49" s="16" t="s">
        <v>103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101</v>
      </c>
      <c r="J50" s="13"/>
      <c r="K50" s="13"/>
      <c r="L50" s="13"/>
      <c r="M50" s="13"/>
      <c r="N50" s="13"/>
      <c r="O50" s="13"/>
      <c r="P50" s="19" t="s">
        <v>101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8" workbookViewId="0">
      <selection activeCell="H70" sqref="H70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349" t="s">
        <v>52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83"/>
      <c r="M1" s="83"/>
      <c r="N1" s="84"/>
      <c r="O1" s="1349" t="str">
        <f>A1</f>
        <v>KRA I - INSTRUCTION</v>
      </c>
      <c r="P1" s="1270"/>
      <c r="Q1" s="1270"/>
      <c r="R1" s="1270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104</v>
      </c>
      <c r="AB2" s="85"/>
      <c r="AC2" s="85"/>
      <c r="AD2" s="85"/>
    </row>
    <row r="3" spans="1:30" ht="13.5" customHeight="1">
      <c r="A3" s="1350" t="str">
        <f>'Request Form'!B6</f>
        <v>LAST NAME:</v>
      </c>
      <c r="B3" s="1277"/>
      <c r="C3" s="1351" t="str">
        <f>Form1_A!E3</f>
        <v>MAALIW</v>
      </c>
      <c r="D3" s="1276"/>
      <c r="E3" s="1276"/>
      <c r="F3" s="1276"/>
      <c r="G3" s="1276"/>
      <c r="H3" s="1276"/>
      <c r="I3" s="1276"/>
      <c r="J3" s="1276"/>
      <c r="K3" s="1277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105</v>
      </c>
      <c r="AB3" s="85"/>
      <c r="AC3" s="85"/>
      <c r="AD3" s="85"/>
    </row>
    <row r="4" spans="1:30" ht="13.5" customHeight="1">
      <c r="A4" s="1350" t="str">
        <f>'Request Form'!B7</f>
        <v>FIRST NAME, EXT.:</v>
      </c>
      <c r="B4" s="1277"/>
      <c r="C4" s="1351" t="str">
        <f>Form1_A!E4</f>
        <v>RENATO III</v>
      </c>
      <c r="D4" s="1276"/>
      <c r="E4" s="1276"/>
      <c r="F4" s="1276"/>
      <c r="G4" s="1276"/>
      <c r="H4" s="1276"/>
      <c r="I4" s="1276"/>
      <c r="J4" s="1276"/>
      <c r="K4" s="1277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106</v>
      </c>
      <c r="AB4" s="85"/>
      <c r="AC4" s="85"/>
      <c r="AD4" s="85"/>
    </row>
    <row r="5" spans="1:30" ht="13.5" customHeight="1">
      <c r="A5" s="1350" t="str">
        <f>'Request Form'!B8</f>
        <v>MIDDLE NAME:</v>
      </c>
      <c r="B5" s="1277"/>
      <c r="C5" s="1351" t="str">
        <f>Form1_A!E5</f>
        <v>RACELIS</v>
      </c>
      <c r="D5" s="1276"/>
      <c r="E5" s="1276"/>
      <c r="F5" s="1276"/>
      <c r="G5" s="1276"/>
      <c r="H5" s="1276"/>
      <c r="I5" s="1276"/>
      <c r="J5" s="1276"/>
      <c r="K5" s="1277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107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108</v>
      </c>
      <c r="AB6" s="85"/>
      <c r="AC6" s="85"/>
      <c r="AD6" s="85"/>
    </row>
    <row r="7" spans="1:30" ht="13.5" customHeight="1">
      <c r="A7" s="1352" t="s">
        <v>109</v>
      </c>
      <c r="B7" s="1294"/>
      <c r="C7" s="1294"/>
      <c r="D7" s="1294"/>
      <c r="E7" s="1294"/>
      <c r="F7" s="1294"/>
      <c r="G7" s="1294"/>
      <c r="H7" s="1294"/>
      <c r="I7" s="1294"/>
      <c r="J7" s="1294"/>
      <c r="K7" s="1295"/>
      <c r="L7" s="91"/>
      <c r="M7" s="92" t="str">
        <f>A7</f>
        <v>CRITERION B - CURRICULUM AND INSTRUCTIONAL MATERIALS DEVELOPMENT (MAX = 30 POINTS)</v>
      </c>
      <c r="N7" s="84"/>
      <c r="O7" s="1334" t="str">
        <f>A7</f>
        <v>CRITERION B - CURRICULUM AND INSTRUCTIONAL MATERIALS DEVELOPMENT (MAX = 30 POINTS)</v>
      </c>
      <c r="P7" s="1270"/>
      <c r="Q7" s="1270"/>
      <c r="R7" s="1270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110</v>
      </c>
      <c r="AB8" s="85"/>
      <c r="AC8" s="85"/>
      <c r="AD8" s="85"/>
    </row>
    <row r="9" spans="1:30" ht="13.5" customHeight="1">
      <c r="A9" s="96" t="s">
        <v>58</v>
      </c>
      <c r="B9" s="1353" t="s">
        <v>111</v>
      </c>
      <c r="C9" s="1270"/>
      <c r="D9" s="1270"/>
      <c r="E9" s="1270"/>
      <c r="F9" s="1270"/>
      <c r="G9" s="1270"/>
      <c r="H9" s="1270"/>
      <c r="I9" s="1270"/>
      <c r="J9" s="1270"/>
      <c r="K9" s="1354"/>
      <c r="L9" s="88"/>
      <c r="M9" s="88" t="str">
        <f t="shared" ref="M9:M10" si="2">B9</f>
        <v>FOR EVERY INSTRUCTIONAL MATERIAL DEVELOPED AND APPROVED FOR USE</v>
      </c>
      <c r="N9" s="85"/>
      <c r="O9" s="1355" t="str">
        <f t="shared" ref="O9:O10" si="3">B9</f>
        <v>FOR EVERY INSTRUCTIONAL MATERIAL DEVELOPED AND APPROVED FOR USE</v>
      </c>
      <c r="P9" s="1270"/>
      <c r="Q9" s="1270"/>
      <c r="R9" s="1270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>
      <c r="A10" s="99" t="s">
        <v>62</v>
      </c>
      <c r="B10" s="1356" t="s">
        <v>112</v>
      </c>
      <c r="C10" s="1294"/>
      <c r="D10" s="1294"/>
      <c r="E10" s="1294"/>
      <c r="F10" s="1294"/>
      <c r="G10" s="1294"/>
      <c r="H10" s="1294"/>
      <c r="I10" s="1294"/>
      <c r="J10" s="1294"/>
      <c r="K10" s="1295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>
      <c r="A11" s="103" t="s">
        <v>113</v>
      </c>
      <c r="B11" s="1329" t="s">
        <v>114</v>
      </c>
      <c r="C11" s="1357"/>
      <c r="D11" s="105" t="s">
        <v>115</v>
      </c>
      <c r="E11" s="105" t="s">
        <v>116</v>
      </c>
      <c r="F11" s="106" t="s">
        <v>117</v>
      </c>
      <c r="G11" s="106" t="s">
        <v>118</v>
      </c>
      <c r="H11" s="106" t="s">
        <v>119</v>
      </c>
      <c r="I11" s="104" t="s">
        <v>120</v>
      </c>
      <c r="J11" s="1329" t="s">
        <v>121</v>
      </c>
      <c r="K11" s="1295"/>
      <c r="L11" s="17"/>
      <c r="M11" s="44" t="s">
        <v>122</v>
      </c>
      <c r="N11" s="17"/>
      <c r="O11" s="103" t="s">
        <v>123</v>
      </c>
      <c r="P11" s="106" t="s">
        <v>124</v>
      </c>
      <c r="Q11" s="1329" t="s">
        <v>76</v>
      </c>
      <c r="R11" s="1295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07">
        <v>1</v>
      </c>
      <c r="B12" s="1655" t="s">
        <v>741</v>
      </c>
      <c r="C12" s="1656"/>
      <c r="D12" s="411" t="s">
        <v>1</v>
      </c>
      <c r="E12" s="1650" t="s">
        <v>742</v>
      </c>
      <c r="F12" s="1651" t="s">
        <v>743</v>
      </c>
      <c r="G12" s="445">
        <v>44896</v>
      </c>
      <c r="H12" s="1652">
        <v>44896</v>
      </c>
      <c r="I12" s="1653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482"/>
      <c r="K12" s="1654"/>
      <c r="L12" s="114"/>
      <c r="M12" s="1657" t="s">
        <v>744</v>
      </c>
      <c r="N12" s="116"/>
      <c r="O12" s="117" t="s">
        <v>60</v>
      </c>
      <c r="P12" s="118">
        <f t="shared" ref="P12:P26" si="5">IF(O12="Acceptable",I12,0)</f>
        <v>0</v>
      </c>
      <c r="Q12" s="1330"/>
      <c r="R12" s="1331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361"/>
      <c r="C13" s="1277"/>
      <c r="D13" s="108" t="s">
        <v>1</v>
      </c>
      <c r="E13" s="109"/>
      <c r="F13" s="110"/>
      <c r="G13" s="111"/>
      <c r="H13" s="111"/>
      <c r="I13" s="113">
        <f t="shared" si="4"/>
        <v>0</v>
      </c>
      <c r="J13" s="1362"/>
      <c r="K13" s="1345"/>
      <c r="L13" s="114"/>
      <c r="M13" s="121"/>
      <c r="N13" s="85"/>
      <c r="O13" s="122" t="s">
        <v>60</v>
      </c>
      <c r="P13" s="123">
        <f t="shared" si="5"/>
        <v>0</v>
      </c>
      <c r="Q13" s="1327"/>
      <c r="R13" s="1328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61"/>
      <c r="C14" s="1277"/>
      <c r="D14" s="108" t="s">
        <v>1</v>
      </c>
      <c r="E14" s="109"/>
      <c r="F14" s="110"/>
      <c r="G14" s="111"/>
      <c r="H14" s="111"/>
      <c r="I14" s="113">
        <f t="shared" si="4"/>
        <v>0</v>
      </c>
      <c r="J14" s="1362"/>
      <c r="K14" s="1345"/>
      <c r="L14" s="114"/>
      <c r="M14" s="121"/>
      <c r="N14" s="85"/>
      <c r="O14" s="122" t="s">
        <v>60</v>
      </c>
      <c r="P14" s="123">
        <f t="shared" si="5"/>
        <v>0</v>
      </c>
      <c r="Q14" s="1327"/>
      <c r="R14" s="1328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61"/>
      <c r="C15" s="1277"/>
      <c r="D15" s="108" t="s">
        <v>1</v>
      </c>
      <c r="E15" s="109"/>
      <c r="F15" s="110"/>
      <c r="G15" s="111"/>
      <c r="H15" s="111"/>
      <c r="I15" s="113">
        <f t="shared" si="4"/>
        <v>0</v>
      </c>
      <c r="J15" s="1362"/>
      <c r="K15" s="1345"/>
      <c r="L15" s="114"/>
      <c r="M15" s="121"/>
      <c r="N15" s="85"/>
      <c r="O15" s="122" t="s">
        <v>60</v>
      </c>
      <c r="P15" s="123">
        <f t="shared" si="5"/>
        <v>0</v>
      </c>
      <c r="Q15" s="1327"/>
      <c r="R15" s="1328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61"/>
      <c r="C16" s="1277"/>
      <c r="D16" s="108" t="s">
        <v>1</v>
      </c>
      <c r="E16" s="109"/>
      <c r="F16" s="110"/>
      <c r="G16" s="111"/>
      <c r="H16" s="111"/>
      <c r="I16" s="113">
        <f t="shared" si="4"/>
        <v>0</v>
      </c>
      <c r="J16" s="1362"/>
      <c r="K16" s="1345"/>
      <c r="L16" s="114"/>
      <c r="M16" s="121"/>
      <c r="N16" s="85"/>
      <c r="O16" s="122" t="s">
        <v>60</v>
      </c>
      <c r="P16" s="123">
        <f t="shared" si="5"/>
        <v>0</v>
      </c>
      <c r="Q16" s="1327"/>
      <c r="R16" s="1328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61"/>
      <c r="C17" s="1277"/>
      <c r="D17" s="108" t="s">
        <v>1</v>
      </c>
      <c r="E17" s="109"/>
      <c r="F17" s="110"/>
      <c r="G17" s="111"/>
      <c r="H17" s="111"/>
      <c r="I17" s="113">
        <f t="shared" si="4"/>
        <v>0</v>
      </c>
      <c r="J17" s="1362"/>
      <c r="K17" s="1345"/>
      <c r="L17" s="114"/>
      <c r="M17" s="121"/>
      <c r="N17" s="85"/>
      <c r="O17" s="122" t="s">
        <v>60</v>
      </c>
      <c r="P17" s="123">
        <f t="shared" si="5"/>
        <v>0</v>
      </c>
      <c r="Q17" s="1327"/>
      <c r="R17" s="1328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61"/>
      <c r="C18" s="1277"/>
      <c r="D18" s="108" t="s">
        <v>1</v>
      </c>
      <c r="E18" s="109"/>
      <c r="F18" s="110"/>
      <c r="G18" s="111"/>
      <c r="H18" s="111"/>
      <c r="I18" s="113">
        <f t="shared" si="4"/>
        <v>0</v>
      </c>
      <c r="J18" s="1362"/>
      <c r="K18" s="1345"/>
      <c r="L18" s="114"/>
      <c r="M18" s="121"/>
      <c r="N18" s="85"/>
      <c r="O18" s="122" t="s">
        <v>60</v>
      </c>
      <c r="P18" s="123">
        <f t="shared" si="5"/>
        <v>0</v>
      </c>
      <c r="Q18" s="1327"/>
      <c r="R18" s="1328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124">
        <v>8</v>
      </c>
      <c r="B19" s="1361"/>
      <c r="C19" s="1277"/>
      <c r="D19" s="108" t="s">
        <v>1</v>
      </c>
      <c r="E19" s="108"/>
      <c r="F19" s="110"/>
      <c r="G19" s="125"/>
      <c r="H19" s="125"/>
      <c r="I19" s="113">
        <f t="shared" si="4"/>
        <v>0</v>
      </c>
      <c r="J19" s="1362"/>
      <c r="K19" s="1345"/>
      <c r="L19" s="114"/>
      <c r="M19" s="126"/>
      <c r="N19" s="85"/>
      <c r="O19" s="122" t="s">
        <v>60</v>
      </c>
      <c r="P19" s="123">
        <f t="shared" si="5"/>
        <v>0</v>
      </c>
      <c r="Q19" s="1327"/>
      <c r="R19" s="1328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363"/>
      <c r="C20" s="1277"/>
      <c r="D20" s="127" t="s">
        <v>1</v>
      </c>
      <c r="E20" s="127"/>
      <c r="F20" s="128"/>
      <c r="G20" s="129"/>
      <c r="H20" s="129"/>
      <c r="I20" s="130">
        <f t="shared" si="4"/>
        <v>0</v>
      </c>
      <c r="J20" s="1347"/>
      <c r="K20" s="1345"/>
      <c r="L20" s="114"/>
      <c r="M20" s="131"/>
      <c r="N20" s="85"/>
      <c r="O20" s="122" t="s">
        <v>60</v>
      </c>
      <c r="P20" s="123">
        <f t="shared" si="5"/>
        <v>0</v>
      </c>
      <c r="Q20" s="1327"/>
      <c r="R20" s="1328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363"/>
      <c r="C21" s="1277"/>
      <c r="D21" s="127" t="s">
        <v>1</v>
      </c>
      <c r="E21" s="127"/>
      <c r="F21" s="128"/>
      <c r="G21" s="129"/>
      <c r="H21" s="129"/>
      <c r="I21" s="130">
        <f t="shared" si="4"/>
        <v>0</v>
      </c>
      <c r="J21" s="1347"/>
      <c r="K21" s="1345"/>
      <c r="L21" s="114"/>
      <c r="M21" s="132"/>
      <c r="N21" s="85"/>
      <c r="O21" s="122" t="s">
        <v>60</v>
      </c>
      <c r="P21" s="123">
        <f t="shared" si="5"/>
        <v>0</v>
      </c>
      <c r="Q21" s="1327"/>
      <c r="R21" s="1328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363"/>
      <c r="C22" s="1277"/>
      <c r="D22" s="127" t="s">
        <v>1</v>
      </c>
      <c r="E22" s="127"/>
      <c r="F22" s="128"/>
      <c r="G22" s="129"/>
      <c r="H22" s="129"/>
      <c r="I22" s="130">
        <f t="shared" si="4"/>
        <v>0</v>
      </c>
      <c r="J22" s="1347"/>
      <c r="K22" s="1345"/>
      <c r="L22" s="114"/>
      <c r="M22" s="132"/>
      <c r="N22" s="85"/>
      <c r="O22" s="122" t="s">
        <v>60</v>
      </c>
      <c r="P22" s="123">
        <f t="shared" si="5"/>
        <v>0</v>
      </c>
      <c r="Q22" s="1327"/>
      <c r="R22" s="1328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363"/>
      <c r="C23" s="1277"/>
      <c r="D23" s="127" t="s">
        <v>1</v>
      </c>
      <c r="E23" s="127"/>
      <c r="F23" s="128"/>
      <c r="G23" s="129"/>
      <c r="H23" s="129"/>
      <c r="I23" s="130">
        <f t="shared" si="4"/>
        <v>0</v>
      </c>
      <c r="J23" s="1347"/>
      <c r="K23" s="1345"/>
      <c r="L23" s="114"/>
      <c r="M23" s="132"/>
      <c r="N23" s="85"/>
      <c r="O23" s="122" t="s">
        <v>60</v>
      </c>
      <c r="P23" s="123">
        <f t="shared" si="5"/>
        <v>0</v>
      </c>
      <c r="Q23" s="1327"/>
      <c r="R23" s="1328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363"/>
      <c r="C24" s="1277"/>
      <c r="D24" s="127" t="s">
        <v>1</v>
      </c>
      <c r="E24" s="127"/>
      <c r="F24" s="128"/>
      <c r="G24" s="129"/>
      <c r="H24" s="129"/>
      <c r="I24" s="130">
        <f t="shared" si="4"/>
        <v>0</v>
      </c>
      <c r="J24" s="1347"/>
      <c r="K24" s="1345"/>
      <c r="L24" s="114"/>
      <c r="M24" s="132"/>
      <c r="N24" s="85"/>
      <c r="O24" s="122" t="s">
        <v>60</v>
      </c>
      <c r="P24" s="123">
        <f t="shared" si="5"/>
        <v>0</v>
      </c>
      <c r="Q24" s="1327"/>
      <c r="R24" s="1328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363"/>
      <c r="C25" s="1277"/>
      <c r="D25" s="127" t="s">
        <v>1</v>
      </c>
      <c r="E25" s="127"/>
      <c r="F25" s="128"/>
      <c r="G25" s="129"/>
      <c r="H25" s="129"/>
      <c r="I25" s="130">
        <f t="shared" si="4"/>
        <v>0</v>
      </c>
      <c r="J25" s="1347"/>
      <c r="K25" s="1345"/>
      <c r="L25" s="114"/>
      <c r="M25" s="132"/>
      <c r="N25" s="85"/>
      <c r="O25" s="122" t="s">
        <v>60</v>
      </c>
      <c r="P25" s="123">
        <f t="shared" si="5"/>
        <v>0</v>
      </c>
      <c r="Q25" s="1327"/>
      <c r="R25" s="1328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363"/>
      <c r="C26" s="1277"/>
      <c r="D26" s="127" t="s">
        <v>1</v>
      </c>
      <c r="E26" s="127"/>
      <c r="F26" s="128"/>
      <c r="G26" s="129"/>
      <c r="H26" s="129"/>
      <c r="I26" s="130">
        <f t="shared" si="4"/>
        <v>0</v>
      </c>
      <c r="J26" s="1347"/>
      <c r="K26" s="1345"/>
      <c r="L26" s="114"/>
      <c r="M26" s="132"/>
      <c r="N26" s="85"/>
      <c r="O26" s="122" t="s">
        <v>60</v>
      </c>
      <c r="P26" s="133">
        <f t="shared" si="5"/>
        <v>0</v>
      </c>
      <c r="Q26" s="1327"/>
      <c r="R26" s="1328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>
      <c r="A27" s="134"/>
      <c r="B27" s="1366"/>
      <c r="C27" s="1294"/>
      <c r="D27" s="100"/>
      <c r="E27" s="135"/>
      <c r="F27" s="136"/>
      <c r="G27" s="135"/>
      <c r="H27" s="137" t="s">
        <v>125</v>
      </c>
      <c r="I27" s="138">
        <f>SUM(I12:I26)</f>
        <v>0</v>
      </c>
      <c r="J27" s="1346"/>
      <c r="K27" s="1295"/>
      <c r="L27" s="87"/>
      <c r="M27" s="87"/>
      <c r="N27" s="85"/>
      <c r="O27" s="140"/>
      <c r="P27" s="141">
        <f>SUM(P12:P26)</f>
        <v>0</v>
      </c>
      <c r="Q27" s="1332"/>
      <c r="R27" s="129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126</v>
      </c>
      <c r="B29" s="1356" t="s">
        <v>127</v>
      </c>
      <c r="C29" s="1294"/>
      <c r="D29" s="1294"/>
      <c r="E29" s="1294"/>
      <c r="F29" s="1294"/>
      <c r="G29" s="1294"/>
      <c r="H29" s="1294"/>
      <c r="I29" s="1294"/>
      <c r="J29" s="1294"/>
      <c r="K29" s="1295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128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113</v>
      </c>
      <c r="B31" s="1329" t="s">
        <v>129</v>
      </c>
      <c r="C31" s="1357"/>
      <c r="D31" s="105" t="s">
        <v>130</v>
      </c>
      <c r="E31" s="105" t="s">
        <v>116</v>
      </c>
      <c r="F31" s="106" t="s">
        <v>117</v>
      </c>
      <c r="G31" s="106" t="s">
        <v>118</v>
      </c>
      <c r="H31" s="106" t="s">
        <v>119</v>
      </c>
      <c r="I31" s="106" t="s">
        <v>131</v>
      </c>
      <c r="J31" s="104" t="s">
        <v>120</v>
      </c>
      <c r="K31" s="153" t="s">
        <v>121</v>
      </c>
      <c r="L31" s="17"/>
      <c r="M31" s="44" t="s">
        <v>122</v>
      </c>
      <c r="N31" s="17"/>
      <c r="O31" s="103" t="s">
        <v>123</v>
      </c>
      <c r="P31" s="106" t="s">
        <v>132</v>
      </c>
      <c r="Q31" s="106" t="s">
        <v>124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358"/>
      <c r="C32" s="1359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61"/>
      <c r="C33" s="1277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61"/>
      <c r="C34" s="1277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61"/>
      <c r="C35" s="1277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61"/>
      <c r="C36" s="1277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61"/>
      <c r="C37" s="1277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61"/>
      <c r="C38" s="1277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>
      <c r="A39" s="124">
        <v>8</v>
      </c>
      <c r="B39" s="1361"/>
      <c r="C39" s="1277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363"/>
      <c r="C40" s="1277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363"/>
      <c r="C41" s="1277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363"/>
      <c r="C42" s="1277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363"/>
      <c r="C43" s="1277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363"/>
      <c r="C44" s="1277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363"/>
      <c r="C45" s="1277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363"/>
      <c r="C46" s="1277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134"/>
      <c r="B47" s="1366"/>
      <c r="C47" s="1294"/>
      <c r="D47" s="100"/>
      <c r="E47" s="135"/>
      <c r="F47" s="136"/>
      <c r="G47" s="135"/>
      <c r="H47" s="171"/>
      <c r="I47" s="139" t="s">
        <v>125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133</v>
      </c>
      <c r="B49" s="178" t="s">
        <v>134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113</v>
      </c>
      <c r="B50" s="1329" t="s">
        <v>135</v>
      </c>
      <c r="C50" s="1294"/>
      <c r="D50" s="1357"/>
      <c r="E50" s="106" t="s">
        <v>136</v>
      </c>
      <c r="F50" s="106" t="s">
        <v>137</v>
      </c>
      <c r="G50" s="181" t="s">
        <v>138</v>
      </c>
      <c r="H50" s="106" t="s">
        <v>139</v>
      </c>
      <c r="I50" s="104" t="s">
        <v>120</v>
      </c>
      <c r="J50" s="1329" t="s">
        <v>121</v>
      </c>
      <c r="K50" s="1295"/>
      <c r="L50" s="17"/>
      <c r="M50" s="44" t="s">
        <v>122</v>
      </c>
      <c r="N50" s="13"/>
      <c r="O50" s="103" t="s">
        <v>123</v>
      </c>
      <c r="P50" s="106" t="s">
        <v>124</v>
      </c>
      <c r="Q50" s="1329" t="s">
        <v>76</v>
      </c>
      <c r="R50" s="1295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379"/>
      <c r="C51" s="1370"/>
      <c r="D51" s="1371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348"/>
      <c r="K51" s="1345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330"/>
      <c r="R51" s="1331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380"/>
      <c r="C52" s="1276"/>
      <c r="D52" s="1277"/>
      <c r="E52" s="188" t="s">
        <v>1</v>
      </c>
      <c r="F52" s="188"/>
      <c r="G52" s="189"/>
      <c r="H52" s="188"/>
      <c r="I52" s="186">
        <f t="shared" si="9"/>
        <v>0</v>
      </c>
      <c r="J52" s="1348"/>
      <c r="K52" s="1345"/>
      <c r="L52" s="114"/>
      <c r="M52" s="48"/>
      <c r="N52" s="85"/>
      <c r="O52" s="122" t="s">
        <v>60</v>
      </c>
      <c r="P52" s="123">
        <f t="shared" si="10"/>
        <v>0</v>
      </c>
      <c r="Q52" s="1327"/>
      <c r="R52" s="1328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145</v>
      </c>
      <c r="AC52" s="85"/>
      <c r="AD52" s="87" t="s">
        <v>146</v>
      </c>
    </row>
    <row r="53" spans="1:30" ht="14.25" customHeight="1">
      <c r="A53" s="187">
        <v>3</v>
      </c>
      <c r="B53" s="1380"/>
      <c r="C53" s="1276"/>
      <c r="D53" s="1277"/>
      <c r="E53" s="188" t="s">
        <v>1</v>
      </c>
      <c r="F53" s="188"/>
      <c r="G53" s="189"/>
      <c r="H53" s="188"/>
      <c r="I53" s="186">
        <f t="shared" si="9"/>
        <v>0</v>
      </c>
      <c r="J53" s="1348"/>
      <c r="K53" s="1345"/>
      <c r="L53" s="114"/>
      <c r="M53" s="48"/>
      <c r="N53" s="85"/>
      <c r="O53" s="122" t="s">
        <v>60</v>
      </c>
      <c r="P53" s="123">
        <f t="shared" si="10"/>
        <v>0</v>
      </c>
      <c r="Q53" s="1327"/>
      <c r="R53" s="1328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142</v>
      </c>
      <c r="AC53" s="85"/>
      <c r="AD53" s="87" t="s">
        <v>144</v>
      </c>
    </row>
    <row r="54" spans="1:30" ht="13.5" customHeight="1">
      <c r="A54" s="120">
        <v>4</v>
      </c>
      <c r="B54" s="1361"/>
      <c r="C54" s="1276"/>
      <c r="D54" s="1277"/>
      <c r="E54" s="190" t="s">
        <v>1</v>
      </c>
      <c r="F54" s="190"/>
      <c r="G54" s="191"/>
      <c r="H54" s="190"/>
      <c r="I54" s="192"/>
      <c r="J54" s="1344"/>
      <c r="K54" s="1345"/>
      <c r="L54" s="114"/>
      <c r="M54" s="121"/>
      <c r="N54" s="85"/>
      <c r="O54" s="122" t="s">
        <v>60</v>
      </c>
      <c r="P54" s="123">
        <f t="shared" si="10"/>
        <v>0</v>
      </c>
      <c r="Q54" s="1327"/>
      <c r="R54" s="1328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141</v>
      </c>
    </row>
    <row r="55" spans="1:30">
      <c r="A55" s="120">
        <v>5</v>
      </c>
      <c r="B55" s="1361"/>
      <c r="C55" s="1276"/>
      <c r="D55" s="1277"/>
      <c r="E55" s="190" t="s">
        <v>1</v>
      </c>
      <c r="F55" s="190"/>
      <c r="G55" s="191"/>
      <c r="H55" s="190"/>
      <c r="I55" s="192"/>
      <c r="J55" s="1344"/>
      <c r="K55" s="1345"/>
      <c r="L55" s="114"/>
      <c r="M55" s="121"/>
      <c r="N55" s="85"/>
      <c r="O55" s="122" t="s">
        <v>60</v>
      </c>
      <c r="P55" s="123">
        <f t="shared" si="10"/>
        <v>0</v>
      </c>
      <c r="Q55" s="1327"/>
      <c r="R55" s="1328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147</v>
      </c>
    </row>
    <row r="56" spans="1:30" ht="13.5" customHeight="1">
      <c r="A56" s="120">
        <v>6</v>
      </c>
      <c r="B56" s="1361"/>
      <c r="C56" s="1276"/>
      <c r="D56" s="1277"/>
      <c r="E56" s="190" t="s">
        <v>1</v>
      </c>
      <c r="F56" s="190"/>
      <c r="G56" s="191"/>
      <c r="H56" s="190"/>
      <c r="I56" s="192"/>
      <c r="J56" s="1344"/>
      <c r="K56" s="1345"/>
      <c r="L56" s="114"/>
      <c r="M56" s="121"/>
      <c r="N56" s="85"/>
      <c r="O56" s="122" t="s">
        <v>60</v>
      </c>
      <c r="P56" s="123">
        <f t="shared" si="10"/>
        <v>0</v>
      </c>
      <c r="Q56" s="1327"/>
      <c r="R56" s="1328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61"/>
      <c r="C57" s="1276"/>
      <c r="D57" s="1277"/>
      <c r="E57" s="190" t="s">
        <v>1</v>
      </c>
      <c r="F57" s="190"/>
      <c r="G57" s="191"/>
      <c r="H57" s="190"/>
      <c r="I57" s="192"/>
      <c r="J57" s="1344"/>
      <c r="K57" s="1345"/>
      <c r="L57" s="114"/>
      <c r="M57" s="121"/>
      <c r="N57" s="85"/>
      <c r="O57" s="122" t="s">
        <v>60</v>
      </c>
      <c r="P57" s="123">
        <f t="shared" si="10"/>
        <v>0</v>
      </c>
      <c r="Q57" s="1327"/>
      <c r="R57" s="1328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61"/>
      <c r="C58" s="1276"/>
      <c r="D58" s="1277"/>
      <c r="E58" s="190" t="s">
        <v>1</v>
      </c>
      <c r="F58" s="190"/>
      <c r="G58" s="191"/>
      <c r="H58" s="190"/>
      <c r="I58" s="192"/>
      <c r="J58" s="1344"/>
      <c r="K58" s="1345"/>
      <c r="L58" s="114"/>
      <c r="M58" s="121"/>
      <c r="N58" s="85"/>
      <c r="O58" s="122" t="s">
        <v>60</v>
      </c>
      <c r="P58" s="123">
        <f t="shared" si="10"/>
        <v>0</v>
      </c>
      <c r="Q58" s="1327"/>
      <c r="R58" s="1328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61"/>
      <c r="C59" s="1276"/>
      <c r="D59" s="1277"/>
      <c r="E59" s="190" t="s">
        <v>1</v>
      </c>
      <c r="F59" s="190"/>
      <c r="G59" s="191"/>
      <c r="H59" s="190"/>
      <c r="I59" s="192"/>
      <c r="J59" s="1344"/>
      <c r="K59" s="1345"/>
      <c r="L59" s="114"/>
      <c r="M59" s="121"/>
      <c r="N59" s="85"/>
      <c r="O59" s="122" t="s">
        <v>60</v>
      </c>
      <c r="P59" s="123">
        <f t="shared" si="10"/>
        <v>0</v>
      </c>
      <c r="Q59" s="1327"/>
      <c r="R59" s="1328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61"/>
      <c r="C60" s="1276"/>
      <c r="D60" s="1277"/>
      <c r="E60" s="190" t="s">
        <v>1</v>
      </c>
      <c r="F60" s="190"/>
      <c r="G60" s="191"/>
      <c r="H60" s="190"/>
      <c r="I60" s="192"/>
      <c r="J60" s="1344"/>
      <c r="K60" s="1345"/>
      <c r="L60" s="114"/>
      <c r="M60" s="126"/>
      <c r="N60" s="85"/>
      <c r="O60" s="168" t="s">
        <v>60</v>
      </c>
      <c r="P60" s="133">
        <f t="shared" si="10"/>
        <v>0</v>
      </c>
      <c r="Q60" s="1327"/>
      <c r="R60" s="1328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140</v>
      </c>
      <c r="AC60" s="85"/>
      <c r="AD60" s="85"/>
    </row>
    <row r="61" spans="1:30" ht="15" customHeight="1">
      <c r="A61" s="134"/>
      <c r="B61" s="1366"/>
      <c r="C61" s="1294"/>
      <c r="D61" s="1357"/>
      <c r="E61" s="193"/>
      <c r="F61" s="193"/>
      <c r="G61" s="193"/>
      <c r="H61" s="137" t="s">
        <v>125</v>
      </c>
      <c r="I61" s="172">
        <f>SUM(I51:I60)</f>
        <v>0</v>
      </c>
      <c r="J61" s="1346"/>
      <c r="K61" s="1295"/>
      <c r="L61" s="87"/>
      <c r="M61" s="87"/>
      <c r="N61" s="85"/>
      <c r="O61" s="140"/>
      <c r="P61" s="175">
        <f>SUM(P51:P60)</f>
        <v>0</v>
      </c>
      <c r="Q61" s="1333"/>
      <c r="R61" s="1295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143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352" t="s">
        <v>148</v>
      </c>
      <c r="B63" s="1294"/>
      <c r="C63" s="1294"/>
      <c r="D63" s="1294"/>
      <c r="E63" s="1294"/>
      <c r="F63" s="1294"/>
      <c r="G63" s="1294"/>
      <c r="H63" s="1294"/>
      <c r="I63" s="1294"/>
      <c r="J63" s="1294"/>
      <c r="K63" s="1295"/>
      <c r="L63" s="91"/>
      <c r="M63" s="91" t="str">
        <f>A63</f>
        <v>CRITERION C - THESIS, DISSERTATION AND MENTORSHIP SERVICES (MAX = 10 POINTS)</v>
      </c>
      <c r="N63" s="85"/>
      <c r="O63" s="1334" t="str">
        <f>A63</f>
        <v>CRITERION C - THESIS, DISSERTATION AND MENTORSHIP SERVICES (MAX = 10 POINTS)</v>
      </c>
      <c r="P63" s="1270"/>
      <c r="Q63" s="1270"/>
      <c r="R63" s="1270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149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150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16" t="s">
        <v>113</v>
      </c>
      <c r="B67" s="1339" t="s">
        <v>151</v>
      </c>
      <c r="C67" s="1310"/>
      <c r="D67" s="1288"/>
      <c r="E67" s="1367" t="s">
        <v>152</v>
      </c>
      <c r="F67" s="1368"/>
      <c r="G67" s="1368"/>
      <c r="H67" s="1359"/>
      <c r="I67" s="1317" t="s">
        <v>120</v>
      </c>
      <c r="J67" s="1339" t="s">
        <v>121</v>
      </c>
      <c r="K67" s="1311"/>
      <c r="L67" s="87"/>
      <c r="M67" s="1364" t="s">
        <v>122</v>
      </c>
      <c r="N67" s="85"/>
      <c r="O67" s="1335" t="s">
        <v>123</v>
      </c>
      <c r="P67" s="1337" t="s">
        <v>153</v>
      </c>
      <c r="Q67" s="1339" t="s">
        <v>76</v>
      </c>
      <c r="R67" s="1311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289"/>
      <c r="B68" s="1340"/>
      <c r="C68" s="1312"/>
      <c r="D68" s="1290"/>
      <c r="E68" s="207" t="s">
        <v>79</v>
      </c>
      <c r="F68" s="207" t="s">
        <v>83</v>
      </c>
      <c r="G68" s="207" t="s">
        <v>85</v>
      </c>
      <c r="H68" s="207" t="s">
        <v>87</v>
      </c>
      <c r="I68" s="1312"/>
      <c r="J68" s="1340"/>
      <c r="K68" s="1313"/>
      <c r="L68" s="87"/>
      <c r="M68" s="1365"/>
      <c r="N68" s="85"/>
      <c r="O68" s="1336"/>
      <c r="P68" s="1338"/>
      <c r="Q68" s="1340"/>
      <c r="R68" s="1313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369" t="s">
        <v>154</v>
      </c>
      <c r="C69" s="1370"/>
      <c r="D69" s="1371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385"/>
      <c r="K69" s="1386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330"/>
      <c r="R69" s="1331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372" t="s">
        <v>155</v>
      </c>
      <c r="C70" s="1276"/>
      <c r="D70" s="1277"/>
      <c r="E70" s="190">
        <v>0</v>
      </c>
      <c r="F70" s="190">
        <v>0</v>
      </c>
      <c r="G70" s="110">
        <v>0</v>
      </c>
      <c r="H70" s="190">
        <v>2</v>
      </c>
      <c r="I70" s="209">
        <f>(E70+F70+G70+H70)*5</f>
        <v>10</v>
      </c>
      <c r="J70" s="1373"/>
      <c r="K70" s="1345"/>
      <c r="L70" s="114"/>
      <c r="M70" s="1640" t="s">
        <v>740</v>
      </c>
      <c r="N70" s="85"/>
      <c r="O70" s="122" t="s">
        <v>60</v>
      </c>
      <c r="P70" s="123">
        <f t="shared" si="13"/>
        <v>10</v>
      </c>
      <c r="Q70" s="1327"/>
      <c r="R70" s="1328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372" t="s">
        <v>156</v>
      </c>
      <c r="C71" s="1276"/>
      <c r="D71" s="1277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44"/>
      <c r="K71" s="1345"/>
      <c r="L71" s="114"/>
      <c r="M71" s="121"/>
      <c r="N71" s="85"/>
      <c r="O71" s="122" t="s">
        <v>60</v>
      </c>
      <c r="P71" s="123">
        <f t="shared" si="13"/>
        <v>0</v>
      </c>
      <c r="Q71" s="1327"/>
      <c r="R71" s="1328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74" t="s">
        <v>157</v>
      </c>
      <c r="C72" s="1375"/>
      <c r="D72" s="1376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377"/>
      <c r="K72" s="1378"/>
      <c r="L72" s="114"/>
      <c r="M72" s="126"/>
      <c r="N72" s="85"/>
      <c r="O72" s="168" t="s">
        <v>60</v>
      </c>
      <c r="P72" s="133">
        <f t="shared" si="13"/>
        <v>0</v>
      </c>
      <c r="Q72" s="1341"/>
      <c r="R72" s="1342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46" t="s">
        <v>158</v>
      </c>
      <c r="C73" s="1294"/>
      <c r="D73" s="1357"/>
      <c r="E73" s="212"/>
      <c r="F73" s="212"/>
      <c r="G73" s="212"/>
      <c r="H73" s="212" t="s">
        <v>125</v>
      </c>
      <c r="I73" s="213">
        <f>SUM(I69:I72)</f>
        <v>10</v>
      </c>
      <c r="J73" s="1346"/>
      <c r="K73" s="1295"/>
      <c r="L73" s="87"/>
      <c r="M73" s="87"/>
      <c r="N73" s="85"/>
      <c r="O73" s="140"/>
      <c r="P73" s="175">
        <f>SUM(P69:P72)</f>
        <v>10</v>
      </c>
      <c r="Q73" s="1343"/>
      <c r="R73" s="129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126</v>
      </c>
      <c r="B75" s="219" t="s">
        <v>159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16" t="s">
        <v>113</v>
      </c>
      <c r="B76" s="1339" t="s">
        <v>151</v>
      </c>
      <c r="C76" s="1310"/>
      <c r="D76" s="1288"/>
      <c r="E76" s="1367" t="s">
        <v>160</v>
      </c>
      <c r="F76" s="1368"/>
      <c r="G76" s="1368"/>
      <c r="H76" s="1359"/>
      <c r="I76" s="1317" t="s">
        <v>120</v>
      </c>
      <c r="J76" s="1339" t="s">
        <v>121</v>
      </c>
      <c r="K76" s="1311"/>
      <c r="L76" s="87"/>
      <c r="M76" s="1364" t="s">
        <v>122</v>
      </c>
      <c r="N76" s="85"/>
      <c r="O76" s="1335" t="s">
        <v>123</v>
      </c>
      <c r="P76" s="1337" t="s">
        <v>153</v>
      </c>
      <c r="Q76" s="1339" t="s">
        <v>76</v>
      </c>
      <c r="R76" s="1311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289"/>
      <c r="B77" s="1340"/>
      <c r="C77" s="1312"/>
      <c r="D77" s="1290"/>
      <c r="E77" s="207" t="s">
        <v>79</v>
      </c>
      <c r="F77" s="207" t="s">
        <v>83</v>
      </c>
      <c r="G77" s="207" t="s">
        <v>85</v>
      </c>
      <c r="H77" s="207" t="s">
        <v>87</v>
      </c>
      <c r="I77" s="1312"/>
      <c r="J77" s="1340"/>
      <c r="K77" s="1313"/>
      <c r="L77" s="87"/>
      <c r="M77" s="1365"/>
      <c r="N77" s="85"/>
      <c r="O77" s="1336"/>
      <c r="P77" s="1338"/>
      <c r="Q77" s="1340"/>
      <c r="R77" s="1313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369" t="s">
        <v>154</v>
      </c>
      <c r="C78" s="1370"/>
      <c r="D78" s="1387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89"/>
      <c r="K78" s="1386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330"/>
      <c r="R78" s="1331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372" t="s">
        <v>155</v>
      </c>
      <c r="C79" s="1276"/>
      <c r="D79" s="1388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62"/>
      <c r="K79" s="1345"/>
      <c r="L79" s="114"/>
      <c r="M79" s="121"/>
      <c r="N79" s="85"/>
      <c r="O79" s="122" t="s">
        <v>60</v>
      </c>
      <c r="P79" s="123">
        <f t="shared" si="15"/>
        <v>0</v>
      </c>
      <c r="Q79" s="1327"/>
      <c r="R79" s="1328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372" t="s">
        <v>156</v>
      </c>
      <c r="C80" s="1276"/>
      <c r="D80" s="1388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62"/>
      <c r="K80" s="1345"/>
      <c r="L80" s="114"/>
      <c r="M80" s="121"/>
      <c r="N80" s="85"/>
      <c r="O80" s="122" t="s">
        <v>60</v>
      </c>
      <c r="P80" s="123">
        <f t="shared" si="15"/>
        <v>0</v>
      </c>
      <c r="Q80" s="1327"/>
      <c r="R80" s="1328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74" t="s">
        <v>157</v>
      </c>
      <c r="C81" s="1375"/>
      <c r="D81" s="1392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91"/>
      <c r="K81" s="1378"/>
      <c r="L81" s="114"/>
      <c r="M81" s="126"/>
      <c r="N81" s="85"/>
      <c r="O81" s="168" t="s">
        <v>60</v>
      </c>
      <c r="P81" s="133">
        <f t="shared" si="15"/>
        <v>0</v>
      </c>
      <c r="Q81" s="1341"/>
      <c r="R81" s="1342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93" t="s">
        <v>158</v>
      </c>
      <c r="C82" s="1312"/>
      <c r="D82" s="1312"/>
      <c r="E82" s="212"/>
      <c r="F82" s="212"/>
      <c r="G82" s="212"/>
      <c r="H82" s="212" t="s">
        <v>125</v>
      </c>
      <c r="I82" s="172">
        <f>SUM(I78:I81)</f>
        <v>0</v>
      </c>
      <c r="J82" s="1346"/>
      <c r="K82" s="1295"/>
      <c r="L82" s="87"/>
      <c r="M82" s="87"/>
      <c r="N82" s="85"/>
      <c r="O82" s="140"/>
      <c r="P82" s="175">
        <f>SUM(P78:P81)</f>
        <v>0</v>
      </c>
      <c r="Q82" s="1343"/>
      <c r="R82" s="129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133</v>
      </c>
      <c r="B84" s="178" t="s">
        <v>161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113</v>
      </c>
      <c r="B85" s="1329" t="s">
        <v>162</v>
      </c>
      <c r="C85" s="1294"/>
      <c r="D85" s="1329" t="s">
        <v>163</v>
      </c>
      <c r="E85" s="1357"/>
      <c r="F85" s="1329" t="s">
        <v>164</v>
      </c>
      <c r="G85" s="1357"/>
      <c r="H85" s="106" t="s">
        <v>165</v>
      </c>
      <c r="I85" s="232" t="s">
        <v>120</v>
      </c>
      <c r="J85" s="1329" t="s">
        <v>121</v>
      </c>
      <c r="K85" s="1295"/>
      <c r="L85" s="17"/>
      <c r="M85" s="44" t="s">
        <v>122</v>
      </c>
      <c r="N85" s="13"/>
      <c r="O85" s="103" t="s">
        <v>123</v>
      </c>
      <c r="P85" s="106" t="s">
        <v>124</v>
      </c>
      <c r="Q85" s="1329" t="s">
        <v>76</v>
      </c>
      <c r="R85" s="1295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94"/>
      <c r="C86" s="1387"/>
      <c r="D86" s="1394"/>
      <c r="E86" s="1371"/>
      <c r="F86" s="1395"/>
      <c r="G86" s="1371"/>
      <c r="H86" s="233"/>
      <c r="I86" s="234">
        <f t="shared" ref="I86:I95" si="17">IF(ISBLANK(B86),0,0+IF(ISBLANK(D86),0,0+IF(ISBLANK(F86),0,0+IF(ISBLANK(H86),0,3))))</f>
        <v>0</v>
      </c>
      <c r="J86" s="1389"/>
      <c r="K86" s="1386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330"/>
      <c r="R86" s="1331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61"/>
      <c r="C87" s="1388"/>
      <c r="D87" s="1361"/>
      <c r="E87" s="1277"/>
      <c r="F87" s="1390"/>
      <c r="G87" s="1277"/>
      <c r="H87" s="236"/>
      <c r="I87" s="234">
        <f t="shared" si="17"/>
        <v>0</v>
      </c>
      <c r="J87" s="1362"/>
      <c r="K87" s="1345"/>
      <c r="L87" s="114"/>
      <c r="M87" s="121"/>
      <c r="N87" s="85"/>
      <c r="O87" s="122" t="s">
        <v>60</v>
      </c>
      <c r="P87" s="123">
        <f t="shared" si="18"/>
        <v>0</v>
      </c>
      <c r="Q87" s="1327"/>
      <c r="R87" s="1328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61"/>
      <c r="C88" s="1388"/>
      <c r="D88" s="1361"/>
      <c r="E88" s="1277"/>
      <c r="F88" s="1390"/>
      <c r="G88" s="1277"/>
      <c r="H88" s="236"/>
      <c r="I88" s="234">
        <f t="shared" si="17"/>
        <v>0</v>
      </c>
      <c r="J88" s="1362"/>
      <c r="K88" s="1345"/>
      <c r="L88" s="114"/>
      <c r="M88" s="121"/>
      <c r="N88" s="85"/>
      <c r="O88" s="122" t="s">
        <v>60</v>
      </c>
      <c r="P88" s="123">
        <f t="shared" si="18"/>
        <v>0</v>
      </c>
      <c r="Q88" s="1327"/>
      <c r="R88" s="1328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61"/>
      <c r="C89" s="1388"/>
      <c r="D89" s="1361"/>
      <c r="E89" s="1277"/>
      <c r="F89" s="1390"/>
      <c r="G89" s="1277"/>
      <c r="H89" s="236"/>
      <c r="I89" s="234">
        <f t="shared" si="17"/>
        <v>0</v>
      </c>
      <c r="J89" s="1362"/>
      <c r="K89" s="1345"/>
      <c r="L89" s="114"/>
      <c r="M89" s="121"/>
      <c r="N89" s="85"/>
      <c r="O89" s="122" t="s">
        <v>60</v>
      </c>
      <c r="P89" s="123">
        <f t="shared" si="18"/>
        <v>0</v>
      </c>
      <c r="Q89" s="1327"/>
      <c r="R89" s="1328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61"/>
      <c r="C90" s="1388"/>
      <c r="D90" s="1361"/>
      <c r="E90" s="1277"/>
      <c r="F90" s="1390"/>
      <c r="G90" s="1277"/>
      <c r="H90" s="236"/>
      <c r="I90" s="234">
        <f t="shared" si="17"/>
        <v>0</v>
      </c>
      <c r="J90" s="1362"/>
      <c r="K90" s="1345"/>
      <c r="L90" s="114"/>
      <c r="M90" s="121"/>
      <c r="N90" s="85"/>
      <c r="O90" s="122" t="s">
        <v>60</v>
      </c>
      <c r="P90" s="123">
        <f t="shared" si="18"/>
        <v>0</v>
      </c>
      <c r="Q90" s="1327"/>
      <c r="R90" s="1328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61"/>
      <c r="C91" s="1388"/>
      <c r="D91" s="1361"/>
      <c r="E91" s="1277"/>
      <c r="F91" s="1390"/>
      <c r="G91" s="1277"/>
      <c r="H91" s="236"/>
      <c r="I91" s="234">
        <f t="shared" si="17"/>
        <v>0</v>
      </c>
      <c r="J91" s="1362"/>
      <c r="K91" s="1345"/>
      <c r="L91" s="114"/>
      <c r="M91" s="121"/>
      <c r="N91" s="85"/>
      <c r="O91" s="122" t="s">
        <v>60</v>
      </c>
      <c r="P91" s="123">
        <f t="shared" si="18"/>
        <v>0</v>
      </c>
      <c r="Q91" s="1327"/>
      <c r="R91" s="1328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61"/>
      <c r="C92" s="1388"/>
      <c r="D92" s="1361"/>
      <c r="E92" s="1277"/>
      <c r="F92" s="1390"/>
      <c r="G92" s="1277"/>
      <c r="H92" s="236"/>
      <c r="I92" s="234">
        <f t="shared" si="17"/>
        <v>0</v>
      </c>
      <c r="J92" s="1362"/>
      <c r="K92" s="1345"/>
      <c r="L92" s="114"/>
      <c r="M92" s="121"/>
      <c r="N92" s="85"/>
      <c r="O92" s="122" t="s">
        <v>60</v>
      </c>
      <c r="P92" s="123">
        <f t="shared" si="18"/>
        <v>0</v>
      </c>
      <c r="Q92" s="1327"/>
      <c r="R92" s="1328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61"/>
      <c r="C93" s="1388"/>
      <c r="D93" s="1361"/>
      <c r="E93" s="1277"/>
      <c r="F93" s="1390"/>
      <c r="G93" s="1277"/>
      <c r="H93" s="236"/>
      <c r="I93" s="234">
        <f t="shared" si="17"/>
        <v>0</v>
      </c>
      <c r="J93" s="1362"/>
      <c r="K93" s="1345"/>
      <c r="L93" s="114"/>
      <c r="M93" s="121"/>
      <c r="N93" s="85"/>
      <c r="O93" s="122" t="s">
        <v>60</v>
      </c>
      <c r="P93" s="123">
        <f t="shared" si="18"/>
        <v>0</v>
      </c>
      <c r="Q93" s="1327"/>
      <c r="R93" s="1328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61"/>
      <c r="C94" s="1388"/>
      <c r="D94" s="1361"/>
      <c r="E94" s="1277"/>
      <c r="F94" s="1390"/>
      <c r="G94" s="1277"/>
      <c r="H94" s="236"/>
      <c r="I94" s="234">
        <f t="shared" si="17"/>
        <v>0</v>
      </c>
      <c r="J94" s="1362"/>
      <c r="K94" s="1345"/>
      <c r="L94" s="114"/>
      <c r="M94" s="121"/>
      <c r="N94" s="85"/>
      <c r="O94" s="122" t="s">
        <v>60</v>
      </c>
      <c r="P94" s="123">
        <f t="shared" si="18"/>
        <v>0</v>
      </c>
      <c r="Q94" s="1327"/>
      <c r="R94" s="1328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81"/>
      <c r="C95" s="1396"/>
      <c r="D95" s="1381"/>
      <c r="E95" s="1382"/>
      <c r="F95" s="1383"/>
      <c r="G95" s="1382"/>
      <c r="H95" s="237"/>
      <c r="I95" s="234">
        <f t="shared" si="17"/>
        <v>0</v>
      </c>
      <c r="J95" s="1391"/>
      <c r="K95" s="1378"/>
      <c r="L95" s="114"/>
      <c r="M95" s="126"/>
      <c r="N95" s="85"/>
      <c r="O95" s="168" t="s">
        <v>60</v>
      </c>
      <c r="P95" s="133">
        <f t="shared" si="18"/>
        <v>0</v>
      </c>
      <c r="Q95" s="1341"/>
      <c r="R95" s="1342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46"/>
      <c r="E96" s="1357"/>
      <c r="F96" s="1384"/>
      <c r="G96" s="1357"/>
      <c r="H96" s="212" t="s">
        <v>125</v>
      </c>
      <c r="I96" s="138">
        <f>SUM(I86:I95)</f>
        <v>0</v>
      </c>
      <c r="J96" s="1346"/>
      <c r="K96" s="1295"/>
      <c r="L96" s="87"/>
      <c r="M96" s="87"/>
      <c r="N96" s="85"/>
      <c r="O96" s="140"/>
      <c r="P96" s="175">
        <f>SUM(P86:P95)</f>
        <v>0</v>
      </c>
      <c r="Q96" s="1333"/>
      <c r="R96" s="129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95</v>
      </c>
      <c r="C98" s="85"/>
      <c r="D98" s="85"/>
      <c r="E98" s="85"/>
      <c r="F98" s="219" t="s">
        <v>96</v>
      </c>
      <c r="G98" s="84"/>
      <c r="H98" s="84"/>
      <c r="I98" s="239"/>
      <c r="J98" s="239"/>
      <c r="K98" s="85"/>
      <c r="L98" s="85"/>
      <c r="M98" s="85"/>
      <c r="N98" s="85"/>
      <c r="O98" s="101" t="s">
        <v>97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98</v>
      </c>
      <c r="C101" s="85"/>
      <c r="D101" s="85"/>
      <c r="E101" s="85"/>
      <c r="F101" s="86" t="s">
        <v>99</v>
      </c>
      <c r="G101" s="85"/>
      <c r="H101" s="87"/>
      <c r="I101" s="85"/>
      <c r="J101" s="89"/>
      <c r="K101" s="85"/>
      <c r="L101" s="85"/>
      <c r="M101" s="85"/>
      <c r="N101" s="85"/>
      <c r="O101" s="86" t="s">
        <v>100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101</v>
      </c>
      <c r="C102" s="85"/>
      <c r="D102" s="85"/>
      <c r="E102" s="85"/>
      <c r="F102" s="89" t="s">
        <v>101</v>
      </c>
      <c r="G102" s="85"/>
      <c r="H102" s="87"/>
      <c r="I102" s="85"/>
      <c r="J102" s="240"/>
      <c r="K102" s="85"/>
      <c r="L102" s="85"/>
      <c r="M102" s="85"/>
      <c r="N102" s="85"/>
      <c r="O102" s="89" t="s">
        <v>101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102</v>
      </c>
      <c r="G105" s="85"/>
      <c r="H105" s="87"/>
      <c r="I105" s="85"/>
      <c r="J105" s="85"/>
      <c r="K105" s="85"/>
      <c r="L105" s="85"/>
      <c r="M105" s="85"/>
      <c r="N105" s="85"/>
      <c r="O105" s="86" t="s">
        <v>103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101</v>
      </c>
      <c r="G106" s="85"/>
      <c r="H106" s="87"/>
      <c r="I106" s="85"/>
      <c r="J106" s="85"/>
      <c r="K106" s="85"/>
      <c r="L106" s="85"/>
      <c r="M106" s="85"/>
      <c r="N106" s="85"/>
      <c r="O106" s="89" t="s">
        <v>101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4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397" t="s">
        <v>166</v>
      </c>
      <c r="B1" s="1270"/>
      <c r="C1" s="1270"/>
      <c r="D1" s="1270"/>
      <c r="E1" s="1270"/>
      <c r="F1" s="1270"/>
      <c r="G1" s="1270"/>
      <c r="H1" s="1270"/>
      <c r="I1" s="1270"/>
      <c r="J1" s="245"/>
      <c r="K1" s="245"/>
      <c r="L1" s="246"/>
      <c r="M1" s="1397" t="str">
        <f>A1</f>
        <v>FACULTY POSITION RECLASSIFICATION FOR SUCs</v>
      </c>
      <c r="N1" s="1270"/>
      <c r="O1" s="1270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397" t="s">
        <v>52</v>
      </c>
      <c r="B3" s="1270"/>
      <c r="C3" s="1270"/>
      <c r="D3" s="1270"/>
      <c r="E3" s="1270"/>
      <c r="F3" s="1270"/>
      <c r="G3" s="1270"/>
      <c r="H3" s="1270"/>
      <c r="I3" s="1270"/>
      <c r="J3" s="245"/>
      <c r="K3" s="245"/>
      <c r="L3" s="246"/>
      <c r="M3" s="1397" t="str">
        <f t="shared" ref="M3:M4" si="0">A3</f>
        <v>KRA I - INSTRUCTION</v>
      </c>
      <c r="N3" s="1270"/>
      <c r="O3" s="1270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398" t="s">
        <v>167</v>
      </c>
      <c r="B4" s="1270"/>
      <c r="C4" s="1270"/>
      <c r="D4" s="1270"/>
      <c r="E4" s="1270"/>
      <c r="F4" s="1270"/>
      <c r="G4" s="1270"/>
      <c r="H4" s="1270"/>
      <c r="I4" s="1270"/>
      <c r="J4" s="92"/>
      <c r="K4" s="92"/>
      <c r="L4" s="246"/>
      <c r="M4" s="1398" t="str">
        <f t="shared" si="0"/>
        <v>SUMMARY OF POINTS</v>
      </c>
      <c r="N4" s="1270"/>
      <c r="O4" s="1270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00" t="str">
        <f>'Request Form'!B6</f>
        <v>LAST NAME:</v>
      </c>
      <c r="B6" s="1368"/>
      <c r="C6" s="1359"/>
      <c r="D6" s="1399" t="str">
        <f>Form1_A!E3</f>
        <v>MAALIW</v>
      </c>
      <c r="E6" s="1310"/>
      <c r="F6" s="1310"/>
      <c r="G6" s="1310"/>
      <c r="H6" s="1310"/>
      <c r="I6" s="1311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01" t="str">
        <f>'Request Form'!B7</f>
        <v>FIRST NAME, EXT.:</v>
      </c>
      <c r="B7" s="1276"/>
      <c r="C7" s="1277"/>
      <c r="D7" s="1402" t="str">
        <f>Form1_A!E4</f>
        <v>RENATO III</v>
      </c>
      <c r="E7" s="1276"/>
      <c r="F7" s="1276"/>
      <c r="G7" s="1276"/>
      <c r="H7" s="1276"/>
      <c r="I7" s="1345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01" t="str">
        <f>'Request Form'!B8</f>
        <v>MIDDLE NAME:</v>
      </c>
      <c r="B8" s="1276"/>
      <c r="C8" s="1277"/>
      <c r="D8" s="1402" t="str">
        <f>Form1_A!E5</f>
        <v>RACELIS</v>
      </c>
      <c r="E8" s="1276"/>
      <c r="F8" s="1276"/>
      <c r="G8" s="1276"/>
      <c r="H8" s="1276"/>
      <c r="I8" s="1345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03" t="s">
        <v>168</v>
      </c>
      <c r="B10" s="1294"/>
      <c r="C10" s="1294"/>
      <c r="D10" s="1294"/>
      <c r="E10" s="1294"/>
      <c r="F10" s="1294"/>
      <c r="G10" s="1294"/>
      <c r="H10" s="1294"/>
      <c r="I10" s="1295"/>
      <c r="J10" s="92"/>
      <c r="K10" s="92" t="str">
        <f>A10</f>
        <v>CRITERION A - INSTRUCTION (MAX = 60 POINTS)</v>
      </c>
      <c r="L10" s="246"/>
      <c r="M10" s="1398" t="str">
        <f>A10</f>
        <v>CRITERION A - INSTRUCTION (MAX = 60 POINTS)</v>
      </c>
      <c r="N10" s="1270"/>
      <c r="O10" s="1270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120</v>
      </c>
      <c r="I11" s="252" t="s">
        <v>169</v>
      </c>
      <c r="J11" s="253"/>
      <c r="K11" s="253"/>
      <c r="L11" s="246"/>
      <c r="M11" s="1404"/>
      <c r="N11" s="1312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170</v>
      </c>
      <c r="B12" s="1405" t="s">
        <v>171</v>
      </c>
      <c r="C12" s="1368"/>
      <c r="D12" s="1368"/>
      <c r="E12" s="255"/>
      <c r="F12" s="255"/>
      <c r="G12" s="256"/>
      <c r="H12" s="257"/>
      <c r="I12" s="258"/>
      <c r="J12" s="259"/>
      <c r="K12" s="260" t="s">
        <v>122</v>
      </c>
      <c r="L12" s="259"/>
      <c r="M12" s="261" t="s">
        <v>124</v>
      </c>
      <c r="N12" s="261" t="s">
        <v>169</v>
      </c>
      <c r="O12" s="261" t="s">
        <v>122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262">
        <v>1.1000000000000001</v>
      </c>
      <c r="B13" s="263" t="s">
        <v>172</v>
      </c>
      <c r="C13" s="263"/>
      <c r="D13" s="263"/>
      <c r="E13" s="264"/>
      <c r="F13" s="264"/>
      <c r="G13" s="265"/>
      <c r="H13" s="266">
        <f>Form1_A!K25</f>
        <v>35.672399999999996</v>
      </c>
      <c r="I13" s="1406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272">
        <v>1.2</v>
      </c>
      <c r="B14" s="273" t="s">
        <v>173</v>
      </c>
      <c r="C14" s="273"/>
      <c r="D14" s="273"/>
      <c r="E14" s="274"/>
      <c r="F14" s="274"/>
      <c r="G14" s="275"/>
      <c r="H14" s="266">
        <f>Form1_A!K40</f>
        <v>23.759999999999998</v>
      </c>
      <c r="I14" s="1407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408" t="s">
        <v>174</v>
      </c>
      <c r="B15" s="1294"/>
      <c r="C15" s="1294"/>
      <c r="D15" s="1294"/>
      <c r="E15" s="1294"/>
      <c r="F15" s="1294"/>
      <c r="G15" s="1357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09"/>
      <c r="B16" s="1294"/>
      <c r="C16" s="1294"/>
      <c r="D16" s="1294"/>
      <c r="E16" s="1294"/>
      <c r="F16" s="1294"/>
      <c r="G16" s="1294"/>
      <c r="H16" s="1294"/>
      <c r="I16" s="1294"/>
      <c r="J16" s="92"/>
      <c r="K16" s="92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03" t="s">
        <v>109</v>
      </c>
      <c r="B17" s="1294"/>
      <c r="C17" s="1294"/>
      <c r="D17" s="1294"/>
      <c r="E17" s="1294"/>
      <c r="F17" s="1294"/>
      <c r="G17" s="1294"/>
      <c r="H17" s="1294"/>
      <c r="I17" s="1295"/>
      <c r="J17" s="92"/>
      <c r="K17" s="288" t="s">
        <v>122</v>
      </c>
      <c r="L17" s="246"/>
      <c r="M17" s="1410" t="str">
        <f>A17</f>
        <v>CRITERION B - CURRICULUM AND INSTRUCTIONAL MATERIALS DEVELOPMENT (MAX = 30 POINTS)</v>
      </c>
      <c r="N17" s="1312"/>
      <c r="O17" s="131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120</v>
      </c>
      <c r="I18" s="252" t="s">
        <v>169</v>
      </c>
      <c r="J18" s="253"/>
      <c r="K18" s="290"/>
      <c r="L18" s="259"/>
      <c r="M18" s="261" t="s">
        <v>124</v>
      </c>
      <c r="N18" s="261" t="s">
        <v>169</v>
      </c>
      <c r="O18" s="261" t="s">
        <v>122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58</v>
      </c>
      <c r="B19" s="1405" t="s">
        <v>175</v>
      </c>
      <c r="C19" s="1368"/>
      <c r="D19" s="1368"/>
      <c r="E19" s="1368"/>
      <c r="F19" s="1368"/>
      <c r="G19" s="1359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4" t="s">
        <v>176</v>
      </c>
      <c r="C20" s="1274"/>
      <c r="D20" s="1274"/>
      <c r="E20" s="1274"/>
      <c r="F20" s="1274"/>
      <c r="G20" s="1415"/>
      <c r="H20" s="266">
        <f>'Form1_B&amp;C'!I27</f>
        <v>0</v>
      </c>
      <c r="I20" s="1416"/>
      <c r="J20" s="92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17" t="s">
        <v>177</v>
      </c>
      <c r="C21" s="1418"/>
      <c r="D21" s="1418"/>
      <c r="E21" s="1418"/>
      <c r="F21" s="1418"/>
      <c r="G21" s="1419"/>
      <c r="H21" s="303">
        <f>'Form1_B&amp;C'!J47</f>
        <v>0</v>
      </c>
      <c r="I21" s="1354"/>
      <c r="J21" s="92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420" t="s">
        <v>178</v>
      </c>
      <c r="B22" s="1294"/>
      <c r="C22" s="1294"/>
      <c r="D22" s="1294"/>
      <c r="E22" s="1294"/>
      <c r="F22" s="1294"/>
      <c r="G22" s="1357"/>
      <c r="H22" s="307">
        <f>SUM(H20:H21)</f>
        <v>0</v>
      </c>
      <c r="I22" s="1354"/>
      <c r="J22" s="92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133</v>
      </c>
      <c r="B23" s="1421" t="s">
        <v>179</v>
      </c>
      <c r="C23" s="1310"/>
      <c r="D23" s="1310"/>
      <c r="E23" s="1310"/>
      <c r="F23" s="1310"/>
      <c r="G23" s="1288"/>
      <c r="H23" s="312">
        <f>'Form1_B&amp;C'!I61</f>
        <v>0</v>
      </c>
      <c r="I23" s="1354"/>
      <c r="J23" s="92"/>
      <c r="K23" s="298"/>
      <c r="L23" s="259"/>
      <c r="M23" s="284">
        <f>'Form1_B&amp;C'!P61</f>
        <v>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20" t="s">
        <v>178</v>
      </c>
      <c r="B24" s="1294"/>
      <c r="C24" s="1294"/>
      <c r="D24" s="1294"/>
      <c r="E24" s="1294"/>
      <c r="F24" s="1294"/>
      <c r="G24" s="1357"/>
      <c r="H24" s="315">
        <f>H23</f>
        <v>0</v>
      </c>
      <c r="I24" s="1313"/>
      <c r="J24" s="92"/>
      <c r="K24" s="298"/>
      <c r="L24" s="246"/>
      <c r="M24" s="277">
        <f>SUM(M23)</f>
        <v>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180</v>
      </c>
      <c r="B25" s="319"/>
      <c r="C25" s="319"/>
      <c r="D25" s="319"/>
      <c r="E25" s="319"/>
      <c r="F25" s="319"/>
      <c r="G25" s="320"/>
      <c r="H25" s="280">
        <f>H22+H24</f>
        <v>0</v>
      </c>
      <c r="I25" s="321">
        <f>IF(H25&gt;=30,30,H25)</f>
        <v>0</v>
      </c>
      <c r="J25" s="282"/>
      <c r="K25" s="283"/>
      <c r="L25" s="246"/>
      <c r="M25" s="277">
        <f>M22+M24</f>
        <v>0</v>
      </c>
      <c r="N25" s="322">
        <f>IF(M25&gt;=30,30,M25)</f>
        <v>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12"/>
      <c r="B26" s="1294"/>
      <c r="C26" s="1294"/>
      <c r="D26" s="1294"/>
      <c r="E26" s="1294"/>
      <c r="F26" s="1294"/>
      <c r="G26" s="1294"/>
      <c r="H26" s="1294"/>
      <c r="I26" s="1294"/>
      <c r="J26" s="324"/>
      <c r="K26" s="324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13" t="s">
        <v>181</v>
      </c>
      <c r="B27" s="1294"/>
      <c r="C27" s="1294"/>
      <c r="D27" s="1294"/>
      <c r="E27" s="1294"/>
      <c r="F27" s="1294"/>
      <c r="G27" s="1294"/>
      <c r="H27" s="1294"/>
      <c r="I27" s="1295"/>
      <c r="J27" s="324"/>
      <c r="K27" s="325" t="s">
        <v>122</v>
      </c>
      <c r="L27" s="246"/>
      <c r="M27" s="1410" t="str">
        <f>A27</f>
        <v>CRITERION C - THESIS, DISSERTATION AND  MENTORSHIP SERVICES (MAX = 10 POINTS)</v>
      </c>
      <c r="N27" s="1312"/>
      <c r="O27" s="1312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170</v>
      </c>
      <c r="B28" s="1422" t="s">
        <v>182</v>
      </c>
      <c r="C28" s="1294"/>
      <c r="D28" s="1294"/>
      <c r="E28" s="1294"/>
      <c r="F28" s="1294"/>
      <c r="G28" s="1357"/>
      <c r="H28" s="251" t="s">
        <v>120</v>
      </c>
      <c r="I28" s="252" t="s">
        <v>169</v>
      </c>
      <c r="J28" s="253"/>
      <c r="K28" s="290"/>
      <c r="L28" s="259"/>
      <c r="M28" s="261" t="s">
        <v>124</v>
      </c>
      <c r="N28" s="327" t="s">
        <v>169</v>
      </c>
      <c r="O28" s="261" t="s">
        <v>122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23" t="s">
        <v>183</v>
      </c>
      <c r="C29" s="1368"/>
      <c r="D29" s="1368"/>
      <c r="E29" s="1368"/>
      <c r="F29" s="1368"/>
      <c r="G29" s="1359"/>
      <c r="H29" s="329">
        <f>'Form1_B&amp;C'!I73</f>
        <v>10</v>
      </c>
      <c r="I29" s="1424"/>
      <c r="J29" s="92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25" t="s">
        <v>184</v>
      </c>
      <c r="C30" s="1276"/>
      <c r="D30" s="1276"/>
      <c r="E30" s="1276"/>
      <c r="F30" s="1276"/>
      <c r="G30" s="1277"/>
      <c r="H30" s="334">
        <f>'Form1_B&amp;C'!I82</f>
        <v>0</v>
      </c>
      <c r="I30" s="1407"/>
      <c r="J30" s="92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26" t="s">
        <v>185</v>
      </c>
      <c r="C31" s="1375"/>
      <c r="D31" s="1375"/>
      <c r="E31" s="1375"/>
      <c r="F31" s="1375"/>
      <c r="G31" s="1376"/>
      <c r="H31" s="339">
        <f>'Form1_B&amp;C'!I96</f>
        <v>0</v>
      </c>
      <c r="I31" s="1407"/>
      <c r="J31" s="92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27" t="s">
        <v>178</v>
      </c>
      <c r="B32" s="1294"/>
      <c r="C32" s="1294"/>
      <c r="D32" s="1294"/>
      <c r="E32" s="1294"/>
      <c r="F32" s="1294"/>
      <c r="G32" s="1357"/>
      <c r="H32" s="315">
        <f>SUM(H29:H31)</f>
        <v>10</v>
      </c>
      <c r="I32" s="1292"/>
      <c r="J32" s="92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18" t="s">
        <v>186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11" t="s">
        <v>187</v>
      </c>
      <c r="B34" s="1294"/>
      <c r="C34" s="1294"/>
      <c r="D34" s="1294"/>
      <c r="E34" s="1294"/>
      <c r="F34" s="1294"/>
      <c r="G34" s="1294"/>
      <c r="H34" s="349">
        <f t="shared" ref="H34:I34" si="3">H15+H25+H33</f>
        <v>69.432400000000001</v>
      </c>
      <c r="I34" s="350">
        <f t="shared" si="3"/>
        <v>69.432400000000001</v>
      </c>
      <c r="J34" s="351"/>
      <c r="K34" s="352"/>
      <c r="L34" s="353"/>
      <c r="M34" s="354">
        <f>M25+M33+M15</f>
        <v>69.432400000000001</v>
      </c>
      <c r="N34" s="355">
        <f>N15+N25+N33</f>
        <v>69.432400000000001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0" t="s">
        <v>95</v>
      </c>
      <c r="D36" s="246"/>
      <c r="E36" s="259" t="s">
        <v>96</v>
      </c>
      <c r="F36" s="358"/>
      <c r="G36" s="246"/>
      <c r="H36" s="246"/>
      <c r="I36" s="246"/>
      <c r="J36" s="246"/>
      <c r="K36" s="246"/>
      <c r="L36" s="246"/>
      <c r="M36" s="21" t="s">
        <v>97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188</v>
      </c>
      <c r="D39" s="246"/>
      <c r="E39" s="361" t="s">
        <v>99</v>
      </c>
      <c r="F39" s="358"/>
      <c r="G39" s="246"/>
      <c r="H39" s="246"/>
      <c r="I39" s="246"/>
      <c r="J39" s="246"/>
      <c r="K39" s="246"/>
      <c r="L39" s="246"/>
      <c r="M39" s="360" t="s">
        <v>100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101</v>
      </c>
      <c r="D40" s="246"/>
      <c r="E40" s="362" t="s">
        <v>101</v>
      </c>
      <c r="F40" s="358"/>
      <c r="G40" s="246"/>
      <c r="H40" s="246"/>
      <c r="I40" s="246"/>
      <c r="J40" s="246"/>
      <c r="K40" s="246"/>
      <c r="L40" s="246"/>
      <c r="M40" s="362" t="s">
        <v>101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102</v>
      </c>
      <c r="F43" s="246"/>
      <c r="G43" s="246"/>
      <c r="H43" s="246"/>
      <c r="I43" s="246"/>
      <c r="J43" s="246"/>
      <c r="K43" s="246"/>
      <c r="L43" s="246"/>
      <c r="M43" s="360" t="s">
        <v>100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101</v>
      </c>
      <c r="F44" s="246"/>
      <c r="G44" s="246"/>
      <c r="H44" s="246"/>
      <c r="I44" s="246"/>
      <c r="J44" s="246"/>
      <c r="K44" s="246"/>
      <c r="L44" s="246"/>
      <c r="M44" s="362" t="s">
        <v>101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6" zoomScale="130" zoomScaleNormal="130" workbookViewId="0">
      <selection activeCell="D53" sqref="D53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36.5703125" customWidth="1"/>
    <col min="4" max="4" width="33.85546875" customWidth="1"/>
    <col min="5" max="5" width="30.28515625" customWidth="1"/>
    <col min="6" max="6" width="16.7109375" customWidth="1"/>
    <col min="7" max="7" width="16.140625" customWidth="1"/>
    <col min="8" max="8" width="12.28515625" customWidth="1"/>
    <col min="9" max="9" width="10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349" t="s">
        <v>189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85"/>
      <c r="M1" s="83" t="str">
        <f>A1</f>
        <v>KRA II - RESEARCH, INNOVATION AND CREATIVE WORK</v>
      </c>
      <c r="N1" s="85"/>
      <c r="O1" s="1433" t="str">
        <f>A1</f>
        <v>KRA II - RESEARCH, INNOVATION AND CREATIVE WORK</v>
      </c>
      <c r="P1" s="1270"/>
      <c r="Q1" s="1270"/>
      <c r="R1" s="1270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63"/>
      <c r="H2" s="363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434" t="str">
        <f>'Request Form'!B6</f>
        <v>LAST NAME:</v>
      </c>
      <c r="B3" s="1277"/>
      <c r="C3" s="1351" t="str">
        <f>Form1_A!E3</f>
        <v>MAALIW</v>
      </c>
      <c r="D3" s="1276"/>
      <c r="E3" s="1276"/>
      <c r="F3" s="1276"/>
      <c r="G3" s="1276"/>
      <c r="H3" s="1276"/>
      <c r="I3" s="1276"/>
      <c r="J3" s="1276"/>
      <c r="K3" s="1277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434" t="str">
        <f>'Request Form'!B7</f>
        <v>FIRST NAME, EXT.:</v>
      </c>
      <c r="B4" s="1277"/>
      <c r="C4" s="1351" t="str">
        <f>Form1_A!E4</f>
        <v>RENATO III</v>
      </c>
      <c r="D4" s="1276"/>
      <c r="E4" s="1276"/>
      <c r="F4" s="1276"/>
      <c r="G4" s="1276"/>
      <c r="H4" s="1276"/>
      <c r="I4" s="1276"/>
      <c r="J4" s="1276"/>
      <c r="K4" s="1277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434" t="str">
        <f>'Request Form'!B8</f>
        <v>MIDDLE NAME:</v>
      </c>
      <c r="B5" s="1277"/>
      <c r="C5" s="1351" t="str">
        <f>Form1_A!E5</f>
        <v>RACELIS</v>
      </c>
      <c r="D5" s="1276"/>
      <c r="E5" s="1276"/>
      <c r="F5" s="1276"/>
      <c r="G5" s="1276"/>
      <c r="H5" s="1276"/>
      <c r="I5" s="1276"/>
      <c r="J5" s="1276"/>
      <c r="K5" s="1277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63"/>
      <c r="H6" s="363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52" t="s">
        <v>190</v>
      </c>
      <c r="B7" s="1294"/>
      <c r="C7" s="1294"/>
      <c r="D7" s="1294"/>
      <c r="E7" s="1294"/>
      <c r="F7" s="1294"/>
      <c r="G7" s="1294"/>
      <c r="H7" s="1294"/>
      <c r="I7" s="1294"/>
      <c r="J7" s="1294"/>
      <c r="K7" s="1295"/>
      <c r="L7" s="85"/>
      <c r="M7" s="84" t="str">
        <f>A7</f>
        <v>CRITERION A - RESEARCH OUTPUTS (MAX = 100 POINTS)</v>
      </c>
      <c r="N7" s="85"/>
      <c r="O7" s="1435" t="str">
        <f>A7</f>
        <v>CRITERION A - RESEARCH OUTPUTS (MAX = 100 POINTS)</v>
      </c>
      <c r="P7" s="1270"/>
      <c r="Q7" s="1270"/>
      <c r="R7" s="1270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64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65" t="s">
        <v>58</v>
      </c>
      <c r="B9" s="366" t="s">
        <v>191</v>
      </c>
      <c r="C9" s="219"/>
      <c r="D9" s="219"/>
      <c r="E9" s="219"/>
      <c r="F9" s="219"/>
      <c r="G9" s="367"/>
      <c r="H9" s="367"/>
      <c r="I9" s="219"/>
      <c r="J9" s="219"/>
      <c r="K9" s="368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69">
        <v>1.1000000000000001</v>
      </c>
      <c r="B10" s="219" t="s">
        <v>112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5"/>
      <c r="M10" s="101" t="str">
        <f t="shared" si="2"/>
        <v>SOLE AUTHORSHIP</v>
      </c>
      <c r="N10" s="85"/>
      <c r="O10" s="1436" t="str">
        <f t="shared" si="3"/>
        <v>SOLE AUTHORSHIP</v>
      </c>
      <c r="P10" s="1312"/>
      <c r="Q10" s="1312"/>
      <c r="R10" s="1312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113</v>
      </c>
      <c r="B11" s="1329" t="s">
        <v>192</v>
      </c>
      <c r="C11" s="1294"/>
      <c r="D11" s="104" t="s">
        <v>193</v>
      </c>
      <c r="E11" s="71" t="s">
        <v>194</v>
      </c>
      <c r="F11" s="105" t="s">
        <v>116</v>
      </c>
      <c r="G11" s="106" t="s">
        <v>195</v>
      </c>
      <c r="H11" s="371" t="s">
        <v>118</v>
      </c>
      <c r="I11" s="106" t="s">
        <v>120</v>
      </c>
      <c r="J11" s="1329" t="s">
        <v>121</v>
      </c>
      <c r="K11" s="1295"/>
      <c r="L11" s="17"/>
      <c r="M11" s="44" t="s">
        <v>122</v>
      </c>
      <c r="N11" s="17"/>
      <c r="O11" s="103" t="s">
        <v>123</v>
      </c>
      <c r="P11" s="104" t="s">
        <v>124</v>
      </c>
      <c r="Q11" s="1329" t="s">
        <v>76</v>
      </c>
      <c r="R11" s="1295"/>
      <c r="S11" s="372"/>
      <c r="T11" s="17"/>
      <c r="U11" s="372"/>
      <c r="V11" s="372"/>
      <c r="W11" s="372"/>
      <c r="X11" s="372"/>
      <c r="Y11" s="372"/>
      <c r="Z11" s="90" t="s">
        <v>110</v>
      </c>
      <c r="AA11" s="17"/>
      <c r="AB11" s="17"/>
    </row>
    <row r="12" spans="1:28" ht="23.25" customHeight="1">
      <c r="A12" s="182">
        <v>1</v>
      </c>
      <c r="B12" s="1440" t="s">
        <v>695</v>
      </c>
      <c r="C12" s="1441"/>
      <c r="D12" s="373" t="s">
        <v>196</v>
      </c>
      <c r="E12" s="374" t="s">
        <v>696</v>
      </c>
      <c r="F12" s="375" t="s">
        <v>207</v>
      </c>
      <c r="G12" s="376" t="s">
        <v>231</v>
      </c>
      <c r="H12" s="377">
        <v>45261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37"/>
      <c r="K12" s="1360"/>
      <c r="L12" s="85"/>
      <c r="M12" s="379"/>
      <c r="N12" s="85"/>
      <c r="O12" s="117" t="s">
        <v>60</v>
      </c>
      <c r="P12" s="380">
        <f t="shared" ref="P12:P31" si="5">IF(O12="Acceptable",I12,0)</f>
        <v>50</v>
      </c>
      <c r="Q12" s="1432"/>
      <c r="R12" s="1331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>
      <c r="A13" s="187">
        <v>2</v>
      </c>
      <c r="B13" s="1442"/>
      <c r="C13" s="1388"/>
      <c r="D13" s="376"/>
      <c r="E13" s="381"/>
      <c r="F13" s="375"/>
      <c r="G13" s="376"/>
      <c r="H13" s="377"/>
      <c r="I13" s="378"/>
      <c r="J13" s="1438"/>
      <c r="K13" s="1345"/>
      <c r="L13" s="85"/>
      <c r="M13" s="382"/>
      <c r="N13" s="85"/>
      <c r="O13" s="122" t="s">
        <v>60</v>
      </c>
      <c r="P13" s="383">
        <f t="shared" si="5"/>
        <v>0</v>
      </c>
      <c r="Q13" s="1430"/>
      <c r="R13" s="1328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198</v>
      </c>
    </row>
    <row r="14" spans="1:28">
      <c r="A14" s="120">
        <v>3</v>
      </c>
      <c r="B14" s="1361"/>
      <c r="C14" s="1388"/>
      <c r="D14" s="190" t="s">
        <v>1</v>
      </c>
      <c r="E14" s="384"/>
      <c r="F14" s="376"/>
      <c r="G14" s="385"/>
      <c r="H14" s="125"/>
      <c r="I14" s="208"/>
      <c r="J14" s="1439"/>
      <c r="K14" s="1345"/>
      <c r="L14" s="85"/>
      <c r="M14" s="386"/>
      <c r="N14" s="85"/>
      <c r="O14" s="122" t="s">
        <v>60</v>
      </c>
      <c r="P14" s="383">
        <f t="shared" si="5"/>
        <v>0</v>
      </c>
      <c r="Q14" s="1430"/>
      <c r="R14" s="1328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196</v>
      </c>
    </row>
    <row r="15" spans="1:28" ht="13.5" customHeight="1">
      <c r="A15" s="120">
        <v>4</v>
      </c>
      <c r="B15" s="1361"/>
      <c r="C15" s="1388"/>
      <c r="D15" s="190" t="s">
        <v>1</v>
      </c>
      <c r="E15" s="384"/>
      <c r="F15" s="376"/>
      <c r="G15" s="385"/>
      <c r="H15" s="125"/>
      <c r="I15" s="208"/>
      <c r="J15" s="1439"/>
      <c r="K15" s="1345"/>
      <c r="L15" s="85"/>
      <c r="M15" s="386"/>
      <c r="N15" s="85"/>
      <c r="O15" s="122" t="s">
        <v>60</v>
      </c>
      <c r="P15" s="383">
        <f t="shared" si="5"/>
        <v>0</v>
      </c>
      <c r="Q15" s="1430"/>
      <c r="R15" s="1328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199</v>
      </c>
    </row>
    <row r="16" spans="1:28" ht="13.5" customHeight="1">
      <c r="A16" s="120">
        <v>5</v>
      </c>
      <c r="B16" s="1361"/>
      <c r="C16" s="1388"/>
      <c r="D16" s="190" t="s">
        <v>1</v>
      </c>
      <c r="E16" s="384"/>
      <c r="F16" s="387"/>
      <c r="G16" s="385"/>
      <c r="H16" s="125"/>
      <c r="I16" s="208"/>
      <c r="J16" s="1439"/>
      <c r="K16" s="1345"/>
      <c r="L16" s="85"/>
      <c r="M16" s="386"/>
      <c r="N16" s="85"/>
      <c r="O16" s="122" t="s">
        <v>60</v>
      </c>
      <c r="P16" s="383">
        <f t="shared" si="5"/>
        <v>0</v>
      </c>
      <c r="Q16" s="1430"/>
      <c r="R16" s="1328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200</v>
      </c>
    </row>
    <row r="17" spans="1:28" ht="13.5" customHeight="1">
      <c r="A17" s="120">
        <v>6</v>
      </c>
      <c r="B17" s="1361"/>
      <c r="C17" s="1388"/>
      <c r="D17" s="190" t="s">
        <v>1</v>
      </c>
      <c r="E17" s="384"/>
      <c r="F17" s="387"/>
      <c r="G17" s="385"/>
      <c r="H17" s="125"/>
      <c r="I17" s="208"/>
      <c r="J17" s="1439"/>
      <c r="K17" s="1345"/>
      <c r="L17" s="85"/>
      <c r="M17" s="386"/>
      <c r="N17" s="85"/>
      <c r="O17" s="122" t="s">
        <v>60</v>
      </c>
      <c r="P17" s="383">
        <f t="shared" si="5"/>
        <v>0</v>
      </c>
      <c r="Q17" s="1430"/>
      <c r="R17" s="1328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201</v>
      </c>
    </row>
    <row r="18" spans="1:28" ht="13.5" customHeight="1">
      <c r="A18" s="120">
        <v>7</v>
      </c>
      <c r="B18" s="1361"/>
      <c r="C18" s="1388"/>
      <c r="D18" s="190" t="s">
        <v>1</v>
      </c>
      <c r="E18" s="384"/>
      <c r="F18" s="387"/>
      <c r="G18" s="385"/>
      <c r="H18" s="125"/>
      <c r="I18" s="208"/>
      <c r="J18" s="1439"/>
      <c r="K18" s="1345"/>
      <c r="L18" s="85"/>
      <c r="M18" s="386"/>
      <c r="N18" s="85"/>
      <c r="O18" s="122" t="s">
        <v>60</v>
      </c>
      <c r="P18" s="383">
        <f t="shared" si="5"/>
        <v>0</v>
      </c>
      <c r="Q18" s="1430"/>
      <c r="R18" s="1328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61"/>
      <c r="C19" s="1388"/>
      <c r="D19" s="190" t="s">
        <v>1</v>
      </c>
      <c r="E19" s="384"/>
      <c r="F19" s="387"/>
      <c r="G19" s="385"/>
      <c r="H19" s="125"/>
      <c r="I19" s="208"/>
      <c r="J19" s="1439"/>
      <c r="K19" s="1345"/>
      <c r="L19" s="85"/>
      <c r="M19" s="386"/>
      <c r="N19" s="85"/>
      <c r="O19" s="122" t="s">
        <v>60</v>
      </c>
      <c r="P19" s="383">
        <f t="shared" si="5"/>
        <v>0</v>
      </c>
      <c r="Q19" s="1430"/>
      <c r="R19" s="1328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61"/>
      <c r="C20" s="1388"/>
      <c r="D20" s="190" t="s">
        <v>1</v>
      </c>
      <c r="E20" s="384"/>
      <c r="F20" s="387"/>
      <c r="G20" s="385"/>
      <c r="H20" s="125"/>
      <c r="I20" s="208"/>
      <c r="J20" s="1439"/>
      <c r="K20" s="1345"/>
      <c r="L20" s="85"/>
      <c r="M20" s="386"/>
      <c r="N20" s="85"/>
      <c r="O20" s="122" t="s">
        <v>60</v>
      </c>
      <c r="P20" s="383">
        <f t="shared" si="5"/>
        <v>0</v>
      </c>
      <c r="Q20" s="1430"/>
      <c r="R20" s="1328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>
      <c r="A21" s="120">
        <v>10</v>
      </c>
      <c r="B21" s="1361"/>
      <c r="C21" s="1388"/>
      <c r="D21" s="190" t="s">
        <v>1</v>
      </c>
      <c r="E21" s="384"/>
      <c r="F21" s="387"/>
      <c r="G21" s="385"/>
      <c r="H21" s="125"/>
      <c r="I21" s="208"/>
      <c r="J21" s="1439"/>
      <c r="K21" s="1345"/>
      <c r="L21" s="85"/>
      <c r="M21" s="386"/>
      <c r="N21" s="85"/>
      <c r="O21" s="122" t="s">
        <v>60</v>
      </c>
      <c r="P21" s="383">
        <f t="shared" si="5"/>
        <v>0</v>
      </c>
      <c r="Q21" s="1430"/>
      <c r="R21" s="1328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363"/>
      <c r="C22" s="1388"/>
      <c r="D22" s="128" t="s">
        <v>1</v>
      </c>
      <c r="E22" s="388"/>
      <c r="F22" s="389"/>
      <c r="G22" s="38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28" t="s">
        <v>202</v>
      </c>
      <c r="K22" s="1345"/>
      <c r="L22" s="85"/>
      <c r="M22" s="386"/>
      <c r="N22" s="85"/>
      <c r="O22" s="122" t="s">
        <v>60</v>
      </c>
      <c r="P22" s="383">
        <f t="shared" si="5"/>
        <v>0</v>
      </c>
      <c r="Q22" s="1430"/>
      <c r="R22" s="1328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363"/>
      <c r="C23" s="1388"/>
      <c r="D23" s="128" t="s">
        <v>1</v>
      </c>
      <c r="E23" s="388"/>
      <c r="F23" s="389"/>
      <c r="G23" s="385"/>
      <c r="H23" s="129"/>
      <c r="I23" s="208">
        <f t="shared" si="6"/>
        <v>0</v>
      </c>
      <c r="J23" s="1428" t="s">
        <v>202</v>
      </c>
      <c r="K23" s="1345"/>
      <c r="L23" s="85"/>
      <c r="M23" s="386"/>
      <c r="N23" s="85"/>
      <c r="O23" s="122" t="s">
        <v>60</v>
      </c>
      <c r="P23" s="383">
        <f t="shared" si="5"/>
        <v>0</v>
      </c>
      <c r="Q23" s="1430"/>
      <c r="R23" s="1328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363"/>
      <c r="C24" s="1388"/>
      <c r="D24" s="128" t="s">
        <v>1</v>
      </c>
      <c r="E24" s="388"/>
      <c r="F24" s="389"/>
      <c r="G24" s="385"/>
      <c r="H24" s="129"/>
      <c r="I24" s="208">
        <f t="shared" si="6"/>
        <v>0</v>
      </c>
      <c r="J24" s="1428" t="s">
        <v>202</v>
      </c>
      <c r="K24" s="1345"/>
      <c r="L24" s="85"/>
      <c r="M24" s="386"/>
      <c r="N24" s="85"/>
      <c r="O24" s="122" t="s">
        <v>60</v>
      </c>
      <c r="P24" s="383">
        <f t="shared" si="5"/>
        <v>0</v>
      </c>
      <c r="Q24" s="1430"/>
      <c r="R24" s="1328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363"/>
      <c r="C25" s="1388"/>
      <c r="D25" s="128" t="s">
        <v>1</v>
      </c>
      <c r="E25" s="388"/>
      <c r="F25" s="389"/>
      <c r="G25" s="385"/>
      <c r="H25" s="129"/>
      <c r="I25" s="208">
        <f t="shared" si="6"/>
        <v>0</v>
      </c>
      <c r="J25" s="1428" t="s">
        <v>202</v>
      </c>
      <c r="K25" s="1345"/>
      <c r="L25" s="85"/>
      <c r="M25" s="386"/>
      <c r="N25" s="85"/>
      <c r="O25" s="122" t="s">
        <v>60</v>
      </c>
      <c r="P25" s="383">
        <f t="shared" si="5"/>
        <v>0</v>
      </c>
      <c r="Q25" s="1430"/>
      <c r="R25" s="1328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363"/>
      <c r="C26" s="1388"/>
      <c r="D26" s="128" t="s">
        <v>1</v>
      </c>
      <c r="E26" s="388"/>
      <c r="F26" s="389"/>
      <c r="G26" s="385"/>
      <c r="H26" s="129"/>
      <c r="I26" s="208">
        <f t="shared" si="6"/>
        <v>0</v>
      </c>
      <c r="J26" s="1428" t="s">
        <v>202</v>
      </c>
      <c r="K26" s="1345"/>
      <c r="L26" s="85"/>
      <c r="M26" s="386"/>
      <c r="N26" s="85"/>
      <c r="O26" s="122" t="s">
        <v>60</v>
      </c>
      <c r="P26" s="383">
        <f t="shared" si="5"/>
        <v>0</v>
      </c>
      <c r="Q26" s="1430"/>
      <c r="R26" s="1328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363"/>
      <c r="C27" s="1388"/>
      <c r="D27" s="128" t="s">
        <v>1</v>
      </c>
      <c r="E27" s="388"/>
      <c r="F27" s="389"/>
      <c r="G27" s="385"/>
      <c r="H27" s="129"/>
      <c r="I27" s="208">
        <f t="shared" si="6"/>
        <v>0</v>
      </c>
      <c r="J27" s="1428" t="s">
        <v>202</v>
      </c>
      <c r="K27" s="1345"/>
      <c r="L27" s="85"/>
      <c r="M27" s="386"/>
      <c r="N27" s="85"/>
      <c r="O27" s="122" t="s">
        <v>60</v>
      </c>
      <c r="P27" s="383">
        <f t="shared" si="5"/>
        <v>0</v>
      </c>
      <c r="Q27" s="1430"/>
      <c r="R27" s="1328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363"/>
      <c r="C28" s="1388"/>
      <c r="D28" s="128" t="s">
        <v>1</v>
      </c>
      <c r="E28" s="388"/>
      <c r="F28" s="389"/>
      <c r="G28" s="385"/>
      <c r="H28" s="129"/>
      <c r="I28" s="208">
        <f t="shared" si="6"/>
        <v>0</v>
      </c>
      <c r="J28" s="1428" t="s">
        <v>202</v>
      </c>
      <c r="K28" s="1345"/>
      <c r="L28" s="85"/>
      <c r="M28" s="386"/>
      <c r="N28" s="85"/>
      <c r="O28" s="122" t="s">
        <v>60</v>
      </c>
      <c r="P28" s="383">
        <f t="shared" si="5"/>
        <v>0</v>
      </c>
      <c r="Q28" s="1430"/>
      <c r="R28" s="1328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363"/>
      <c r="C29" s="1388"/>
      <c r="D29" s="128" t="s">
        <v>1</v>
      </c>
      <c r="E29" s="388"/>
      <c r="F29" s="389"/>
      <c r="G29" s="385"/>
      <c r="H29" s="129"/>
      <c r="I29" s="208">
        <f t="shared" si="6"/>
        <v>0</v>
      </c>
      <c r="J29" s="1428" t="s">
        <v>202</v>
      </c>
      <c r="K29" s="1345"/>
      <c r="L29" s="85"/>
      <c r="M29" s="386"/>
      <c r="N29" s="85"/>
      <c r="O29" s="122" t="s">
        <v>60</v>
      </c>
      <c r="P29" s="383">
        <f t="shared" si="5"/>
        <v>0</v>
      </c>
      <c r="Q29" s="1430"/>
      <c r="R29" s="1328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363"/>
      <c r="C30" s="1388"/>
      <c r="D30" s="128" t="s">
        <v>1</v>
      </c>
      <c r="E30" s="388"/>
      <c r="F30" s="389"/>
      <c r="G30" s="385"/>
      <c r="H30" s="129"/>
      <c r="I30" s="208">
        <f t="shared" si="6"/>
        <v>0</v>
      </c>
      <c r="J30" s="1428" t="s">
        <v>202</v>
      </c>
      <c r="K30" s="1345"/>
      <c r="L30" s="85"/>
      <c r="M30" s="386"/>
      <c r="N30" s="85"/>
      <c r="O30" s="122" t="s">
        <v>60</v>
      </c>
      <c r="P30" s="383">
        <f t="shared" si="5"/>
        <v>0</v>
      </c>
      <c r="Q30" s="1430"/>
      <c r="R30" s="1328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363"/>
      <c r="C31" s="1388"/>
      <c r="D31" s="128" t="s">
        <v>1</v>
      </c>
      <c r="E31" s="388"/>
      <c r="F31" s="389"/>
      <c r="G31" s="385"/>
      <c r="H31" s="129"/>
      <c r="I31" s="208">
        <f t="shared" si="6"/>
        <v>0</v>
      </c>
      <c r="J31" s="1428" t="s">
        <v>202</v>
      </c>
      <c r="K31" s="1345"/>
      <c r="L31" s="85"/>
      <c r="M31" s="386"/>
      <c r="N31" s="85"/>
      <c r="O31" s="122" t="s">
        <v>60</v>
      </c>
      <c r="P31" s="383">
        <f t="shared" si="5"/>
        <v>0</v>
      </c>
      <c r="Q31" s="1430"/>
      <c r="R31" s="1328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>
      <c r="A32" s="134"/>
      <c r="B32" s="1384"/>
      <c r="C32" s="1294"/>
      <c r="D32" s="179"/>
      <c r="E32" s="390"/>
      <c r="F32" s="135"/>
      <c r="G32" s="391"/>
      <c r="H32" s="392" t="s">
        <v>125</v>
      </c>
      <c r="I32" s="172">
        <f>SUM(I12:I31)</f>
        <v>50</v>
      </c>
      <c r="J32" s="1443"/>
      <c r="K32" s="1295"/>
      <c r="L32" s="85"/>
      <c r="M32" s="394"/>
      <c r="N32" s="85"/>
      <c r="O32" s="140"/>
      <c r="P32" s="395">
        <f>SUM(P12:P31)</f>
        <v>50</v>
      </c>
      <c r="Q32" s="1346"/>
      <c r="R32" s="1295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96"/>
      <c r="B33" s="85"/>
      <c r="C33" s="84"/>
      <c r="D33" s="84"/>
      <c r="E33" s="84"/>
      <c r="F33" s="84"/>
      <c r="G33" s="363"/>
      <c r="H33" s="363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69">
        <v>1.2</v>
      </c>
      <c r="B34" s="219" t="s">
        <v>127</v>
      </c>
      <c r="C34" s="101"/>
      <c r="D34" s="101"/>
      <c r="E34" s="101"/>
      <c r="F34" s="101"/>
      <c r="G34" s="397"/>
      <c r="H34" s="39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>
      <c r="A35" s="369"/>
      <c r="B35" s="219"/>
      <c r="C35" s="101"/>
      <c r="D35" s="101"/>
      <c r="E35" s="101"/>
      <c r="F35" s="101"/>
      <c r="G35" s="397"/>
      <c r="H35" s="39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51">
      <c r="A36" s="152" t="s">
        <v>113</v>
      </c>
      <c r="B36" s="1329" t="s">
        <v>192</v>
      </c>
      <c r="C36" s="1294"/>
      <c r="D36" s="106" t="s">
        <v>193</v>
      </c>
      <c r="E36" s="106" t="s">
        <v>194</v>
      </c>
      <c r="F36" s="106" t="s">
        <v>203</v>
      </c>
      <c r="G36" s="106" t="s">
        <v>204</v>
      </c>
      <c r="H36" s="371" t="s">
        <v>118</v>
      </c>
      <c r="I36" s="106" t="s">
        <v>205</v>
      </c>
      <c r="J36" s="104" t="s">
        <v>120</v>
      </c>
      <c r="K36" s="153" t="s">
        <v>121</v>
      </c>
      <c r="L36" s="13"/>
      <c r="M36" s="44" t="s">
        <v>122</v>
      </c>
      <c r="N36" s="13"/>
      <c r="O36" s="103" t="s">
        <v>123</v>
      </c>
      <c r="P36" s="106" t="s">
        <v>132</v>
      </c>
      <c r="Q36" s="106" t="s">
        <v>124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9" thickBot="1">
      <c r="A37" s="398">
        <v>1</v>
      </c>
      <c r="B37" s="1641" t="s">
        <v>706</v>
      </c>
      <c r="C37" s="1441"/>
      <c r="D37" s="373" t="s">
        <v>199</v>
      </c>
      <c r="E37" s="1643" t="s">
        <v>712</v>
      </c>
      <c r="F37" s="1645" t="s">
        <v>208</v>
      </c>
      <c r="G37" s="1645" t="s">
        <v>231</v>
      </c>
      <c r="H37" s="377">
        <v>44896</v>
      </c>
      <c r="I37" s="399">
        <f>1/6</f>
        <v>0.16666666666666666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5.833333333333333</v>
      </c>
      <c r="K37" s="1660"/>
      <c r="L37" s="85"/>
      <c r="M37" s="379"/>
      <c r="N37" s="85"/>
      <c r="O37" s="117" t="s">
        <v>60</v>
      </c>
      <c r="P37" s="401">
        <f>IF(O37="Acceptable",I37,0)</f>
        <v>0.16666666666666666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5.833333333333333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 thickBot="1">
      <c r="A38" s="182">
        <v>2</v>
      </c>
      <c r="B38" s="1658" t="s">
        <v>707</v>
      </c>
      <c r="C38" s="1659"/>
      <c r="D38" s="402" t="s">
        <v>199</v>
      </c>
      <c r="E38" s="1643" t="s">
        <v>712</v>
      </c>
      <c r="F38" s="1645" t="s">
        <v>208</v>
      </c>
      <c r="G38" s="1645" t="s">
        <v>231</v>
      </c>
      <c r="H38" s="377">
        <v>44896</v>
      </c>
      <c r="I38" s="403">
        <f>1/6</f>
        <v>0.16666666666666666</v>
      </c>
      <c r="J38" s="378">
        <f t="shared" si="7"/>
        <v>5.833333333333333</v>
      </c>
      <c r="K38" s="1660"/>
      <c r="L38" s="85"/>
      <c r="M38" s="379"/>
      <c r="N38" s="85"/>
      <c r="O38" s="404"/>
      <c r="P38" s="405"/>
      <c r="Q38" s="406"/>
      <c r="R38" s="407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8.25">
      <c r="A39" s="187">
        <v>3</v>
      </c>
      <c r="B39" s="1642" t="s">
        <v>708</v>
      </c>
      <c r="C39" s="1388"/>
      <c r="D39" s="1645" t="s">
        <v>199</v>
      </c>
      <c r="E39" s="1643" t="s">
        <v>712</v>
      </c>
      <c r="F39" s="1645" t="s">
        <v>208</v>
      </c>
      <c r="G39" s="1645" t="s">
        <v>231</v>
      </c>
      <c r="H39" s="377">
        <v>44896</v>
      </c>
      <c r="I39" s="409">
        <f>1/5</f>
        <v>0.2</v>
      </c>
      <c r="J39" s="378">
        <f t="shared" si="7"/>
        <v>7</v>
      </c>
      <c r="K39" s="1660"/>
      <c r="L39" s="85"/>
      <c r="M39" s="379"/>
      <c r="N39" s="85"/>
      <c r="O39" s="122" t="s">
        <v>60</v>
      </c>
      <c r="P39" s="158">
        <f t="shared" ref="P39:P42" si="8">IF(O39="Acceptable",I39,0)</f>
        <v>0.2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7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642" t="s">
        <v>705</v>
      </c>
      <c r="C40" s="1388"/>
      <c r="D40" s="376" t="s">
        <v>201</v>
      </c>
      <c r="E40" s="1644" t="s">
        <v>711</v>
      </c>
      <c r="F40" s="1645" t="s">
        <v>713</v>
      </c>
      <c r="G40" s="376"/>
      <c r="H40" s="377">
        <v>44896</v>
      </c>
      <c r="I40" s="409">
        <f>1/3</f>
        <v>0.33333333333333331</v>
      </c>
      <c r="J40" s="378">
        <f t="shared" si="7"/>
        <v>3.333333333333333</v>
      </c>
      <c r="K40" s="1661"/>
      <c r="L40" s="85"/>
      <c r="M40" s="379"/>
      <c r="N40" s="85"/>
      <c r="O40" s="122" t="s">
        <v>60</v>
      </c>
      <c r="P40" s="158">
        <f t="shared" si="8"/>
        <v>0.33333333333333331</v>
      </c>
      <c r="Q40" s="123">
        <f t="shared" si="9"/>
        <v>3.333333333333333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642" t="s">
        <v>709</v>
      </c>
      <c r="C41" s="1388"/>
      <c r="D41" s="376" t="s">
        <v>196</v>
      </c>
      <c r="E41" s="1644" t="s">
        <v>710</v>
      </c>
      <c r="F41" s="1645" t="s">
        <v>732</v>
      </c>
      <c r="G41" s="1645" t="s">
        <v>231</v>
      </c>
      <c r="H41" s="377">
        <v>44896</v>
      </c>
      <c r="I41" s="409">
        <f>1/8</f>
        <v>0.125</v>
      </c>
      <c r="J41" s="378">
        <f t="shared" si="7"/>
        <v>6.25</v>
      </c>
      <c r="K41" s="1661"/>
      <c r="L41" s="85"/>
      <c r="M41" s="379"/>
      <c r="N41" s="85"/>
      <c r="O41" s="122" t="s">
        <v>60</v>
      </c>
      <c r="P41" s="158">
        <f t="shared" si="8"/>
        <v>0.125</v>
      </c>
      <c r="Q41" s="123">
        <f t="shared" si="9"/>
        <v>6.25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642" t="s">
        <v>714</v>
      </c>
      <c r="C42" s="1388"/>
      <c r="D42" s="376" t="s">
        <v>201</v>
      </c>
      <c r="E42" s="1644" t="s">
        <v>715</v>
      </c>
      <c r="F42" s="1645" t="s">
        <v>197</v>
      </c>
      <c r="G42" s="1645" t="s">
        <v>231</v>
      </c>
      <c r="H42" s="377">
        <v>44896</v>
      </c>
      <c r="I42" s="409">
        <f>1/8</f>
        <v>0.125</v>
      </c>
      <c r="J42" s="378">
        <f t="shared" si="7"/>
        <v>1.25</v>
      </c>
      <c r="K42" s="1661"/>
      <c r="L42" s="85"/>
      <c r="M42" s="379"/>
      <c r="N42" s="85"/>
      <c r="O42" s="122" t="s">
        <v>60</v>
      </c>
      <c r="P42" s="158">
        <f t="shared" si="8"/>
        <v>0.125</v>
      </c>
      <c r="Q42" s="123">
        <f t="shared" si="9"/>
        <v>1.25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6.25" customHeight="1">
      <c r="A43" s="187">
        <v>7</v>
      </c>
      <c r="B43" s="1642" t="s">
        <v>716</v>
      </c>
      <c r="C43" s="1277"/>
      <c r="D43" s="411" t="s">
        <v>196</v>
      </c>
      <c r="E43" s="1644" t="s">
        <v>728</v>
      </c>
      <c r="F43" s="1645" t="s">
        <v>731</v>
      </c>
      <c r="G43" s="1645" t="s">
        <v>231</v>
      </c>
      <c r="H43" s="377">
        <v>44896</v>
      </c>
      <c r="I43" s="409">
        <f>0.166666666666667</f>
        <v>0.16666666666666699</v>
      </c>
      <c r="J43" s="378">
        <f t="shared" si="7"/>
        <v>8.3333333333333499</v>
      </c>
      <c r="K43" s="1661"/>
      <c r="L43" s="85"/>
      <c r="M43" s="379"/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7.75" customHeight="1">
      <c r="A44" s="182">
        <v>8</v>
      </c>
      <c r="B44" s="1642" t="s">
        <v>717</v>
      </c>
      <c r="C44" s="1277"/>
      <c r="D44" s="411" t="s">
        <v>196</v>
      </c>
      <c r="E44" s="1644" t="s">
        <v>727</v>
      </c>
      <c r="F44" s="1645" t="s">
        <v>208</v>
      </c>
      <c r="G44" s="1645" t="s">
        <v>231</v>
      </c>
      <c r="H44" s="377">
        <v>44896</v>
      </c>
      <c r="I44" s="409">
        <f>1/6</f>
        <v>0.16666666666666666</v>
      </c>
      <c r="J44" s="378">
        <f t="shared" si="7"/>
        <v>8.3333333333333321</v>
      </c>
      <c r="K44" s="1661"/>
      <c r="L44" s="85"/>
      <c r="M44" s="379"/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35.25" customHeight="1">
      <c r="A45" s="187">
        <v>9</v>
      </c>
      <c r="B45" s="1646" t="s">
        <v>718</v>
      </c>
      <c r="C45" s="1388"/>
      <c r="D45" s="188" t="s">
        <v>196</v>
      </c>
      <c r="E45" s="1647" t="s">
        <v>725</v>
      </c>
      <c r="F45" s="1645" t="s">
        <v>206</v>
      </c>
      <c r="G45" s="1648" t="s">
        <v>231</v>
      </c>
      <c r="H45" s="413">
        <v>44896</v>
      </c>
      <c r="I45" s="1261">
        <f>1/6</f>
        <v>0.16666666666666666</v>
      </c>
      <c r="J45" s="414">
        <f t="shared" si="7"/>
        <v>8.3333333333333321</v>
      </c>
      <c r="K45" s="1661"/>
      <c r="L45" s="85"/>
      <c r="M45" s="379"/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54" customHeight="1">
      <c r="A46" s="182">
        <v>10</v>
      </c>
      <c r="B46" s="1646" t="s">
        <v>719</v>
      </c>
      <c r="C46" s="1388"/>
      <c r="D46" s="188" t="s">
        <v>196</v>
      </c>
      <c r="E46" s="1647" t="s">
        <v>726</v>
      </c>
      <c r="F46" s="1645" t="s">
        <v>206</v>
      </c>
      <c r="G46" s="1648" t="s">
        <v>231</v>
      </c>
      <c r="H46" s="413">
        <v>44896</v>
      </c>
      <c r="I46" s="415">
        <f>1/7</f>
        <v>0.14285714285714285</v>
      </c>
      <c r="J46" s="414">
        <f t="shared" si="7"/>
        <v>7.1428571428571423</v>
      </c>
      <c r="K46" s="410"/>
      <c r="L46" s="85"/>
      <c r="M46" s="379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5.75" customHeight="1">
      <c r="A47" s="187">
        <v>11</v>
      </c>
      <c r="B47" s="1642" t="s">
        <v>720</v>
      </c>
      <c r="C47" s="1388"/>
      <c r="D47" s="376" t="s">
        <v>196</v>
      </c>
      <c r="E47" s="1647" t="s">
        <v>725</v>
      </c>
      <c r="F47" s="1645" t="s">
        <v>206</v>
      </c>
      <c r="G47" s="1648" t="s">
        <v>231</v>
      </c>
      <c r="H47" s="413">
        <v>44896</v>
      </c>
      <c r="I47" s="409">
        <f>1/8</f>
        <v>0.125</v>
      </c>
      <c r="J47" s="378">
        <f t="shared" si="7"/>
        <v>6.25</v>
      </c>
      <c r="K47" s="410"/>
      <c r="L47" s="85"/>
      <c r="M47" s="379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6.6" customHeight="1">
      <c r="A48" s="182">
        <v>12</v>
      </c>
      <c r="B48" s="1642" t="s">
        <v>721</v>
      </c>
      <c r="C48" s="1388"/>
      <c r="D48" s="376" t="s">
        <v>196</v>
      </c>
      <c r="E48" s="1647" t="s">
        <v>725</v>
      </c>
      <c r="F48" s="1645" t="s">
        <v>206</v>
      </c>
      <c r="G48" s="1648" t="s">
        <v>231</v>
      </c>
      <c r="H48" s="413">
        <v>44896</v>
      </c>
      <c r="I48" s="409">
        <f>1/8</f>
        <v>0.125</v>
      </c>
      <c r="J48" s="378">
        <f t="shared" si="7"/>
        <v>6.25</v>
      </c>
      <c r="K48" s="410"/>
      <c r="L48" s="85"/>
      <c r="M48" s="379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7" customHeight="1">
      <c r="A49" s="187">
        <v>13</v>
      </c>
      <c r="B49" s="1646" t="s">
        <v>722</v>
      </c>
      <c r="C49" s="1388"/>
      <c r="D49" s="188" t="s">
        <v>199</v>
      </c>
      <c r="E49" s="1647" t="s">
        <v>729</v>
      </c>
      <c r="F49" s="1645" t="s">
        <v>745</v>
      </c>
      <c r="G49" s="1648" t="s">
        <v>231</v>
      </c>
      <c r="H49" s="413">
        <v>44896</v>
      </c>
      <c r="I49" s="415">
        <f>1/6</f>
        <v>0.16666666666666666</v>
      </c>
      <c r="J49" s="414">
        <f t="shared" si="7"/>
        <v>5.833333333333333</v>
      </c>
      <c r="K49" s="1661"/>
      <c r="L49" s="85"/>
      <c r="M49" s="379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642" t="s">
        <v>723</v>
      </c>
      <c r="C50" s="1388"/>
      <c r="D50" s="376" t="s">
        <v>199</v>
      </c>
      <c r="E50" s="1647" t="s">
        <v>729</v>
      </c>
      <c r="F50" s="1645" t="s">
        <v>745</v>
      </c>
      <c r="G50" s="1648" t="s">
        <v>231</v>
      </c>
      <c r="H50" s="413">
        <v>44896</v>
      </c>
      <c r="I50" s="409">
        <f>1/6</f>
        <v>0.16666666666666666</v>
      </c>
      <c r="J50" s="378">
        <f t="shared" si="7"/>
        <v>5.833333333333333</v>
      </c>
      <c r="K50" s="1661"/>
      <c r="L50" s="85"/>
      <c r="M50" s="379"/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642" t="s">
        <v>724</v>
      </c>
      <c r="C51" s="1388"/>
      <c r="D51" s="376" t="s">
        <v>196</v>
      </c>
      <c r="E51" s="1644" t="s">
        <v>730</v>
      </c>
      <c r="F51" s="1645" t="s">
        <v>206</v>
      </c>
      <c r="G51" s="1645" t="s">
        <v>231</v>
      </c>
      <c r="H51" s="413">
        <v>44896</v>
      </c>
      <c r="I51" s="409">
        <f>1/9</f>
        <v>0.1111111111111111</v>
      </c>
      <c r="J51" s="378">
        <f t="shared" si="7"/>
        <v>5.5555555555555554</v>
      </c>
      <c r="K51" s="400"/>
      <c r="L51" s="85"/>
      <c r="M51" s="379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8.5" customHeight="1">
      <c r="A52" s="182">
        <v>16</v>
      </c>
      <c r="B52" s="1646" t="s">
        <v>733</v>
      </c>
      <c r="C52" s="1388"/>
      <c r="D52" s="188" t="s">
        <v>196</v>
      </c>
      <c r="E52" s="1647" t="s">
        <v>734</v>
      </c>
      <c r="F52" s="1645" t="s">
        <v>208</v>
      </c>
      <c r="G52" s="1645" t="s">
        <v>231</v>
      </c>
      <c r="H52" s="413">
        <v>44896</v>
      </c>
      <c r="I52" s="415">
        <f>1/14</f>
        <v>7.1428571428571425E-2</v>
      </c>
      <c r="J52" s="414">
        <f t="shared" si="7"/>
        <v>3.5714285714285712</v>
      </c>
      <c r="K52" s="400"/>
      <c r="L52" s="85"/>
      <c r="M52" s="379"/>
      <c r="N52" s="85"/>
      <c r="O52" s="122" t="s">
        <v>60</v>
      </c>
      <c r="P52" s="158">
        <f t="shared" ref="P52:P53" si="10">IF(O52="Acceptable",I52,0)</f>
        <v>7.1428571428571425E-2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3.5714285714285712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43.5" customHeight="1">
      <c r="A53" s="187">
        <v>17</v>
      </c>
      <c r="B53" s="1642" t="s">
        <v>735</v>
      </c>
      <c r="C53" s="1388"/>
      <c r="D53" s="376" t="s">
        <v>196</v>
      </c>
      <c r="E53" s="1644" t="s">
        <v>736</v>
      </c>
      <c r="F53" s="1645" t="s">
        <v>737</v>
      </c>
      <c r="G53" s="1645" t="s">
        <v>231</v>
      </c>
      <c r="H53" s="413">
        <v>44896</v>
      </c>
      <c r="I53" s="409">
        <f>1/13</f>
        <v>7.6923076923076927E-2</v>
      </c>
      <c r="J53" s="378">
        <f t="shared" si="7"/>
        <v>3.8461538461538463</v>
      </c>
      <c r="K53" s="400"/>
      <c r="L53" s="85"/>
      <c r="M53" s="379"/>
      <c r="N53" s="85"/>
      <c r="O53" s="122" t="s">
        <v>60</v>
      </c>
      <c r="P53" s="158">
        <f t="shared" si="10"/>
        <v>7.6923076923076927E-2</v>
      </c>
      <c r="Q53" s="123">
        <f t="shared" si="11"/>
        <v>3.8461538461538463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32.25" customHeight="1">
      <c r="A54" s="182">
        <v>18</v>
      </c>
      <c r="B54" s="1642" t="s">
        <v>738</v>
      </c>
      <c r="C54" s="1388"/>
      <c r="D54" s="376" t="s">
        <v>196</v>
      </c>
      <c r="E54" s="1644" t="s">
        <v>739</v>
      </c>
      <c r="F54" s="1645" t="s">
        <v>197</v>
      </c>
      <c r="G54" s="1645" t="s">
        <v>231</v>
      </c>
      <c r="H54" s="413">
        <v>44896</v>
      </c>
      <c r="I54" s="409">
        <f>1/9</f>
        <v>0.1111111111111111</v>
      </c>
      <c r="J54" s="378">
        <f t="shared" si="7"/>
        <v>5.5555555555555554</v>
      </c>
      <c r="K54" s="1660"/>
      <c r="L54" s="85"/>
      <c r="M54" s="379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5" customHeight="1">
      <c r="A55" s="187">
        <v>19</v>
      </c>
      <c r="B55" s="1646" t="s">
        <v>757</v>
      </c>
      <c r="C55" s="1388"/>
      <c r="D55" s="188" t="s">
        <v>196</v>
      </c>
      <c r="E55" s="1647" t="s">
        <v>758</v>
      </c>
      <c r="F55" s="1645" t="s">
        <v>206</v>
      </c>
      <c r="G55" s="1648" t="s">
        <v>231</v>
      </c>
      <c r="H55" s="413">
        <v>44896</v>
      </c>
      <c r="I55" s="415">
        <f>1/10</f>
        <v>0.1</v>
      </c>
      <c r="J55" s="414">
        <f t="shared" si="7"/>
        <v>5</v>
      </c>
      <c r="K55" s="400"/>
      <c r="L55" s="85"/>
      <c r="M55" s="379"/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9" customHeight="1">
      <c r="A56" s="182">
        <v>20</v>
      </c>
      <c r="B56" s="1442"/>
      <c r="C56" s="1388"/>
      <c r="D56" s="376" t="s">
        <v>1</v>
      </c>
      <c r="E56" s="408"/>
      <c r="F56" s="375"/>
      <c r="G56" s="376"/>
      <c r="H56" s="377"/>
      <c r="I56" s="409"/>
      <c r="J56" s="378">
        <f t="shared" si="7"/>
        <v>0</v>
      </c>
      <c r="K56" s="400"/>
      <c r="L56" s="85"/>
      <c r="M56" s="379"/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>
      <c r="A57" s="187">
        <v>21</v>
      </c>
      <c r="B57" s="1442"/>
      <c r="C57" s="1388"/>
      <c r="D57" s="376" t="s">
        <v>1</v>
      </c>
      <c r="E57" s="408"/>
      <c r="F57" s="412"/>
      <c r="G57" s="376"/>
      <c r="H57" s="377"/>
      <c r="I57" s="409"/>
      <c r="J57" s="378">
        <f t="shared" si="7"/>
        <v>0</v>
      </c>
      <c r="K57" s="400"/>
      <c r="L57" s="85"/>
      <c r="M57" s="379"/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363"/>
      <c r="C58" s="1388"/>
      <c r="D58" s="128" t="s">
        <v>1</v>
      </c>
      <c r="E58" s="388"/>
      <c r="F58" s="389"/>
      <c r="G58" s="128"/>
      <c r="H58" s="165"/>
      <c r="I58" s="416">
        <v>0</v>
      </c>
      <c r="J58" s="208">
        <f t="shared" si="7"/>
        <v>0</v>
      </c>
      <c r="K58" s="417"/>
      <c r="L58" s="85"/>
      <c r="M58" s="386"/>
      <c r="N58" s="85"/>
      <c r="O58" s="122" t="s">
        <v>60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363"/>
      <c r="C59" s="1388"/>
      <c r="D59" s="128" t="s">
        <v>1</v>
      </c>
      <c r="E59" s="388"/>
      <c r="F59" s="389"/>
      <c r="G59" s="128"/>
      <c r="H59" s="165"/>
      <c r="I59" s="416">
        <v>0</v>
      </c>
      <c r="J59" s="208">
        <f t="shared" si="7"/>
        <v>0</v>
      </c>
      <c r="K59" s="417"/>
      <c r="L59" s="85"/>
      <c r="M59" s="386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363"/>
      <c r="C60" s="1388"/>
      <c r="D60" s="128" t="s">
        <v>1</v>
      </c>
      <c r="E60" s="388"/>
      <c r="F60" s="389"/>
      <c r="G60" s="128"/>
      <c r="H60" s="165"/>
      <c r="I60" s="416">
        <v>0</v>
      </c>
      <c r="J60" s="208">
        <f t="shared" si="7"/>
        <v>0</v>
      </c>
      <c r="K60" s="417"/>
      <c r="L60" s="85"/>
      <c r="M60" s="386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363"/>
      <c r="C61" s="1388"/>
      <c r="D61" s="128" t="s">
        <v>1</v>
      </c>
      <c r="E61" s="388"/>
      <c r="F61" s="389"/>
      <c r="G61" s="128"/>
      <c r="H61" s="165"/>
      <c r="I61" s="416">
        <v>0</v>
      </c>
      <c r="J61" s="208">
        <f t="shared" si="7"/>
        <v>0</v>
      </c>
      <c r="K61" s="417"/>
      <c r="L61" s="85"/>
      <c r="M61" s="386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363"/>
      <c r="C62" s="1388"/>
      <c r="D62" s="128" t="s">
        <v>1</v>
      </c>
      <c r="E62" s="388"/>
      <c r="F62" s="389"/>
      <c r="G62" s="128"/>
      <c r="H62" s="165"/>
      <c r="I62" s="416">
        <v>0</v>
      </c>
      <c r="J62" s="208">
        <f t="shared" si="7"/>
        <v>0</v>
      </c>
      <c r="K62" s="417"/>
      <c r="L62" s="85"/>
      <c r="M62" s="386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363"/>
      <c r="C63" s="1388"/>
      <c r="D63" s="128" t="s">
        <v>1</v>
      </c>
      <c r="E63" s="388"/>
      <c r="F63" s="389"/>
      <c r="G63" s="128"/>
      <c r="H63" s="165"/>
      <c r="I63" s="416">
        <v>0</v>
      </c>
      <c r="J63" s="208">
        <f t="shared" si="7"/>
        <v>0</v>
      </c>
      <c r="K63" s="417"/>
      <c r="L63" s="85"/>
      <c r="M63" s="386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363"/>
      <c r="C64" s="1388"/>
      <c r="D64" s="128" t="s">
        <v>1</v>
      </c>
      <c r="E64" s="388"/>
      <c r="F64" s="389"/>
      <c r="G64" s="128"/>
      <c r="H64" s="165"/>
      <c r="I64" s="416">
        <v>0</v>
      </c>
      <c r="J64" s="208">
        <f t="shared" si="7"/>
        <v>0</v>
      </c>
      <c r="K64" s="417"/>
      <c r="L64" s="85"/>
      <c r="M64" s="386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363"/>
      <c r="C65" s="1388"/>
      <c r="D65" s="128" t="s">
        <v>1</v>
      </c>
      <c r="E65" s="388"/>
      <c r="F65" s="389"/>
      <c r="G65" s="128"/>
      <c r="H65" s="165"/>
      <c r="I65" s="416">
        <v>0</v>
      </c>
      <c r="J65" s="208">
        <f t="shared" si="7"/>
        <v>0</v>
      </c>
      <c r="K65" s="417"/>
      <c r="L65" s="85"/>
      <c r="M65" s="386"/>
      <c r="N65" s="85"/>
      <c r="O65" s="122" t="s">
        <v>60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363"/>
      <c r="C66" s="1388"/>
      <c r="D66" s="128" t="s">
        <v>1</v>
      </c>
      <c r="E66" s="388"/>
      <c r="F66" s="389"/>
      <c r="G66" s="128"/>
      <c r="H66" s="165"/>
      <c r="I66" s="416">
        <v>0</v>
      </c>
      <c r="J66" s="208">
        <f t="shared" si="7"/>
        <v>0</v>
      </c>
      <c r="K66" s="417"/>
      <c r="L66" s="85"/>
      <c r="M66" s="386"/>
      <c r="N66" s="85"/>
      <c r="O66" s="122" t="s">
        <v>60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363"/>
      <c r="C67" s="1388"/>
      <c r="D67" s="128" t="s">
        <v>1</v>
      </c>
      <c r="E67" s="388"/>
      <c r="F67" s="389"/>
      <c r="G67" s="128"/>
      <c r="H67" s="165"/>
      <c r="I67" s="416">
        <v>0</v>
      </c>
      <c r="J67" s="208">
        <f t="shared" si="7"/>
        <v>0</v>
      </c>
      <c r="K67" s="417"/>
      <c r="L67" s="85"/>
      <c r="M67" s="386"/>
      <c r="N67" s="85"/>
      <c r="O67" s="122" t="s">
        <v>60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>
      <c r="A68" s="134"/>
      <c r="B68" s="418" t="s">
        <v>209</v>
      </c>
      <c r="C68" s="419"/>
      <c r="D68" s="193"/>
      <c r="E68" s="390"/>
      <c r="F68" s="135"/>
      <c r="G68" s="135"/>
      <c r="H68" s="212"/>
      <c r="I68" s="212" t="s">
        <v>125</v>
      </c>
      <c r="J68" s="213">
        <f>SUM(J37:J67)</f>
        <v>109.33821733821732</v>
      </c>
      <c r="K68" s="173"/>
      <c r="L68" s="85"/>
      <c r="M68" s="394"/>
      <c r="N68" s="85"/>
      <c r="O68" s="140"/>
      <c r="P68" s="137"/>
      <c r="Q68" s="175">
        <f>SUM(Q37:Q67)</f>
        <v>31.08424908424908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420"/>
      <c r="B69" s="176"/>
      <c r="C69" s="94"/>
      <c r="D69" s="94"/>
      <c r="E69" s="94"/>
      <c r="F69" s="94"/>
      <c r="G69" s="421"/>
      <c r="H69" s="421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22" t="s">
        <v>133</v>
      </c>
      <c r="B70" s="90" t="s">
        <v>210</v>
      </c>
      <c r="C70" s="101"/>
      <c r="D70" s="101"/>
      <c r="E70" s="423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22" t="s">
        <v>211</v>
      </c>
      <c r="B71" s="1455" t="s">
        <v>212</v>
      </c>
      <c r="C71" s="1312"/>
      <c r="D71" s="1312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113</v>
      </c>
      <c r="B72" s="1329" t="s">
        <v>213</v>
      </c>
      <c r="C72" s="1294"/>
      <c r="D72" s="1357"/>
      <c r="E72" s="371" t="s">
        <v>214</v>
      </c>
      <c r="F72" s="104" t="s">
        <v>215</v>
      </c>
      <c r="G72" s="106" t="s">
        <v>216</v>
      </c>
      <c r="H72" s="104" t="s">
        <v>217</v>
      </c>
      <c r="I72" s="104" t="s">
        <v>120</v>
      </c>
      <c r="J72" s="1329" t="s">
        <v>121</v>
      </c>
      <c r="K72" s="1295"/>
      <c r="L72" s="17"/>
      <c r="M72" s="44" t="s">
        <v>122</v>
      </c>
      <c r="N72" s="17"/>
      <c r="O72" s="103" t="s">
        <v>123</v>
      </c>
      <c r="P72" s="106" t="s">
        <v>124</v>
      </c>
      <c r="Q72" s="1329" t="s">
        <v>76</v>
      </c>
      <c r="R72" s="1295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358"/>
      <c r="C73" s="1368"/>
      <c r="D73" s="1359"/>
      <c r="E73" s="111"/>
      <c r="F73" s="424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429"/>
      <c r="K73" s="1345"/>
      <c r="L73" s="85"/>
      <c r="M73" s="425"/>
      <c r="N73" s="85"/>
      <c r="O73" s="117" t="s">
        <v>60</v>
      </c>
      <c r="P73" s="118">
        <f t="shared" ref="P73:P82" si="17">IF(O73="Acceptable",I73,0)</f>
        <v>0</v>
      </c>
      <c r="Q73" s="1432"/>
      <c r="R73" s="133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61"/>
      <c r="C74" s="1276"/>
      <c r="D74" s="1277"/>
      <c r="E74" s="125"/>
      <c r="F74" s="191"/>
      <c r="G74" s="190"/>
      <c r="H74" s="125"/>
      <c r="I74" s="130">
        <f t="shared" si="16"/>
        <v>0</v>
      </c>
      <c r="J74" s="1429"/>
      <c r="K74" s="1345"/>
      <c r="L74" s="85"/>
      <c r="M74" s="386"/>
      <c r="N74" s="85"/>
      <c r="O74" s="122" t="s">
        <v>60</v>
      </c>
      <c r="P74" s="123">
        <f t="shared" si="17"/>
        <v>0</v>
      </c>
      <c r="Q74" s="1430"/>
      <c r="R74" s="1328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61"/>
      <c r="C75" s="1276"/>
      <c r="D75" s="1277"/>
      <c r="E75" s="125"/>
      <c r="F75" s="191"/>
      <c r="G75" s="190"/>
      <c r="H75" s="125"/>
      <c r="I75" s="130">
        <f t="shared" si="16"/>
        <v>0</v>
      </c>
      <c r="J75" s="1429"/>
      <c r="K75" s="1345"/>
      <c r="L75" s="85"/>
      <c r="M75" s="386"/>
      <c r="N75" s="85"/>
      <c r="O75" s="122" t="s">
        <v>60</v>
      </c>
      <c r="P75" s="123">
        <f t="shared" si="17"/>
        <v>0</v>
      </c>
      <c r="Q75" s="1430"/>
      <c r="R75" s="1328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61"/>
      <c r="C76" s="1276"/>
      <c r="D76" s="1277"/>
      <c r="E76" s="125"/>
      <c r="F76" s="191"/>
      <c r="G76" s="190"/>
      <c r="H76" s="125"/>
      <c r="I76" s="130">
        <f t="shared" si="16"/>
        <v>0</v>
      </c>
      <c r="J76" s="1429"/>
      <c r="K76" s="1345"/>
      <c r="L76" s="85"/>
      <c r="M76" s="386"/>
      <c r="N76" s="85"/>
      <c r="O76" s="122" t="s">
        <v>60</v>
      </c>
      <c r="P76" s="123">
        <f t="shared" si="17"/>
        <v>0</v>
      </c>
      <c r="Q76" s="1430"/>
      <c r="R76" s="1328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61"/>
      <c r="C77" s="1276"/>
      <c r="D77" s="1277"/>
      <c r="E77" s="125"/>
      <c r="F77" s="191"/>
      <c r="G77" s="190"/>
      <c r="H77" s="125"/>
      <c r="I77" s="130">
        <f t="shared" si="16"/>
        <v>0</v>
      </c>
      <c r="J77" s="1429"/>
      <c r="K77" s="1345"/>
      <c r="L77" s="85"/>
      <c r="M77" s="386"/>
      <c r="N77" s="85"/>
      <c r="O77" s="122" t="s">
        <v>60</v>
      </c>
      <c r="P77" s="123">
        <f t="shared" si="17"/>
        <v>0</v>
      </c>
      <c r="Q77" s="1430"/>
      <c r="R77" s="1328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61"/>
      <c r="C78" s="1276"/>
      <c r="D78" s="1277"/>
      <c r="E78" s="125"/>
      <c r="F78" s="191"/>
      <c r="G78" s="190"/>
      <c r="H78" s="125"/>
      <c r="I78" s="130">
        <f t="shared" si="16"/>
        <v>0</v>
      </c>
      <c r="J78" s="1429"/>
      <c r="K78" s="1345"/>
      <c r="L78" s="85"/>
      <c r="M78" s="386"/>
      <c r="N78" s="85"/>
      <c r="O78" s="122" t="s">
        <v>60</v>
      </c>
      <c r="P78" s="123">
        <f t="shared" si="17"/>
        <v>0</v>
      </c>
      <c r="Q78" s="1430"/>
      <c r="R78" s="1328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120">
        <v>7</v>
      </c>
      <c r="B79" s="1361"/>
      <c r="C79" s="1276"/>
      <c r="D79" s="1277"/>
      <c r="E79" s="125"/>
      <c r="F79" s="426"/>
      <c r="G79" s="190"/>
      <c r="H79" s="125"/>
      <c r="I79" s="130">
        <f t="shared" si="16"/>
        <v>0</v>
      </c>
      <c r="J79" s="1429"/>
      <c r="K79" s="1345"/>
      <c r="L79" s="85"/>
      <c r="M79" s="386"/>
      <c r="N79" s="85"/>
      <c r="O79" s="122" t="s">
        <v>60</v>
      </c>
      <c r="P79" s="123">
        <f t="shared" si="17"/>
        <v>0</v>
      </c>
      <c r="Q79" s="1430"/>
      <c r="R79" s="1328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363"/>
      <c r="C80" s="1276"/>
      <c r="D80" s="1277"/>
      <c r="E80" s="129"/>
      <c r="F80" s="427"/>
      <c r="G80" s="128"/>
      <c r="H80" s="129"/>
      <c r="I80" s="130">
        <f t="shared" si="16"/>
        <v>0</v>
      </c>
      <c r="J80" s="1428"/>
      <c r="K80" s="1345"/>
      <c r="L80" s="85"/>
      <c r="M80" s="386"/>
      <c r="N80" s="85"/>
      <c r="O80" s="122" t="s">
        <v>218</v>
      </c>
      <c r="P80" s="123">
        <f t="shared" si="17"/>
        <v>0</v>
      </c>
      <c r="Q80" s="1430"/>
      <c r="R80" s="1328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363"/>
      <c r="C81" s="1276"/>
      <c r="D81" s="1277"/>
      <c r="E81" s="129"/>
      <c r="F81" s="427"/>
      <c r="G81" s="128"/>
      <c r="H81" s="129"/>
      <c r="I81" s="130">
        <f t="shared" si="16"/>
        <v>0</v>
      </c>
      <c r="J81" s="1428"/>
      <c r="K81" s="1345"/>
      <c r="L81" s="85"/>
      <c r="M81" s="386"/>
      <c r="N81" s="85"/>
      <c r="O81" s="122" t="s">
        <v>218</v>
      </c>
      <c r="P81" s="123">
        <f t="shared" si="17"/>
        <v>0</v>
      </c>
      <c r="Q81" s="1430"/>
      <c r="R81" s="1328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363"/>
      <c r="C82" s="1276"/>
      <c r="D82" s="1277"/>
      <c r="E82" s="129"/>
      <c r="F82" s="427"/>
      <c r="G82" s="128"/>
      <c r="H82" s="129"/>
      <c r="I82" s="130">
        <f t="shared" si="16"/>
        <v>0</v>
      </c>
      <c r="J82" s="1428"/>
      <c r="K82" s="1345"/>
      <c r="L82" s="85"/>
      <c r="M82" s="386"/>
      <c r="N82" s="85"/>
      <c r="O82" s="168" t="s">
        <v>218</v>
      </c>
      <c r="P82" s="133">
        <f t="shared" si="17"/>
        <v>0</v>
      </c>
      <c r="Q82" s="1431"/>
      <c r="R82" s="134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>
      <c r="A83" s="134"/>
      <c r="B83" s="1384"/>
      <c r="C83" s="1294"/>
      <c r="D83" s="1294"/>
      <c r="E83" s="428"/>
      <c r="F83" s="238"/>
      <c r="G83" s="193"/>
      <c r="H83" s="139" t="s">
        <v>125</v>
      </c>
      <c r="I83" s="172">
        <f>SUM(I73:I82)</f>
        <v>0</v>
      </c>
      <c r="J83" s="1346"/>
      <c r="K83" s="1295"/>
      <c r="L83" s="85"/>
      <c r="M83" s="394"/>
      <c r="N83" s="85"/>
      <c r="O83" s="140"/>
      <c r="P83" s="175">
        <f>SUM(P73:P82)</f>
        <v>0</v>
      </c>
      <c r="Q83" s="1346"/>
      <c r="R83" s="1295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420"/>
      <c r="B84" s="94"/>
      <c r="C84" s="94"/>
      <c r="D84" s="94"/>
      <c r="E84" s="429"/>
      <c r="F84" s="94"/>
      <c r="G84" s="94"/>
      <c r="H84" s="228"/>
      <c r="I84" s="228"/>
      <c r="J84" s="430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31">
        <v>2.2000000000000002</v>
      </c>
      <c r="B85" s="201" t="s">
        <v>219</v>
      </c>
      <c r="C85" s="102"/>
      <c r="D85" s="102"/>
      <c r="E85" s="432"/>
      <c r="F85" s="102"/>
      <c r="G85" s="102"/>
      <c r="H85" s="102"/>
      <c r="I85" s="102"/>
      <c r="J85" s="102"/>
      <c r="K85" s="433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3.75">
      <c r="A86" s="152" t="s">
        <v>113</v>
      </c>
      <c r="B86" s="1329" t="s">
        <v>213</v>
      </c>
      <c r="C86" s="1294"/>
      <c r="D86" s="1357"/>
      <c r="E86" s="371" t="s">
        <v>214</v>
      </c>
      <c r="F86" s="104" t="s">
        <v>215</v>
      </c>
      <c r="G86" s="106" t="s">
        <v>216</v>
      </c>
      <c r="H86" s="104" t="s">
        <v>217</v>
      </c>
      <c r="I86" s="106" t="s">
        <v>131</v>
      </c>
      <c r="J86" s="104" t="s">
        <v>120</v>
      </c>
      <c r="K86" s="153" t="s">
        <v>121</v>
      </c>
      <c r="L86" s="13"/>
      <c r="M86" s="44" t="s">
        <v>122</v>
      </c>
      <c r="N86" s="13"/>
      <c r="O86" s="103" t="s">
        <v>123</v>
      </c>
      <c r="P86" s="106" t="s">
        <v>132</v>
      </c>
      <c r="Q86" s="106" t="s">
        <v>124</v>
      </c>
      <c r="R86" s="153" t="s">
        <v>76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358"/>
      <c r="C87" s="1368"/>
      <c r="D87" s="1359"/>
      <c r="E87" s="111"/>
      <c r="F87" s="424"/>
      <c r="G87" s="224"/>
      <c r="H87" s="112"/>
      <c r="I87" s="434">
        <v>0</v>
      </c>
      <c r="J87" s="130">
        <f t="shared" ref="J87:J96" si="18">(IF(ISBLANK(B87),0,0+IF(ISBLANK(E87),0,0+IF(ISBLANK(F87),0,0+IF(ISBLANK(G87),0,0+IF(ISBLANK(H87),0,35))))*I87))</f>
        <v>0</v>
      </c>
      <c r="K87" s="435"/>
      <c r="L87" s="85"/>
      <c r="M87" s="425"/>
      <c r="N87" s="85"/>
      <c r="O87" s="117" t="s">
        <v>60</v>
      </c>
      <c r="P87" s="401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61"/>
      <c r="C88" s="1276"/>
      <c r="D88" s="1277"/>
      <c r="E88" s="125"/>
      <c r="F88" s="191"/>
      <c r="G88" s="190"/>
      <c r="H88" s="436"/>
      <c r="I88" s="437">
        <v>0</v>
      </c>
      <c r="J88" s="130">
        <f t="shared" si="18"/>
        <v>0</v>
      </c>
      <c r="K88" s="435"/>
      <c r="L88" s="85"/>
      <c r="M88" s="386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61"/>
      <c r="C89" s="1276"/>
      <c r="D89" s="1277"/>
      <c r="E89" s="125"/>
      <c r="F89" s="190"/>
      <c r="G89" s="190"/>
      <c r="H89" s="436"/>
      <c r="I89" s="437">
        <v>0</v>
      </c>
      <c r="J89" s="130">
        <f t="shared" si="18"/>
        <v>0</v>
      </c>
      <c r="K89" s="435"/>
      <c r="L89" s="85"/>
      <c r="M89" s="386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61"/>
      <c r="C90" s="1276"/>
      <c r="D90" s="1277"/>
      <c r="E90" s="125"/>
      <c r="F90" s="190"/>
      <c r="G90" s="190"/>
      <c r="H90" s="436"/>
      <c r="I90" s="437">
        <v>0</v>
      </c>
      <c r="J90" s="130">
        <f t="shared" si="18"/>
        <v>0</v>
      </c>
      <c r="K90" s="435"/>
      <c r="L90" s="85"/>
      <c r="M90" s="386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61"/>
      <c r="C91" s="1276"/>
      <c r="D91" s="1277"/>
      <c r="E91" s="125"/>
      <c r="F91" s="190"/>
      <c r="G91" s="190"/>
      <c r="H91" s="436"/>
      <c r="I91" s="437">
        <v>0</v>
      </c>
      <c r="J91" s="130">
        <f t="shared" si="18"/>
        <v>0</v>
      </c>
      <c r="K91" s="435"/>
      <c r="L91" s="85"/>
      <c r="M91" s="386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61"/>
      <c r="C92" s="1276"/>
      <c r="D92" s="1277"/>
      <c r="E92" s="125"/>
      <c r="F92" s="190"/>
      <c r="G92" s="190"/>
      <c r="H92" s="436"/>
      <c r="I92" s="437">
        <v>0</v>
      </c>
      <c r="J92" s="130">
        <f t="shared" si="18"/>
        <v>0</v>
      </c>
      <c r="K92" s="435"/>
      <c r="L92" s="85"/>
      <c r="M92" s="386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7</v>
      </c>
      <c r="B93" s="1361"/>
      <c r="C93" s="1276"/>
      <c r="D93" s="1277"/>
      <c r="E93" s="236"/>
      <c r="F93" s="190"/>
      <c r="G93" s="190"/>
      <c r="H93" s="436"/>
      <c r="I93" s="437">
        <v>0</v>
      </c>
      <c r="J93" s="130">
        <f t="shared" si="18"/>
        <v>0</v>
      </c>
      <c r="K93" s="435"/>
      <c r="L93" s="85"/>
      <c r="M93" s="386"/>
      <c r="N93" s="85"/>
      <c r="O93" s="122" t="s">
        <v>60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363"/>
      <c r="C94" s="1276"/>
      <c r="D94" s="1277"/>
      <c r="E94" s="438"/>
      <c r="F94" s="128"/>
      <c r="G94" s="128"/>
      <c r="H94" s="439"/>
      <c r="I94" s="440">
        <v>0</v>
      </c>
      <c r="J94" s="130">
        <f t="shared" si="18"/>
        <v>0</v>
      </c>
      <c r="K94" s="417"/>
      <c r="L94" s="85"/>
      <c r="M94" s="386"/>
      <c r="N94" s="85"/>
      <c r="O94" s="122" t="s">
        <v>60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363"/>
      <c r="C95" s="1276"/>
      <c r="D95" s="1277"/>
      <c r="E95" s="438"/>
      <c r="F95" s="128"/>
      <c r="G95" s="128"/>
      <c r="H95" s="439"/>
      <c r="I95" s="440">
        <v>0</v>
      </c>
      <c r="J95" s="130">
        <f t="shared" si="18"/>
        <v>0</v>
      </c>
      <c r="K95" s="417"/>
      <c r="L95" s="85"/>
      <c r="M95" s="386"/>
      <c r="N95" s="85"/>
      <c r="O95" s="122" t="s">
        <v>60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444"/>
      <c r="C96" s="1375"/>
      <c r="D96" s="1376"/>
      <c r="E96" s="438"/>
      <c r="F96" s="128"/>
      <c r="G96" s="128"/>
      <c r="H96" s="439"/>
      <c r="I96" s="440">
        <v>0</v>
      </c>
      <c r="J96" s="130">
        <f t="shared" si="18"/>
        <v>0</v>
      </c>
      <c r="K96" s="417"/>
      <c r="L96" s="85"/>
      <c r="M96" s="386"/>
      <c r="N96" s="85"/>
      <c r="O96" s="168" t="s">
        <v>60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>
      <c r="A97" s="134"/>
      <c r="B97" s="1384"/>
      <c r="C97" s="1294"/>
      <c r="D97" s="1294"/>
      <c r="E97" s="428"/>
      <c r="F97" s="136"/>
      <c r="G97" s="193"/>
      <c r="H97" s="238"/>
      <c r="I97" s="139" t="s">
        <v>125</v>
      </c>
      <c r="J97" s="172">
        <f>SUM(J87:J96)</f>
        <v>0</v>
      </c>
      <c r="K97" s="173"/>
      <c r="L97" s="85"/>
      <c r="M97" s="394"/>
      <c r="N97" s="85"/>
      <c r="O97" s="140"/>
      <c r="P97" s="441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64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22" t="s">
        <v>220</v>
      </c>
      <c r="B99" s="219" t="s">
        <v>221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42" t="s">
        <v>222</v>
      </c>
      <c r="B100" s="201" t="s">
        <v>223</v>
      </c>
      <c r="C100" s="102"/>
      <c r="D100" s="102"/>
      <c r="E100" s="102"/>
      <c r="F100" s="432"/>
      <c r="G100" s="102"/>
      <c r="H100" s="102"/>
      <c r="I100" s="102"/>
      <c r="J100" s="443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25.5">
      <c r="A101" s="103" t="s">
        <v>113</v>
      </c>
      <c r="B101" s="1329" t="s">
        <v>224</v>
      </c>
      <c r="C101" s="1294"/>
      <c r="D101" s="1357"/>
      <c r="E101" s="106" t="s">
        <v>225</v>
      </c>
      <c r="F101" s="444" t="s">
        <v>226</v>
      </c>
      <c r="G101" s="104" t="s">
        <v>227</v>
      </c>
      <c r="H101" s="104" t="s">
        <v>228</v>
      </c>
      <c r="I101" s="371" t="s">
        <v>229</v>
      </c>
      <c r="J101" s="104" t="s">
        <v>120</v>
      </c>
      <c r="K101" s="153" t="s">
        <v>121</v>
      </c>
      <c r="L101" s="13"/>
      <c r="M101" s="44" t="s">
        <v>122</v>
      </c>
      <c r="N101" s="13"/>
      <c r="O101" s="103" t="s">
        <v>123</v>
      </c>
      <c r="P101" s="103" t="s">
        <v>230</v>
      </c>
      <c r="Q101" s="106" t="s">
        <v>124</v>
      </c>
      <c r="R101" s="153" t="s">
        <v>76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9" customHeight="1">
      <c r="A102" s="182">
        <v>1</v>
      </c>
      <c r="B102" s="1445"/>
      <c r="C102" s="1370"/>
      <c r="D102" s="1371"/>
      <c r="E102" s="445"/>
      <c r="F102" s="446"/>
      <c r="G102" s="447"/>
      <c r="H102" s="448"/>
      <c r="I102" s="402"/>
      <c r="J102" s="378">
        <f t="shared" ref="J102:J116" si="23">G102*5</f>
        <v>0</v>
      </c>
      <c r="K102" s="400"/>
      <c r="L102" s="85"/>
      <c r="M102" s="1265"/>
      <c r="N102" s="85"/>
      <c r="O102" s="117" t="s">
        <v>60</v>
      </c>
      <c r="P102" s="449">
        <f t="shared" ref="P102:P116" si="24">IF(O102="Acceptable",G102,0)</f>
        <v>0</v>
      </c>
      <c r="Q102" s="118">
        <f t="shared" ref="Q102:Q116" si="25">P102*5</f>
        <v>0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5" customHeight="1">
      <c r="A103" s="187">
        <v>2</v>
      </c>
      <c r="B103" s="1445"/>
      <c r="C103" s="1370"/>
      <c r="D103" s="1371"/>
      <c r="E103" s="445"/>
      <c r="F103" s="446"/>
      <c r="G103" s="450"/>
      <c r="H103" s="451"/>
      <c r="I103" s="376"/>
      <c r="J103" s="452">
        <f t="shared" si="23"/>
        <v>0</v>
      </c>
      <c r="K103" s="400"/>
      <c r="L103" s="85"/>
      <c r="M103" s="386"/>
      <c r="N103" s="85"/>
      <c r="O103" s="122" t="s">
        <v>60</v>
      </c>
      <c r="P103" s="449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445"/>
      <c r="C104" s="1370"/>
      <c r="D104" s="1371"/>
      <c r="E104" s="445"/>
      <c r="F104" s="446"/>
      <c r="G104" s="450"/>
      <c r="H104" s="451"/>
      <c r="I104" s="376"/>
      <c r="J104" s="452">
        <f t="shared" si="23"/>
        <v>0</v>
      </c>
      <c r="K104" s="400"/>
      <c r="L104" s="85"/>
      <c r="M104" s="454"/>
      <c r="N104" s="85"/>
      <c r="O104" s="122" t="s">
        <v>60</v>
      </c>
      <c r="P104" s="449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15" customHeight="1">
      <c r="A105" s="187">
        <v>4</v>
      </c>
      <c r="B105" s="1445"/>
      <c r="C105" s="1370"/>
      <c r="D105" s="1371"/>
      <c r="E105" s="445"/>
      <c r="F105" s="446"/>
      <c r="G105" s="450"/>
      <c r="H105" s="451"/>
      <c r="I105" s="376"/>
      <c r="J105" s="452">
        <f t="shared" si="23"/>
        <v>0</v>
      </c>
      <c r="K105" s="400"/>
      <c r="L105" s="85"/>
      <c r="M105" s="386"/>
      <c r="N105" s="85"/>
      <c r="O105" s="122" t="s">
        <v>60</v>
      </c>
      <c r="P105" s="449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445"/>
      <c r="C106" s="1370"/>
      <c r="D106" s="1371"/>
      <c r="E106" s="445"/>
      <c r="F106" s="446"/>
      <c r="G106" s="450"/>
      <c r="H106" s="451"/>
      <c r="I106" s="376"/>
      <c r="J106" s="209">
        <f t="shared" si="23"/>
        <v>0</v>
      </c>
      <c r="K106" s="400"/>
      <c r="L106" s="85"/>
      <c r="M106" s="386"/>
      <c r="N106" s="85"/>
      <c r="O106" s="122" t="s">
        <v>60</v>
      </c>
      <c r="P106" s="449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61"/>
      <c r="C107" s="1276"/>
      <c r="D107" s="1277"/>
      <c r="E107" s="125"/>
      <c r="F107" s="455"/>
      <c r="G107" s="191"/>
      <c r="H107" s="384"/>
      <c r="I107" s="190"/>
      <c r="J107" s="209">
        <f t="shared" si="23"/>
        <v>0</v>
      </c>
      <c r="K107" s="456"/>
      <c r="L107" s="85"/>
      <c r="M107" s="386"/>
      <c r="N107" s="85"/>
      <c r="O107" s="122" t="s">
        <v>60</v>
      </c>
      <c r="P107" s="449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>
      <c r="A108" s="120">
        <v>7</v>
      </c>
      <c r="B108" s="1361"/>
      <c r="C108" s="1276"/>
      <c r="D108" s="1277"/>
      <c r="E108" s="125"/>
      <c r="F108" s="455"/>
      <c r="G108" s="191"/>
      <c r="H108" s="384"/>
      <c r="I108" s="190"/>
      <c r="J108" s="209">
        <f t="shared" si="23"/>
        <v>0</v>
      </c>
      <c r="K108" s="456"/>
      <c r="L108" s="85"/>
      <c r="M108" s="386"/>
      <c r="N108" s="85"/>
      <c r="O108" s="122" t="s">
        <v>60</v>
      </c>
      <c r="P108" s="449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363"/>
      <c r="C109" s="1276"/>
      <c r="D109" s="1277"/>
      <c r="E109" s="129"/>
      <c r="F109" s="457"/>
      <c r="G109" s="458"/>
      <c r="H109" s="388"/>
      <c r="I109" s="128"/>
      <c r="J109" s="209">
        <f t="shared" si="23"/>
        <v>0</v>
      </c>
      <c r="K109" s="417"/>
      <c r="L109" s="85"/>
      <c r="M109" s="386"/>
      <c r="N109" s="85"/>
      <c r="O109" s="122" t="s">
        <v>60</v>
      </c>
      <c r="P109" s="449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363"/>
      <c r="C110" s="1276"/>
      <c r="D110" s="1277"/>
      <c r="E110" s="129"/>
      <c r="F110" s="457"/>
      <c r="G110" s="458"/>
      <c r="H110" s="388"/>
      <c r="I110" s="128"/>
      <c r="J110" s="209">
        <f t="shared" si="23"/>
        <v>0</v>
      </c>
      <c r="K110" s="417"/>
      <c r="L110" s="85"/>
      <c r="M110" s="386"/>
      <c r="N110" s="85"/>
      <c r="O110" s="122" t="s">
        <v>60</v>
      </c>
      <c r="P110" s="449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363"/>
      <c r="C111" s="1276"/>
      <c r="D111" s="1277"/>
      <c r="E111" s="129"/>
      <c r="F111" s="457"/>
      <c r="G111" s="458"/>
      <c r="H111" s="388"/>
      <c r="I111" s="128"/>
      <c r="J111" s="209">
        <f t="shared" si="23"/>
        <v>0</v>
      </c>
      <c r="K111" s="417"/>
      <c r="L111" s="85"/>
      <c r="M111" s="386"/>
      <c r="N111" s="85"/>
      <c r="O111" s="122" t="s">
        <v>60</v>
      </c>
      <c r="P111" s="449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363"/>
      <c r="C112" s="1276"/>
      <c r="D112" s="1277"/>
      <c r="E112" s="129"/>
      <c r="F112" s="457"/>
      <c r="G112" s="458"/>
      <c r="H112" s="388"/>
      <c r="I112" s="128"/>
      <c r="J112" s="209">
        <f t="shared" si="23"/>
        <v>0</v>
      </c>
      <c r="K112" s="417"/>
      <c r="L112" s="85"/>
      <c r="M112" s="386"/>
      <c r="N112" s="85"/>
      <c r="O112" s="122" t="s">
        <v>60</v>
      </c>
      <c r="P112" s="449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363"/>
      <c r="C113" s="1276"/>
      <c r="D113" s="1277"/>
      <c r="E113" s="129"/>
      <c r="F113" s="457"/>
      <c r="G113" s="458"/>
      <c r="H113" s="388"/>
      <c r="I113" s="128"/>
      <c r="J113" s="209">
        <f t="shared" si="23"/>
        <v>0</v>
      </c>
      <c r="K113" s="417"/>
      <c r="L113" s="85"/>
      <c r="M113" s="386"/>
      <c r="N113" s="85"/>
      <c r="O113" s="122" t="s">
        <v>60</v>
      </c>
      <c r="P113" s="449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363"/>
      <c r="C114" s="1276"/>
      <c r="D114" s="1277"/>
      <c r="E114" s="129"/>
      <c r="F114" s="457"/>
      <c r="G114" s="458"/>
      <c r="H114" s="388"/>
      <c r="I114" s="128"/>
      <c r="J114" s="209">
        <f t="shared" si="23"/>
        <v>0</v>
      </c>
      <c r="K114" s="417"/>
      <c r="L114" s="85"/>
      <c r="M114" s="386"/>
      <c r="N114" s="85"/>
      <c r="O114" s="122" t="s">
        <v>60</v>
      </c>
      <c r="P114" s="449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363"/>
      <c r="C115" s="1276"/>
      <c r="D115" s="1277"/>
      <c r="E115" s="129"/>
      <c r="F115" s="457"/>
      <c r="G115" s="458"/>
      <c r="H115" s="388"/>
      <c r="I115" s="128"/>
      <c r="J115" s="209">
        <f t="shared" si="23"/>
        <v>0</v>
      </c>
      <c r="K115" s="417"/>
      <c r="L115" s="85"/>
      <c r="M115" s="386"/>
      <c r="N115" s="85"/>
      <c r="O115" s="122" t="s">
        <v>60</v>
      </c>
      <c r="P115" s="449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444"/>
      <c r="C116" s="1375"/>
      <c r="D116" s="1376"/>
      <c r="E116" s="129"/>
      <c r="F116" s="457"/>
      <c r="G116" s="458"/>
      <c r="H116" s="388"/>
      <c r="I116" s="128"/>
      <c r="J116" s="209">
        <f t="shared" si="23"/>
        <v>0</v>
      </c>
      <c r="K116" s="417"/>
      <c r="L116" s="85"/>
      <c r="M116" s="386"/>
      <c r="N116" s="85"/>
      <c r="O116" s="168" t="s">
        <v>60</v>
      </c>
      <c r="P116" s="449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>
      <c r="A117" s="134"/>
      <c r="B117" s="1384"/>
      <c r="C117" s="1294"/>
      <c r="D117" s="1294"/>
      <c r="E117" s="135"/>
      <c r="F117" s="459"/>
      <c r="G117" s="139"/>
      <c r="H117" s="390"/>
      <c r="I117" s="137" t="s">
        <v>125</v>
      </c>
      <c r="J117" s="172">
        <f>SUM(J102:J116)</f>
        <v>0</v>
      </c>
      <c r="K117" s="173"/>
      <c r="L117" s="85"/>
      <c r="M117" s="394"/>
      <c r="N117" s="85"/>
      <c r="O117" s="140"/>
      <c r="P117" s="460"/>
      <c r="Q117" s="175">
        <f>SUM(Q102:Q116)</f>
        <v>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420"/>
      <c r="B118" s="176"/>
      <c r="C118" s="228"/>
      <c r="D118" s="228"/>
      <c r="E118" s="228"/>
      <c r="F118" s="421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42" t="s">
        <v>232</v>
      </c>
      <c r="B119" s="201" t="s">
        <v>233</v>
      </c>
      <c r="C119" s="102"/>
      <c r="D119" s="102"/>
      <c r="E119" s="102"/>
      <c r="F119" s="432"/>
      <c r="G119" s="102"/>
      <c r="H119" s="102"/>
      <c r="I119" s="102"/>
      <c r="J119" s="443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25.5">
      <c r="A120" s="70" t="s">
        <v>113</v>
      </c>
      <c r="B120" s="1296" t="s">
        <v>224</v>
      </c>
      <c r="C120" s="1294"/>
      <c r="D120" s="1295"/>
      <c r="E120" s="105" t="s">
        <v>225</v>
      </c>
      <c r="F120" s="444" t="s">
        <v>226</v>
      </c>
      <c r="G120" s="104" t="s">
        <v>227</v>
      </c>
      <c r="H120" s="104" t="s">
        <v>228</v>
      </c>
      <c r="I120" s="371" t="s">
        <v>229</v>
      </c>
      <c r="J120" s="104" t="s">
        <v>120</v>
      </c>
      <c r="K120" s="153" t="s">
        <v>121</v>
      </c>
      <c r="L120" s="13"/>
      <c r="M120" s="44" t="s">
        <v>122</v>
      </c>
      <c r="N120" s="13"/>
      <c r="O120" s="103" t="s">
        <v>123</v>
      </c>
      <c r="P120" s="103" t="s">
        <v>230</v>
      </c>
      <c r="Q120" s="106" t="s">
        <v>124</v>
      </c>
      <c r="R120" s="153" t="s">
        <v>76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46"/>
      <c r="C121" s="1447"/>
      <c r="D121" s="1448"/>
      <c r="E121" s="111"/>
      <c r="F121" s="461"/>
      <c r="G121" s="462"/>
      <c r="H121" s="424"/>
      <c r="I121" s="402"/>
      <c r="J121" s="463">
        <f t="shared" ref="J121:J131" si="26">G121*10</f>
        <v>0</v>
      </c>
      <c r="K121" s="400"/>
      <c r="L121" s="85"/>
      <c r="M121" s="1265"/>
      <c r="N121" s="85"/>
      <c r="O121" s="117" t="s">
        <v>60</v>
      </c>
      <c r="P121" s="449">
        <f t="shared" ref="P121:P135" si="27">IF(O121="Acceptable",G121,0)</f>
        <v>0</v>
      </c>
      <c r="Q121" s="118">
        <f t="shared" ref="Q121:Q135" si="28">P121*10</f>
        <v>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15" customHeight="1">
      <c r="A122" s="182">
        <v>2</v>
      </c>
      <c r="B122" s="1446"/>
      <c r="C122" s="1447"/>
      <c r="D122" s="1448"/>
      <c r="E122" s="445"/>
      <c r="F122" s="1260"/>
      <c r="G122" s="462"/>
      <c r="H122" s="462"/>
      <c r="I122" s="402"/>
      <c r="J122" s="463">
        <f t="shared" si="26"/>
        <v>0</v>
      </c>
      <c r="K122" s="400"/>
      <c r="L122" s="85"/>
      <c r="M122" s="386"/>
      <c r="N122" s="85"/>
      <c r="O122" s="122" t="s">
        <v>60</v>
      </c>
      <c r="P122" s="449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15" customHeight="1">
      <c r="A123" s="187">
        <v>3</v>
      </c>
      <c r="B123" s="1449"/>
      <c r="C123" s="1450"/>
      <c r="D123" s="1451"/>
      <c r="E123" s="445"/>
      <c r="F123" s="461"/>
      <c r="G123" s="462"/>
      <c r="H123" s="464"/>
      <c r="I123" s="402"/>
      <c r="J123" s="465">
        <f t="shared" si="26"/>
        <v>0</v>
      </c>
      <c r="K123" s="400"/>
      <c r="L123" s="85"/>
      <c r="M123" s="466"/>
      <c r="N123" s="85"/>
      <c r="O123" s="122" t="s">
        <v>60</v>
      </c>
      <c r="P123" s="449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2" customHeight="1">
      <c r="A124" s="187">
        <v>4</v>
      </c>
      <c r="B124" s="1449"/>
      <c r="C124" s="1450"/>
      <c r="D124" s="1451"/>
      <c r="E124" s="445"/>
      <c r="F124" s="461"/>
      <c r="G124" s="462"/>
      <c r="H124" s="464"/>
      <c r="I124" s="402"/>
      <c r="J124" s="463">
        <f t="shared" si="26"/>
        <v>0</v>
      </c>
      <c r="K124" s="400"/>
      <c r="L124" s="85"/>
      <c r="M124" s="386"/>
      <c r="N124" s="85"/>
      <c r="O124" s="122" t="s">
        <v>60</v>
      </c>
      <c r="P124" s="449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9" customHeight="1">
      <c r="A125" s="187">
        <v>5</v>
      </c>
      <c r="B125" s="1446"/>
      <c r="C125" s="1370"/>
      <c r="D125" s="1371"/>
      <c r="E125" s="445"/>
      <c r="F125" s="1260"/>
      <c r="G125" s="462"/>
      <c r="H125" s="462"/>
      <c r="I125" s="402"/>
      <c r="J125" s="463">
        <f t="shared" si="26"/>
        <v>0</v>
      </c>
      <c r="K125" s="400"/>
      <c r="L125" s="85"/>
      <c r="M125" s="386"/>
      <c r="N125" s="85"/>
      <c r="O125" s="122" t="s">
        <v>60</v>
      </c>
      <c r="P125" s="449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394"/>
      <c r="C126" s="1370"/>
      <c r="D126" s="1371"/>
      <c r="E126" s="445"/>
      <c r="F126" s="461"/>
      <c r="G126" s="462"/>
      <c r="H126" s="464"/>
      <c r="I126" s="402"/>
      <c r="J126" s="463">
        <f t="shared" si="26"/>
        <v>0</v>
      </c>
      <c r="K126" s="400"/>
      <c r="L126" s="85"/>
      <c r="M126" s="386"/>
      <c r="N126" s="85"/>
      <c r="O126" s="122" t="s">
        <v>60</v>
      </c>
      <c r="P126" s="449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394"/>
      <c r="C127" s="1370"/>
      <c r="D127" s="1371"/>
      <c r="E127" s="445"/>
      <c r="F127" s="461"/>
      <c r="G127" s="462"/>
      <c r="H127" s="464"/>
      <c r="I127" s="402"/>
      <c r="J127" s="465">
        <f t="shared" si="26"/>
        <v>0</v>
      </c>
      <c r="K127" s="400"/>
      <c r="L127" s="85"/>
      <c r="M127" s="386"/>
      <c r="N127" s="85"/>
      <c r="O127" s="122" t="s">
        <v>60</v>
      </c>
      <c r="P127" s="449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1.25" customHeight="1">
      <c r="A128" s="187">
        <v>8</v>
      </c>
      <c r="B128" s="1449"/>
      <c r="C128" s="1450"/>
      <c r="D128" s="1451"/>
      <c r="E128" s="445"/>
      <c r="F128" s="446"/>
      <c r="G128" s="462"/>
      <c r="H128" s="462"/>
      <c r="I128" s="402"/>
      <c r="J128" s="463">
        <f t="shared" si="26"/>
        <v>0</v>
      </c>
      <c r="K128" s="400"/>
      <c r="L128" s="85"/>
      <c r="M128" s="386"/>
      <c r="N128" s="85"/>
      <c r="O128" s="122" t="s">
        <v>60</v>
      </c>
      <c r="P128" s="449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4.25" customHeight="1">
      <c r="A129" s="187">
        <v>9</v>
      </c>
      <c r="B129" s="1449"/>
      <c r="C129" s="1453"/>
      <c r="D129" s="1454"/>
      <c r="E129" s="445"/>
      <c r="F129" s="1260"/>
      <c r="G129" s="462"/>
      <c r="H129" s="462"/>
      <c r="I129" s="402"/>
      <c r="J129" s="463">
        <f t="shared" si="26"/>
        <v>0</v>
      </c>
      <c r="K129" s="400"/>
      <c r="L129" s="85"/>
      <c r="M129" s="386"/>
      <c r="N129" s="85"/>
      <c r="O129" s="122" t="s">
        <v>60</v>
      </c>
      <c r="P129" s="449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5" customHeight="1">
      <c r="A130" s="182">
        <v>10</v>
      </c>
      <c r="B130" s="1445"/>
      <c r="C130" s="1370"/>
      <c r="D130" s="1371"/>
      <c r="E130" s="445"/>
      <c r="F130" s="1262"/>
      <c r="G130" s="462"/>
      <c r="H130" s="1263"/>
      <c r="I130" s="402"/>
      <c r="J130" s="463">
        <f t="shared" si="26"/>
        <v>0</v>
      </c>
      <c r="K130" s="400"/>
      <c r="L130" s="85"/>
      <c r="M130" s="386"/>
      <c r="N130" s="85"/>
      <c r="O130" s="122" t="s">
        <v>60</v>
      </c>
      <c r="P130" s="449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0.5" customHeight="1">
      <c r="A131" s="187">
        <v>11</v>
      </c>
      <c r="B131" s="1445"/>
      <c r="C131" s="1370"/>
      <c r="D131" s="1371"/>
      <c r="E131" s="377"/>
      <c r="F131" s="1262"/>
      <c r="G131" s="462"/>
      <c r="H131" s="1263"/>
      <c r="I131" s="402"/>
      <c r="J131" s="465">
        <f t="shared" si="26"/>
        <v>0</v>
      </c>
      <c r="K131" s="400"/>
      <c r="L131" s="85"/>
      <c r="M131" s="386"/>
      <c r="N131" s="85"/>
      <c r="O131" s="122" t="s">
        <v>60</v>
      </c>
      <c r="P131" s="449">
        <f t="shared" si="27"/>
        <v>0</v>
      </c>
      <c r="Q131" s="123">
        <f t="shared" si="28"/>
        <v>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394"/>
      <c r="C132" s="1370"/>
      <c r="D132" s="1371"/>
      <c r="E132" s="125"/>
      <c r="F132" s="467"/>
      <c r="G132" s="191"/>
      <c r="H132" s="384"/>
      <c r="I132" s="110"/>
      <c r="J132" s="234"/>
      <c r="K132" s="456"/>
      <c r="L132" s="85"/>
      <c r="M132" s="386"/>
      <c r="N132" s="85"/>
      <c r="O132" s="122" t="s">
        <v>60</v>
      </c>
      <c r="P132" s="449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61"/>
      <c r="C133" s="1276"/>
      <c r="D133" s="1277"/>
      <c r="E133" s="125"/>
      <c r="F133" s="467"/>
      <c r="G133" s="191"/>
      <c r="H133" s="384"/>
      <c r="I133" s="110"/>
      <c r="J133" s="234"/>
      <c r="K133" s="456"/>
      <c r="L133" s="85"/>
      <c r="M133" s="386"/>
      <c r="N133" s="85"/>
      <c r="O133" s="122" t="s">
        <v>60</v>
      </c>
      <c r="P133" s="449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61"/>
      <c r="C134" s="1276"/>
      <c r="D134" s="1277"/>
      <c r="E134" s="125"/>
      <c r="F134" s="467"/>
      <c r="G134" s="191"/>
      <c r="H134" s="384"/>
      <c r="I134" s="110"/>
      <c r="J134" s="234"/>
      <c r="K134" s="456"/>
      <c r="L134" s="85"/>
      <c r="M134" s="386"/>
      <c r="N134" s="85"/>
      <c r="O134" s="122" t="s">
        <v>60</v>
      </c>
      <c r="P134" s="449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452"/>
      <c r="C135" s="1375"/>
      <c r="D135" s="1376"/>
      <c r="E135" s="125"/>
      <c r="F135" s="468"/>
      <c r="G135" s="469"/>
      <c r="H135" s="470"/>
      <c r="I135" s="471"/>
      <c r="J135" s="472"/>
      <c r="K135" s="473"/>
      <c r="L135" s="85"/>
      <c r="M135" s="386"/>
      <c r="N135" s="85"/>
      <c r="O135" s="168" t="s">
        <v>60</v>
      </c>
      <c r="P135" s="449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384"/>
      <c r="C136" s="1294"/>
      <c r="D136" s="1294"/>
      <c r="E136" s="135"/>
      <c r="F136" s="459"/>
      <c r="G136" s="238"/>
      <c r="H136" s="390"/>
      <c r="I136" s="212" t="s">
        <v>125</v>
      </c>
      <c r="J136" s="138">
        <f>SUM(J121:J135)</f>
        <v>0</v>
      </c>
      <c r="K136" s="173"/>
      <c r="L136" s="85"/>
      <c r="M136" s="394"/>
      <c r="N136" s="85"/>
      <c r="O136" s="140"/>
      <c r="P136" s="460"/>
      <c r="Q136" s="175">
        <f>SUM(Q121:Q135)</f>
        <v>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95</v>
      </c>
      <c r="C138" s="13"/>
      <c r="D138" s="13"/>
      <c r="E138" s="13"/>
      <c r="F138" s="29" t="s">
        <v>96</v>
      </c>
      <c r="G138" s="15"/>
      <c r="H138" s="15"/>
      <c r="I138" s="61"/>
      <c r="J138" s="61"/>
      <c r="K138" s="13"/>
      <c r="L138" s="13"/>
      <c r="M138" s="13"/>
      <c r="N138" s="13"/>
      <c r="O138" s="20" t="s">
        <v>97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98</v>
      </c>
      <c r="C141" s="13"/>
      <c r="D141" s="13"/>
      <c r="E141" s="13"/>
      <c r="F141" s="16" t="s">
        <v>99</v>
      </c>
      <c r="G141" s="13"/>
      <c r="H141" s="13"/>
      <c r="I141" s="13"/>
      <c r="J141" s="19"/>
      <c r="K141" s="13"/>
      <c r="L141" s="13"/>
      <c r="M141" s="13"/>
      <c r="N141" s="13"/>
      <c r="O141" s="16" t="s">
        <v>100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101</v>
      </c>
      <c r="C142" s="13"/>
      <c r="D142" s="13"/>
      <c r="E142" s="13"/>
      <c r="F142" s="19" t="s">
        <v>101</v>
      </c>
      <c r="G142" s="13"/>
      <c r="H142" s="13"/>
      <c r="I142" s="13"/>
      <c r="J142" s="82"/>
      <c r="K142" s="13"/>
      <c r="L142" s="13"/>
      <c r="M142" s="13"/>
      <c r="N142" s="13"/>
      <c r="O142" s="19" t="s">
        <v>101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102</v>
      </c>
      <c r="G145" s="13"/>
      <c r="H145" s="13"/>
      <c r="I145" s="13"/>
      <c r="J145" s="13"/>
      <c r="K145" s="13"/>
      <c r="L145" s="13"/>
      <c r="M145" s="13"/>
      <c r="N145" s="13"/>
      <c r="O145" s="16" t="s">
        <v>103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101</v>
      </c>
      <c r="G146" s="13"/>
      <c r="H146" s="13"/>
      <c r="I146" s="13"/>
      <c r="J146" s="13"/>
      <c r="K146" s="13"/>
      <c r="L146" s="13"/>
      <c r="M146" s="13"/>
      <c r="N146" s="13"/>
      <c r="O146" s="19" t="s">
        <v>101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63"/>
      <c r="H147" s="363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63"/>
      <c r="H148" s="363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63"/>
      <c r="H149" s="363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63"/>
      <c r="H150" s="363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63"/>
      <c r="H151" s="363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63"/>
      <c r="H152" s="363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63"/>
      <c r="H153" s="363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63"/>
      <c r="H154" s="363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63"/>
      <c r="H155" s="363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63"/>
      <c r="H156" s="363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63"/>
      <c r="H157" s="363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63"/>
      <c r="H158" s="363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63"/>
      <c r="H159" s="363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63"/>
      <c r="H160" s="363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63"/>
      <c r="H161" s="363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63"/>
      <c r="H162" s="363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63"/>
      <c r="H163" s="363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63"/>
      <c r="H164" s="363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63"/>
      <c r="H165" s="363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63"/>
      <c r="H166" s="363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63"/>
      <c r="H167" s="363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63"/>
      <c r="H168" s="363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63"/>
      <c r="H169" s="363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63"/>
      <c r="H170" s="363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63"/>
      <c r="H171" s="363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63"/>
      <c r="H172" s="363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63"/>
      <c r="H173" s="363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63"/>
      <c r="H174" s="363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63"/>
      <c r="H175" s="363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63"/>
      <c r="H176" s="363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63"/>
      <c r="H177" s="363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63"/>
      <c r="H178" s="363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63"/>
      <c r="H179" s="363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63"/>
      <c r="H180" s="363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63"/>
      <c r="H181" s="363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63"/>
      <c r="H182" s="363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63"/>
      <c r="H183" s="363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63"/>
      <c r="H184" s="363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63"/>
      <c r="H185" s="363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63"/>
      <c r="H186" s="363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63"/>
      <c r="H187" s="363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63"/>
      <c r="H188" s="363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63"/>
      <c r="H189" s="363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63"/>
      <c r="H190" s="363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63"/>
      <c r="H191" s="363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63"/>
      <c r="H192" s="363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63"/>
      <c r="H193" s="363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63"/>
      <c r="H194" s="363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63"/>
      <c r="H195" s="363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63"/>
      <c r="H196" s="363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63"/>
      <c r="H197" s="363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63"/>
      <c r="H198" s="363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63"/>
      <c r="H199" s="363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63"/>
      <c r="H200" s="363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63"/>
      <c r="H201" s="363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63"/>
      <c r="H202" s="363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63"/>
      <c r="H203" s="363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63"/>
      <c r="H204" s="363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63"/>
      <c r="H205" s="363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63"/>
      <c r="H206" s="363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63"/>
      <c r="H207" s="363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63"/>
      <c r="H208" s="363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63"/>
      <c r="H209" s="363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63"/>
      <c r="H210" s="363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63"/>
      <c r="H211" s="363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63"/>
      <c r="H212" s="363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63"/>
      <c r="H213" s="363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63"/>
      <c r="H214" s="363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63"/>
      <c r="H215" s="363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63"/>
      <c r="H216" s="363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63"/>
      <c r="H217" s="363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63"/>
      <c r="H218" s="363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63"/>
      <c r="H219" s="363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63"/>
      <c r="H220" s="363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63"/>
      <c r="H221" s="363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63"/>
      <c r="H222" s="363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63"/>
      <c r="H223" s="363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63"/>
      <c r="H224" s="363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63"/>
      <c r="H225" s="363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63"/>
      <c r="H226" s="363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63"/>
      <c r="H227" s="363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63"/>
      <c r="H228" s="363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63"/>
      <c r="H229" s="363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63"/>
      <c r="H230" s="363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63"/>
      <c r="H231" s="363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63"/>
      <c r="H232" s="363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63"/>
      <c r="H233" s="363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63"/>
      <c r="H234" s="363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63"/>
      <c r="H235" s="363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63"/>
      <c r="H236" s="363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63"/>
      <c r="H237" s="363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63"/>
      <c r="H238" s="363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63"/>
      <c r="H239" s="363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63"/>
      <c r="H240" s="363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63"/>
      <c r="H241" s="363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63"/>
      <c r="H242" s="363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63"/>
      <c r="H243" s="363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63"/>
      <c r="H244" s="363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63"/>
      <c r="H245" s="363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63"/>
      <c r="H246" s="363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63"/>
      <c r="H247" s="363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63"/>
      <c r="H248" s="363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63"/>
      <c r="H249" s="363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63"/>
      <c r="H250" s="363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63"/>
      <c r="H251" s="363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63"/>
      <c r="H252" s="363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63"/>
      <c r="H253" s="363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63"/>
      <c r="H254" s="363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63"/>
      <c r="H255" s="363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63"/>
      <c r="H256" s="363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63"/>
      <c r="H257" s="363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63"/>
      <c r="H258" s="363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63"/>
      <c r="H259" s="363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63"/>
      <c r="H260" s="363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63"/>
      <c r="H261" s="363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63"/>
      <c r="H262" s="363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63"/>
      <c r="H263" s="363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63"/>
      <c r="H264" s="363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63"/>
      <c r="H265" s="363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63"/>
      <c r="H266" s="363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63"/>
      <c r="H267" s="363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63"/>
      <c r="H268" s="363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63"/>
      <c r="H269" s="363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63"/>
      <c r="H270" s="363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63"/>
      <c r="H271" s="363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63"/>
      <c r="H272" s="363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63"/>
      <c r="H273" s="363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63"/>
      <c r="H274" s="363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63"/>
      <c r="H275" s="363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63"/>
      <c r="H276" s="363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63"/>
      <c r="H277" s="363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63"/>
      <c r="H278" s="363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63"/>
      <c r="H279" s="363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63"/>
      <c r="H280" s="363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63"/>
      <c r="H281" s="363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63"/>
      <c r="H282" s="363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63"/>
      <c r="H283" s="363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63"/>
      <c r="H284" s="363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63"/>
      <c r="H285" s="363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63"/>
      <c r="H286" s="363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63"/>
      <c r="H287" s="363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63"/>
      <c r="H288" s="363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63"/>
      <c r="H289" s="363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63"/>
      <c r="H290" s="363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63"/>
      <c r="H291" s="363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63"/>
      <c r="H292" s="363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63"/>
      <c r="H293" s="363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63"/>
      <c r="H294" s="363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63"/>
      <c r="H295" s="363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63"/>
      <c r="H296" s="363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63"/>
      <c r="H297" s="363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63"/>
      <c r="H298" s="363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63"/>
      <c r="H299" s="363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63"/>
      <c r="H300" s="363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63"/>
      <c r="H301" s="363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63"/>
      <c r="H302" s="363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63"/>
      <c r="H303" s="363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63"/>
      <c r="H304" s="363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63"/>
      <c r="H305" s="363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63"/>
      <c r="H306" s="363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63"/>
      <c r="H307" s="363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63"/>
      <c r="H308" s="363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63"/>
      <c r="H309" s="363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63"/>
      <c r="H310" s="363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63"/>
      <c r="H311" s="363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63"/>
      <c r="H312" s="363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63"/>
      <c r="H313" s="363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63"/>
      <c r="H314" s="363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63"/>
      <c r="H315" s="363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63"/>
      <c r="H316" s="363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63"/>
      <c r="H317" s="363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63"/>
      <c r="H318" s="363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63"/>
      <c r="H319" s="363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63"/>
      <c r="H320" s="363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63"/>
      <c r="H321" s="363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63"/>
      <c r="H322" s="363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63"/>
      <c r="H323" s="363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63"/>
      <c r="H324" s="363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63"/>
      <c r="H325" s="363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63"/>
      <c r="H326" s="363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63"/>
      <c r="H327" s="363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63"/>
      <c r="H328" s="363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63"/>
      <c r="H329" s="363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63"/>
      <c r="H330" s="363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63"/>
      <c r="H331" s="363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63"/>
      <c r="H332" s="363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63"/>
      <c r="H333" s="363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63"/>
      <c r="H334" s="363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63"/>
      <c r="H335" s="363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63"/>
      <c r="H336" s="363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63"/>
      <c r="H337" s="363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63"/>
      <c r="H338" s="363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63"/>
      <c r="H339" s="363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63"/>
      <c r="H340" s="363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63"/>
      <c r="H341" s="363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63"/>
      <c r="H342" s="363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63"/>
      <c r="H343" s="363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63"/>
      <c r="H344" s="363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63"/>
      <c r="H345" s="363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63"/>
      <c r="H346" s="363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63"/>
      <c r="H347" s="363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63"/>
      <c r="H348" s="363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63"/>
      <c r="H349" s="363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63"/>
      <c r="H350" s="363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63"/>
      <c r="H351" s="363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63"/>
      <c r="H352" s="363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63"/>
      <c r="H353" s="363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63"/>
      <c r="H354" s="363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63"/>
      <c r="H355" s="363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63"/>
      <c r="H356" s="363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63"/>
      <c r="H357" s="363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63"/>
      <c r="H358" s="363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63"/>
      <c r="H359" s="363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63"/>
      <c r="H360" s="363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63"/>
      <c r="H361" s="363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63"/>
      <c r="H362" s="363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63"/>
      <c r="H363" s="363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63"/>
      <c r="H364" s="363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63"/>
      <c r="H365" s="363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63"/>
      <c r="H366" s="363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63"/>
      <c r="H367" s="363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63"/>
      <c r="H368" s="363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63"/>
      <c r="H369" s="363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63"/>
      <c r="H370" s="363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63"/>
      <c r="H371" s="363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63"/>
      <c r="H372" s="363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63"/>
      <c r="H373" s="363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63"/>
      <c r="H374" s="363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63"/>
      <c r="H375" s="363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63"/>
      <c r="H376" s="363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63"/>
      <c r="H377" s="363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63"/>
      <c r="H378" s="363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63"/>
      <c r="H379" s="363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63"/>
      <c r="H380" s="363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63"/>
      <c r="H381" s="363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63"/>
      <c r="H382" s="363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63"/>
      <c r="H383" s="363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63"/>
      <c r="H384" s="363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63"/>
      <c r="H385" s="363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63"/>
      <c r="H386" s="363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63"/>
      <c r="H387" s="363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63"/>
      <c r="H388" s="363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63"/>
      <c r="H389" s="363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63"/>
      <c r="H390" s="363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63"/>
      <c r="H391" s="363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63"/>
      <c r="H392" s="363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63"/>
      <c r="H393" s="363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63"/>
      <c r="H394" s="363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63"/>
      <c r="H395" s="363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63"/>
      <c r="H396" s="363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63"/>
      <c r="H397" s="363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63"/>
      <c r="H398" s="363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63"/>
      <c r="H399" s="363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63"/>
      <c r="H400" s="363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63"/>
      <c r="H401" s="363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63"/>
      <c r="H402" s="363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63"/>
      <c r="H403" s="363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63"/>
      <c r="H404" s="363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63"/>
      <c r="H405" s="363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63"/>
      <c r="H406" s="363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63"/>
      <c r="H407" s="363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63"/>
      <c r="H408" s="363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63"/>
      <c r="H409" s="363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63"/>
      <c r="H410" s="363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63"/>
      <c r="H411" s="363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63"/>
      <c r="H412" s="363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63"/>
      <c r="H413" s="363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63"/>
      <c r="H414" s="363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63"/>
      <c r="H415" s="363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63"/>
      <c r="H416" s="363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63"/>
      <c r="H417" s="363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63"/>
      <c r="H418" s="363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63"/>
      <c r="H419" s="363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63"/>
      <c r="H420" s="363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63"/>
      <c r="H421" s="363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63"/>
      <c r="H422" s="363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63"/>
      <c r="H423" s="363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63"/>
      <c r="H424" s="363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63"/>
      <c r="H425" s="363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63"/>
      <c r="H426" s="363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63"/>
      <c r="H427" s="363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63"/>
      <c r="H428" s="363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63"/>
      <c r="H429" s="363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63"/>
      <c r="H430" s="363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63"/>
      <c r="H431" s="363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63"/>
      <c r="H432" s="363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63"/>
      <c r="H433" s="363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63"/>
      <c r="H434" s="363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63"/>
      <c r="H435" s="363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63"/>
      <c r="H436" s="363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63"/>
      <c r="H437" s="363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63"/>
      <c r="H438" s="363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63"/>
      <c r="H439" s="363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63"/>
      <c r="H440" s="363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63"/>
      <c r="H441" s="363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63"/>
      <c r="H442" s="363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63"/>
      <c r="H443" s="363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63"/>
      <c r="H444" s="363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63"/>
      <c r="H445" s="363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63"/>
      <c r="H446" s="363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63"/>
      <c r="H447" s="363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63"/>
      <c r="H448" s="363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63"/>
      <c r="H449" s="363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63"/>
      <c r="H450" s="363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63"/>
      <c r="H451" s="363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63"/>
      <c r="H452" s="363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63"/>
      <c r="H453" s="363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63"/>
      <c r="H454" s="363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63"/>
      <c r="H455" s="363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63"/>
      <c r="H456" s="363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63"/>
      <c r="H457" s="363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63"/>
      <c r="H458" s="363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63"/>
      <c r="H459" s="363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63"/>
      <c r="H460" s="363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63"/>
      <c r="H461" s="363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63"/>
      <c r="H462" s="363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63"/>
      <c r="H463" s="363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63"/>
      <c r="H464" s="363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63"/>
      <c r="H465" s="363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63"/>
      <c r="H466" s="363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63"/>
      <c r="H467" s="363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63"/>
      <c r="H468" s="363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63"/>
      <c r="H469" s="363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63"/>
      <c r="H470" s="363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63"/>
      <c r="H471" s="363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63"/>
      <c r="H472" s="363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63"/>
      <c r="H473" s="363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63"/>
      <c r="H474" s="363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63"/>
      <c r="H475" s="363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63"/>
      <c r="H476" s="363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63"/>
      <c r="H477" s="363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63"/>
      <c r="H478" s="363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63"/>
      <c r="H479" s="363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63"/>
      <c r="H480" s="363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63"/>
      <c r="H481" s="363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63"/>
      <c r="H482" s="363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63"/>
      <c r="H483" s="363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63"/>
      <c r="H484" s="363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63"/>
      <c r="H485" s="363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63"/>
      <c r="H486" s="363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63"/>
      <c r="H487" s="363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63"/>
      <c r="H488" s="363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63"/>
      <c r="H489" s="363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63"/>
      <c r="H490" s="363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63"/>
      <c r="H491" s="363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63"/>
      <c r="H492" s="363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63"/>
      <c r="H493" s="363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63"/>
      <c r="H494" s="363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63"/>
      <c r="H495" s="363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63"/>
      <c r="H496" s="363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63"/>
      <c r="H497" s="363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63"/>
      <c r="H498" s="363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63"/>
      <c r="H499" s="363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63"/>
      <c r="H500" s="363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63"/>
      <c r="H501" s="363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63"/>
      <c r="H502" s="363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63"/>
      <c r="H503" s="363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63"/>
      <c r="H504" s="363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63"/>
      <c r="H505" s="363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63"/>
      <c r="H506" s="363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63"/>
      <c r="H507" s="363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63"/>
      <c r="H508" s="363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63"/>
      <c r="H509" s="363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63"/>
      <c r="H510" s="363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63"/>
      <c r="H511" s="363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63"/>
      <c r="H512" s="363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63"/>
      <c r="H513" s="363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63"/>
      <c r="H514" s="363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63"/>
      <c r="H515" s="363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63"/>
      <c r="H516" s="363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63"/>
      <c r="H517" s="363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63"/>
      <c r="H518" s="363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63"/>
      <c r="H519" s="363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63"/>
      <c r="H520" s="363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63"/>
      <c r="H521" s="363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63"/>
      <c r="H522" s="363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63"/>
      <c r="H523" s="363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63"/>
      <c r="H524" s="363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63"/>
      <c r="H525" s="363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63"/>
      <c r="H526" s="363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63"/>
      <c r="H527" s="363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63"/>
      <c r="H528" s="363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63"/>
      <c r="H529" s="363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63"/>
      <c r="H530" s="363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63"/>
      <c r="H531" s="363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63"/>
      <c r="H532" s="363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63"/>
      <c r="H533" s="363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63"/>
      <c r="H534" s="363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63"/>
      <c r="H535" s="363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63"/>
      <c r="H536" s="363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63"/>
      <c r="H537" s="363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63"/>
      <c r="H538" s="363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63"/>
      <c r="H539" s="363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63"/>
      <c r="H540" s="363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63"/>
      <c r="H541" s="363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63"/>
      <c r="H542" s="363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63"/>
      <c r="H543" s="363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63"/>
      <c r="H544" s="363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63"/>
      <c r="H545" s="363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63"/>
      <c r="H546" s="363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63"/>
      <c r="H547" s="363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63"/>
      <c r="H548" s="363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63"/>
      <c r="H549" s="363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63"/>
      <c r="H550" s="363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63"/>
      <c r="H551" s="363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63"/>
      <c r="H552" s="363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63"/>
      <c r="H553" s="363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63"/>
      <c r="H554" s="363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63"/>
      <c r="H555" s="363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63"/>
      <c r="H556" s="363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63"/>
      <c r="H557" s="363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63"/>
      <c r="H558" s="363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63"/>
      <c r="H559" s="363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63"/>
      <c r="H560" s="363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63"/>
      <c r="H561" s="363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63"/>
      <c r="H562" s="363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63"/>
      <c r="H563" s="363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63"/>
      <c r="H564" s="363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63"/>
      <c r="H565" s="363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63"/>
      <c r="H566" s="363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63"/>
      <c r="H567" s="363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63"/>
      <c r="H568" s="363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63"/>
      <c r="H569" s="363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63"/>
      <c r="H570" s="363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63"/>
      <c r="H571" s="363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63"/>
      <c r="H572" s="363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63"/>
      <c r="H573" s="363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63"/>
      <c r="H574" s="363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63"/>
      <c r="H575" s="363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63"/>
      <c r="H576" s="363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63"/>
      <c r="H577" s="363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63"/>
      <c r="H578" s="363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63"/>
      <c r="H579" s="363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63"/>
      <c r="H580" s="363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63"/>
      <c r="H581" s="363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63"/>
      <c r="H582" s="363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63"/>
      <c r="H583" s="363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63"/>
      <c r="H584" s="363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63"/>
      <c r="H585" s="363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63"/>
      <c r="H586" s="363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63"/>
      <c r="H587" s="363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63"/>
      <c r="H588" s="363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63"/>
      <c r="H589" s="363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63"/>
      <c r="H590" s="363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63"/>
      <c r="H591" s="363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63"/>
      <c r="H592" s="363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63"/>
      <c r="H593" s="363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63"/>
      <c r="H594" s="363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63"/>
      <c r="H595" s="363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63"/>
      <c r="H596" s="363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63"/>
      <c r="H597" s="363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63"/>
      <c r="H598" s="363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63"/>
      <c r="H599" s="363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63"/>
      <c r="H600" s="363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63"/>
      <c r="H601" s="363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63"/>
      <c r="H602" s="363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63"/>
      <c r="H603" s="363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63"/>
      <c r="H604" s="363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63"/>
      <c r="H605" s="363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63"/>
      <c r="H606" s="363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63"/>
      <c r="H607" s="363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63"/>
      <c r="H608" s="363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63"/>
      <c r="H609" s="363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63"/>
      <c r="H610" s="363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63"/>
      <c r="H611" s="363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63"/>
      <c r="H612" s="363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63"/>
      <c r="H613" s="363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63"/>
      <c r="H614" s="363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63"/>
      <c r="H615" s="363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63"/>
      <c r="H616" s="363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63"/>
      <c r="H617" s="363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63"/>
      <c r="H618" s="363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63"/>
      <c r="H619" s="363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63"/>
      <c r="H620" s="363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63"/>
      <c r="H621" s="363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63"/>
      <c r="H622" s="363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63"/>
      <c r="H623" s="363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63"/>
      <c r="H624" s="363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63"/>
      <c r="H625" s="363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63"/>
      <c r="H626" s="363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63"/>
      <c r="H627" s="363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63"/>
      <c r="H628" s="363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63"/>
      <c r="H629" s="363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63"/>
      <c r="H630" s="363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63"/>
      <c r="H631" s="363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63"/>
      <c r="H632" s="363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63"/>
      <c r="H633" s="363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63"/>
      <c r="H634" s="363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63"/>
      <c r="H635" s="363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63"/>
      <c r="H636" s="363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63"/>
      <c r="H637" s="363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63"/>
      <c r="H638" s="363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63"/>
      <c r="H639" s="363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63"/>
      <c r="H640" s="363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63"/>
      <c r="H641" s="363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63"/>
      <c r="H642" s="363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63"/>
      <c r="H643" s="363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63"/>
      <c r="H644" s="363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63"/>
      <c r="H645" s="363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63"/>
      <c r="H646" s="363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63"/>
      <c r="H647" s="363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63"/>
      <c r="H648" s="363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63"/>
      <c r="H649" s="363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63"/>
      <c r="H650" s="363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63"/>
      <c r="H651" s="363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63"/>
      <c r="H652" s="363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63"/>
      <c r="H653" s="363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63"/>
      <c r="H654" s="363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63"/>
      <c r="H655" s="363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63"/>
      <c r="H656" s="363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63"/>
      <c r="H657" s="363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63"/>
      <c r="H658" s="363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63"/>
      <c r="H659" s="363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63"/>
      <c r="H660" s="363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63"/>
      <c r="H661" s="363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63"/>
      <c r="H662" s="363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63"/>
      <c r="H663" s="363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63"/>
      <c r="H664" s="363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63"/>
      <c r="H665" s="363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63"/>
      <c r="H666" s="363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63"/>
      <c r="H667" s="363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63"/>
      <c r="H668" s="363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63"/>
      <c r="H669" s="363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63"/>
      <c r="H670" s="363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63"/>
      <c r="H671" s="363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63"/>
      <c r="H672" s="363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63"/>
      <c r="H673" s="363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63"/>
      <c r="H674" s="363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63"/>
      <c r="H675" s="363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63"/>
      <c r="H676" s="363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63"/>
      <c r="H677" s="363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63"/>
      <c r="H678" s="363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63"/>
      <c r="H679" s="363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63"/>
      <c r="H680" s="363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63"/>
      <c r="H681" s="363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63"/>
      <c r="H682" s="363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63"/>
      <c r="H683" s="363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63"/>
      <c r="H684" s="363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63"/>
      <c r="H685" s="363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63"/>
      <c r="H686" s="363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63"/>
      <c r="H687" s="363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63"/>
      <c r="H688" s="363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63"/>
      <c r="H689" s="363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63"/>
      <c r="H690" s="363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63"/>
      <c r="H691" s="363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63"/>
      <c r="H692" s="363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63"/>
      <c r="H693" s="363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63"/>
      <c r="H694" s="363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63"/>
      <c r="H695" s="363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63"/>
      <c r="H696" s="363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63"/>
      <c r="H697" s="363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63"/>
      <c r="H698" s="363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63"/>
      <c r="H699" s="363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63"/>
      <c r="H700" s="363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63"/>
      <c r="H701" s="363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63"/>
      <c r="H702" s="363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63"/>
      <c r="H703" s="363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63"/>
      <c r="H704" s="363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63"/>
      <c r="H705" s="363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63"/>
      <c r="H706" s="363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63"/>
      <c r="H707" s="363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63"/>
      <c r="H708" s="363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63"/>
      <c r="H709" s="363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63"/>
      <c r="H710" s="363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63"/>
      <c r="H711" s="363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63"/>
      <c r="H712" s="363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63"/>
      <c r="H713" s="363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63"/>
      <c r="H714" s="363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63"/>
      <c r="H715" s="363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63"/>
      <c r="H716" s="363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63"/>
      <c r="H717" s="363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63"/>
      <c r="H718" s="363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63"/>
      <c r="H719" s="363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63"/>
      <c r="H720" s="363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63"/>
      <c r="H721" s="363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63"/>
      <c r="H722" s="363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63"/>
      <c r="H723" s="363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63"/>
      <c r="H724" s="363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63"/>
      <c r="H725" s="363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63"/>
      <c r="H726" s="363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63"/>
      <c r="H727" s="363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63"/>
      <c r="H728" s="363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63"/>
      <c r="H729" s="363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63"/>
      <c r="H730" s="363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63"/>
      <c r="H731" s="363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63"/>
      <c r="H732" s="363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63"/>
      <c r="H733" s="363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63"/>
      <c r="H734" s="363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63"/>
      <c r="H735" s="363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63"/>
      <c r="H736" s="363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63"/>
      <c r="H737" s="363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63"/>
      <c r="H738" s="363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63"/>
      <c r="H739" s="363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63"/>
      <c r="H740" s="363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63"/>
      <c r="H741" s="363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63"/>
      <c r="H742" s="363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63"/>
      <c r="H743" s="363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63"/>
      <c r="H744" s="363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63"/>
      <c r="H745" s="363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63"/>
      <c r="H746" s="363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63"/>
      <c r="H747" s="363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63"/>
      <c r="H748" s="363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63"/>
      <c r="H749" s="363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63"/>
      <c r="H750" s="363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63"/>
      <c r="H751" s="363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63"/>
      <c r="H752" s="363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63"/>
      <c r="H753" s="363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63"/>
      <c r="H754" s="363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63"/>
      <c r="H755" s="363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63"/>
      <c r="H756" s="363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63"/>
      <c r="H757" s="363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63"/>
      <c r="H758" s="363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63"/>
      <c r="H759" s="363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63"/>
      <c r="H760" s="363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63"/>
      <c r="H761" s="363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63"/>
      <c r="H762" s="363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63"/>
      <c r="H763" s="363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63"/>
      <c r="H764" s="363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63"/>
      <c r="H765" s="363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63"/>
      <c r="H766" s="363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63"/>
      <c r="H767" s="363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63"/>
      <c r="H768" s="363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63"/>
      <c r="H769" s="363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63"/>
      <c r="H770" s="363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63"/>
      <c r="H771" s="363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63"/>
      <c r="H772" s="363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63"/>
      <c r="H773" s="363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63"/>
      <c r="H774" s="363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63"/>
      <c r="H775" s="363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63"/>
      <c r="H776" s="363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63"/>
      <c r="H777" s="363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63"/>
      <c r="H778" s="363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63"/>
      <c r="H779" s="363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63"/>
      <c r="H780" s="363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63"/>
      <c r="H781" s="363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63"/>
      <c r="H782" s="363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63"/>
      <c r="H783" s="363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63"/>
      <c r="H784" s="363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63"/>
      <c r="H785" s="363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63"/>
      <c r="H786" s="363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63"/>
      <c r="H787" s="363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63"/>
      <c r="H788" s="363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63"/>
      <c r="H789" s="363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63"/>
      <c r="H790" s="363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63"/>
      <c r="H791" s="363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63"/>
      <c r="H792" s="363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63"/>
      <c r="H793" s="363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63"/>
      <c r="H794" s="363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63"/>
      <c r="H795" s="363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63"/>
      <c r="H796" s="363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63"/>
      <c r="H797" s="363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63"/>
      <c r="H798" s="363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63"/>
      <c r="H799" s="363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63"/>
      <c r="H800" s="363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63"/>
      <c r="H801" s="363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63"/>
      <c r="H802" s="363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63"/>
      <c r="H803" s="363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63"/>
      <c r="H804" s="363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63"/>
      <c r="H805" s="363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63"/>
      <c r="H806" s="363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63"/>
      <c r="H807" s="363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63"/>
      <c r="H808" s="363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63"/>
      <c r="H809" s="363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63"/>
      <c r="H810" s="363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63"/>
      <c r="H811" s="363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63"/>
      <c r="H812" s="363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63"/>
      <c r="H813" s="363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63"/>
      <c r="H814" s="363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63"/>
      <c r="H815" s="363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63"/>
      <c r="H816" s="363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63"/>
      <c r="H817" s="363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63"/>
      <c r="H818" s="363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63"/>
      <c r="H819" s="363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63"/>
      <c r="H820" s="363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63"/>
      <c r="H821" s="363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63"/>
      <c r="H822" s="363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63"/>
      <c r="H823" s="363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63"/>
      <c r="H824" s="363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63"/>
      <c r="H825" s="363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63"/>
      <c r="H826" s="363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63"/>
      <c r="H827" s="363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63"/>
      <c r="H828" s="363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63"/>
      <c r="H829" s="363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63"/>
      <c r="H830" s="363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63"/>
      <c r="H831" s="363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63"/>
      <c r="H832" s="363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63"/>
      <c r="H833" s="363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63"/>
      <c r="H834" s="363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63"/>
      <c r="H835" s="363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63"/>
      <c r="H836" s="363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63"/>
      <c r="H837" s="363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63"/>
      <c r="H838" s="363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63"/>
      <c r="H839" s="363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63"/>
      <c r="H840" s="363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63"/>
      <c r="H841" s="363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63"/>
      <c r="H842" s="363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63"/>
      <c r="H843" s="363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63"/>
      <c r="H844" s="363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63"/>
      <c r="H845" s="363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63"/>
      <c r="H846" s="363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63"/>
      <c r="H847" s="363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63"/>
      <c r="H848" s="363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63"/>
      <c r="H849" s="363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63"/>
      <c r="H850" s="363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63"/>
      <c r="H851" s="363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63"/>
      <c r="H852" s="363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63"/>
      <c r="H853" s="363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63"/>
      <c r="H854" s="363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63"/>
      <c r="H855" s="363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63"/>
      <c r="H856" s="363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63"/>
      <c r="H857" s="363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63"/>
      <c r="H858" s="363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63"/>
      <c r="H859" s="363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63"/>
      <c r="H860" s="363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63"/>
      <c r="H861" s="363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63"/>
      <c r="H862" s="363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63"/>
      <c r="H863" s="363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63"/>
      <c r="H864" s="363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63"/>
      <c r="H865" s="363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63"/>
      <c r="H866" s="363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63"/>
      <c r="H867" s="363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63"/>
      <c r="H868" s="363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63"/>
      <c r="H869" s="363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63"/>
      <c r="H870" s="363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63"/>
      <c r="H871" s="363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63"/>
      <c r="H872" s="363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63"/>
      <c r="H873" s="363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63"/>
      <c r="H874" s="363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63"/>
      <c r="H875" s="363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63"/>
      <c r="H876" s="363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63"/>
      <c r="H877" s="363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63"/>
      <c r="H878" s="363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63"/>
      <c r="H879" s="363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63"/>
      <c r="H880" s="363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63"/>
      <c r="H881" s="363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63"/>
      <c r="H882" s="363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63"/>
      <c r="H883" s="363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63"/>
      <c r="H884" s="363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63"/>
      <c r="H885" s="363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63"/>
      <c r="H886" s="363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63"/>
      <c r="H887" s="363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63"/>
      <c r="H888" s="363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63"/>
      <c r="H889" s="363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63"/>
      <c r="H890" s="363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63"/>
      <c r="H891" s="363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63"/>
      <c r="H892" s="363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63"/>
      <c r="H893" s="363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63"/>
      <c r="H894" s="363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63"/>
      <c r="H895" s="363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63"/>
      <c r="H896" s="363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63"/>
      <c r="H897" s="363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63"/>
      <c r="H898" s="363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63"/>
      <c r="H899" s="363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63"/>
      <c r="H900" s="363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63"/>
      <c r="H901" s="363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63"/>
      <c r="H902" s="363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63"/>
      <c r="H903" s="363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63"/>
      <c r="H904" s="363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63"/>
      <c r="H905" s="363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63"/>
      <c r="H906" s="363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63"/>
      <c r="H907" s="363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63"/>
      <c r="H908" s="363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63"/>
      <c r="H909" s="363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63"/>
      <c r="H910" s="363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63"/>
      <c r="H911" s="363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63"/>
      <c r="H912" s="363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63"/>
      <c r="H913" s="363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63"/>
      <c r="H914" s="363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63"/>
      <c r="H915" s="363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63"/>
      <c r="H916" s="363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63"/>
      <c r="H917" s="363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63"/>
      <c r="H918" s="363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63"/>
      <c r="H919" s="363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63"/>
      <c r="H920" s="363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63"/>
      <c r="H921" s="363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63"/>
      <c r="H922" s="363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63"/>
      <c r="H923" s="363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63"/>
      <c r="H924" s="363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63"/>
      <c r="H925" s="363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63"/>
      <c r="H926" s="363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63"/>
      <c r="H927" s="363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63"/>
      <c r="H928" s="363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63"/>
      <c r="H929" s="363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63"/>
      <c r="H930" s="363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63"/>
      <c r="H931" s="363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63"/>
      <c r="H932" s="363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63"/>
      <c r="H933" s="363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63"/>
      <c r="H934" s="363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63"/>
      <c r="H935" s="363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63"/>
      <c r="H936" s="363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63"/>
      <c r="H937" s="363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63"/>
      <c r="H938" s="363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63"/>
      <c r="H939" s="363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63"/>
      <c r="H940" s="363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63"/>
      <c r="H941" s="363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63"/>
      <c r="H942" s="363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63"/>
      <c r="H943" s="363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63"/>
      <c r="H944" s="363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63"/>
      <c r="H945" s="363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63"/>
      <c r="H946" s="363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63"/>
      <c r="H947" s="363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63"/>
      <c r="H948" s="363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63"/>
      <c r="H949" s="363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63"/>
      <c r="H950" s="363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63"/>
      <c r="H951" s="363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63"/>
      <c r="H952" s="363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63"/>
      <c r="H953" s="363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63"/>
      <c r="H954" s="363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63"/>
      <c r="H955" s="363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63"/>
      <c r="H956" s="363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63"/>
      <c r="H957" s="363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63"/>
      <c r="H958" s="363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63"/>
      <c r="H959" s="363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63"/>
      <c r="H960" s="363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63"/>
      <c r="H961" s="363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63"/>
      <c r="H962" s="363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63"/>
      <c r="H963" s="363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63"/>
      <c r="H964" s="363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63"/>
      <c r="H965" s="363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63"/>
      <c r="H966" s="363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63"/>
      <c r="H967" s="363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63"/>
      <c r="H968" s="363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63"/>
      <c r="H969" s="363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63"/>
      <c r="H970" s="363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63"/>
      <c r="H971" s="363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63"/>
      <c r="H972" s="363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63"/>
      <c r="H973" s="363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63"/>
      <c r="H974" s="363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63"/>
      <c r="H975" s="363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63"/>
      <c r="H976" s="363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63"/>
      <c r="H977" s="363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63"/>
      <c r="H978" s="363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63"/>
      <c r="H979" s="363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63"/>
      <c r="H980" s="363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63"/>
      <c r="H981" s="363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63"/>
      <c r="H982" s="363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63"/>
      <c r="H983" s="363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63"/>
      <c r="H984" s="363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63"/>
      <c r="H985" s="363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63"/>
      <c r="H986" s="363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63"/>
      <c r="H987" s="363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63"/>
      <c r="H988" s="363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63"/>
      <c r="H989" s="363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63"/>
      <c r="H990" s="363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63"/>
      <c r="H991" s="363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63"/>
      <c r="H992" s="363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63"/>
      <c r="H993" s="363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63"/>
      <c r="H994" s="363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63"/>
      <c r="H995" s="363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63"/>
      <c r="H996" s="363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63"/>
      <c r="H997" s="363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63"/>
      <c r="H998" s="363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63"/>
      <c r="H999" s="363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63"/>
      <c r="H1000" s="363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63"/>
      <c r="H1001" s="363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63"/>
      <c r="H1002" s="363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63"/>
      <c r="H1003" s="363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63"/>
      <c r="H1004" s="363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63"/>
      <c r="H1005" s="363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63"/>
      <c r="H1006" s="363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63"/>
      <c r="H1007" s="363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63"/>
      <c r="H1008" s="363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63"/>
      <c r="H1009" s="363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63"/>
      <c r="H1010" s="363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63"/>
      <c r="H1011" s="363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63:G64 G37:G46 G51 G55:G57">
    <cfRule type="expression" dxfId="92" priority="34">
      <formula>D13&lt;&gt;"Journal Article"</formula>
    </cfRule>
  </conditionalFormatting>
  <conditionalFormatting sqref="G12:G13">
    <cfRule type="expression" dxfId="91" priority="35">
      <formula>D12&lt;&gt;"Journal Article"</formula>
    </cfRule>
  </conditionalFormatting>
  <conditionalFormatting sqref="G37:G46 G51 G55:G57">
    <cfRule type="expression" dxfId="90" priority="36">
      <formula>D37&lt;&gt;"Journal Article"</formula>
    </cfRule>
  </conditionalFormatting>
  <conditionalFormatting sqref="F63">
    <cfRule type="expression" dxfId="89" priority="37">
      <formula>$D63:$D131="Journal Article"</formula>
    </cfRule>
  </conditionalFormatting>
  <conditionalFormatting sqref="G31">
    <cfRule type="expression" dxfId="88" priority="38">
      <formula>D31&lt;&gt;"Journal Article"</formula>
    </cfRule>
  </conditionalFormatting>
  <conditionalFormatting sqref="G28">
    <cfRule type="expression" dxfId="87" priority="39">
      <formula>D28&lt;&gt;"Journal Article"</formula>
    </cfRule>
  </conditionalFormatting>
  <conditionalFormatting sqref="F28 F31">
    <cfRule type="expression" dxfId="86" priority="40">
      <formula>$D28:$D64="Journal Article"</formula>
    </cfRule>
  </conditionalFormatting>
  <conditionalFormatting sqref="G65">
    <cfRule type="expression" dxfId="85" priority="41">
      <formula>D65&lt;&gt;"Journal Article"</formula>
    </cfRule>
  </conditionalFormatting>
  <conditionalFormatting sqref="G67">
    <cfRule type="expression" dxfId="84" priority="42">
      <formula>D67&lt;&gt;"Journal Article"</formula>
    </cfRule>
  </conditionalFormatting>
  <conditionalFormatting sqref="G66">
    <cfRule type="expression" dxfId="83" priority="43">
      <formula>D66&lt;&gt;"Journal Article"</formula>
    </cfRule>
  </conditionalFormatting>
  <conditionalFormatting sqref="G30">
    <cfRule type="expression" dxfId="82" priority="44">
      <formula>D30&lt;&gt;"Journal Article"</formula>
    </cfRule>
  </conditionalFormatting>
  <conditionalFormatting sqref="F30">
    <cfRule type="expression" dxfId="81" priority="45">
      <formula>$D30:$D67="Journal Article"</formula>
    </cfRule>
  </conditionalFormatting>
  <conditionalFormatting sqref="G29">
    <cfRule type="expression" dxfId="80" priority="46">
      <formula>D29&lt;&gt;"Journal Article"</formula>
    </cfRule>
  </conditionalFormatting>
  <conditionalFormatting sqref="F29">
    <cfRule type="expression" dxfId="79" priority="47">
      <formula>$D29:$D66="Journal Article"</formula>
    </cfRule>
  </conditionalFormatting>
  <conditionalFormatting sqref="F64">
    <cfRule type="expression" dxfId="78" priority="48">
      <formula>$D64:$D68="Journal Article"</formula>
    </cfRule>
  </conditionalFormatting>
  <conditionalFormatting sqref="F62 F66:F67">
    <cfRule type="expression" dxfId="77" priority="49">
      <formula>$D62:$D63="Journal Article"</formula>
    </cfRule>
  </conditionalFormatting>
  <conditionalFormatting sqref="F65">
    <cfRule type="expression" dxfId="76" priority="50">
      <formula>$D65:$D68="Journal Article"</formula>
    </cfRule>
  </conditionalFormatting>
  <conditionalFormatting sqref="G18">
    <cfRule type="expression" dxfId="75" priority="51">
      <formula>D18&lt;&gt;"Journal Article"</formula>
    </cfRule>
  </conditionalFormatting>
  <conditionalFormatting sqref="F18">
    <cfRule type="expression" dxfId="74" priority="52">
      <formula>$D18:$D41="Journal Article"</formula>
    </cfRule>
  </conditionalFormatting>
  <conditionalFormatting sqref="G20">
    <cfRule type="expression" dxfId="73" priority="53">
      <formula>D20&lt;&gt;"Journal Article"</formula>
    </cfRule>
  </conditionalFormatting>
  <conditionalFormatting sqref="G19">
    <cfRule type="expression" dxfId="72" priority="54">
      <formula>D19&lt;&gt;"Journal Article"</formula>
    </cfRule>
  </conditionalFormatting>
  <conditionalFormatting sqref="G21">
    <cfRule type="expression" dxfId="71" priority="55">
      <formula>D21&lt;&gt;"Journal Article"</formula>
    </cfRule>
  </conditionalFormatting>
  <conditionalFormatting sqref="G27">
    <cfRule type="expression" dxfId="70" priority="56">
      <formula>D27&lt;&gt;"Journal Article"</formula>
    </cfRule>
  </conditionalFormatting>
  <conditionalFormatting sqref="F27">
    <cfRule type="expression" dxfId="69" priority="57">
      <formula>$D27:$D64="Journal Article"</formula>
    </cfRule>
  </conditionalFormatting>
  <conditionalFormatting sqref="F12:F16 F37:F54">
    <cfRule type="expression" dxfId="68" priority="58">
      <formula>$D12:$D31="Journal Article"</formula>
    </cfRule>
  </conditionalFormatting>
  <conditionalFormatting sqref="G26">
    <cfRule type="expression" dxfId="67" priority="59">
      <formula>D26&lt;&gt;"Journal Article"</formula>
    </cfRule>
  </conditionalFormatting>
  <conditionalFormatting sqref="G23">
    <cfRule type="expression" dxfId="66" priority="60">
      <formula>D23&lt;&gt;"Journal Article"</formula>
    </cfRule>
  </conditionalFormatting>
  <conditionalFormatting sqref="F23 F26">
    <cfRule type="expression" dxfId="65" priority="61">
      <formula>$D23:$D39="Journal Article"</formula>
    </cfRule>
  </conditionalFormatting>
  <conditionalFormatting sqref="G25">
    <cfRule type="expression" dxfId="64" priority="62">
      <formula>D25&lt;&gt;"Journal Article"</formula>
    </cfRule>
  </conditionalFormatting>
  <conditionalFormatting sqref="F25">
    <cfRule type="expression" dxfId="63" priority="63">
      <formula>$D25:$D42="Journal Article"</formula>
    </cfRule>
  </conditionalFormatting>
  <conditionalFormatting sqref="G24">
    <cfRule type="expression" dxfId="62" priority="64">
      <formula>D24&lt;&gt;"Journal Article"</formula>
    </cfRule>
  </conditionalFormatting>
  <conditionalFormatting sqref="F24">
    <cfRule type="expression" dxfId="61" priority="65">
      <formula>$D24:$D41="Journal Article"</formula>
    </cfRule>
  </conditionalFormatting>
  <conditionalFormatting sqref="G22">
    <cfRule type="expression" dxfId="60" priority="66">
      <formula>D22&lt;&gt;"Journal Article"</formula>
    </cfRule>
  </conditionalFormatting>
  <conditionalFormatting sqref="F22">
    <cfRule type="expression" dxfId="59" priority="67">
      <formula>$D22:$D39="Journal Article"</formula>
    </cfRule>
  </conditionalFormatting>
  <conditionalFormatting sqref="G43:G46 G51 G55:G57">
    <cfRule type="expression" dxfId="58" priority="68">
      <formula>D43&lt;&gt;"Journal Article"</formula>
    </cfRule>
  </conditionalFormatting>
  <conditionalFormatting sqref="F43:F44 F49:F52">
    <cfRule type="expression" dxfId="57" priority="69">
      <formula>$D43:$D114="Journal Article"</formula>
    </cfRule>
  </conditionalFormatting>
  <conditionalFormatting sqref="G55:G57">
    <cfRule type="expression" dxfId="56" priority="70">
      <formula>D55&lt;&gt;"Journal Article"</formula>
    </cfRule>
  </conditionalFormatting>
  <conditionalFormatting sqref="G62">
    <cfRule type="expression" dxfId="55" priority="71">
      <formula>D62&lt;&gt;"Journal Article"</formula>
    </cfRule>
  </conditionalFormatting>
  <conditionalFormatting sqref="G55:G57">
    <cfRule type="expression" dxfId="54" priority="72">
      <formula>D55&lt;&gt;"Journal Article"</formula>
    </cfRule>
  </conditionalFormatting>
  <conditionalFormatting sqref="F56:F57">
    <cfRule type="expression" dxfId="52" priority="74">
      <formula>$D56:$D66="Journal Article"</formula>
    </cfRule>
  </conditionalFormatting>
  <conditionalFormatting sqref="F56:F57">
    <cfRule type="expression" dxfId="51" priority="75">
      <formula>$D56:$D63="Journal Article"</formula>
    </cfRule>
  </conditionalFormatting>
  <conditionalFormatting sqref="G58:G59">
    <cfRule type="expression" dxfId="50" priority="76">
      <formula>D58&lt;&gt;"Journal Article"</formula>
    </cfRule>
  </conditionalFormatting>
  <conditionalFormatting sqref="F58">
    <cfRule type="expression" dxfId="49" priority="77">
      <formula>$D58:$D118="Journal Article"</formula>
    </cfRule>
  </conditionalFormatting>
  <conditionalFormatting sqref="G60">
    <cfRule type="expression" dxfId="48" priority="78">
      <formula>D60&lt;&gt;"Journal Article"</formula>
    </cfRule>
  </conditionalFormatting>
  <conditionalFormatting sqref="G61">
    <cfRule type="expression" dxfId="47" priority="79">
      <formula>D61&lt;&gt;"Journal Article"</formula>
    </cfRule>
  </conditionalFormatting>
  <conditionalFormatting sqref="F59">
    <cfRule type="expression" dxfId="46" priority="80">
      <formula>$D59:$D63="Journal Article"</formula>
    </cfRule>
  </conditionalFormatting>
  <conditionalFormatting sqref="F61">
    <cfRule type="expression" dxfId="45" priority="81">
      <formula>$D61:$D62="Journal Article"</formula>
    </cfRule>
  </conditionalFormatting>
  <conditionalFormatting sqref="F60">
    <cfRule type="expression" dxfId="44" priority="82">
      <formula>$D60:$D63="Journal Article"</formula>
    </cfRule>
  </conditionalFormatting>
  <conditionalFormatting sqref="F17">
    <cfRule type="expression" dxfId="43" priority="83">
      <formula>$D17:$D36="Journal Article"</formula>
    </cfRule>
  </conditionalFormatting>
  <conditionalFormatting sqref="F19">
    <cfRule type="expression" dxfId="42" priority="84">
      <formula>$D19:$D39="Journal Article"</formula>
    </cfRule>
  </conditionalFormatting>
  <conditionalFormatting sqref="F20">
    <cfRule type="expression" dxfId="41" priority="85">
      <formula>$D20:$D40="Journal Article"</formula>
    </cfRule>
  </conditionalFormatting>
  <conditionalFormatting sqref="F21">
    <cfRule type="expression" dxfId="40" priority="86">
      <formula>$D21:$D41="Journal Article"</formula>
    </cfRule>
  </conditionalFormatting>
  <conditionalFormatting sqref="G47">
    <cfRule type="expression" dxfId="34" priority="29">
      <formula>D47&lt;&gt;"Journal Article"</formula>
    </cfRule>
  </conditionalFormatting>
  <conditionalFormatting sqref="G47">
    <cfRule type="expression" dxfId="33" priority="30">
      <formula>D47&lt;&gt;"Journal Article"</formula>
    </cfRule>
  </conditionalFormatting>
  <conditionalFormatting sqref="G47">
    <cfRule type="expression" dxfId="31" priority="32">
      <formula>D47&lt;&gt;"Journal Article"</formula>
    </cfRule>
  </conditionalFormatting>
  <conditionalFormatting sqref="G48">
    <cfRule type="expression" dxfId="29" priority="24">
      <formula>D48&lt;&gt;"Journal Article"</formula>
    </cfRule>
  </conditionalFormatting>
  <conditionalFormatting sqref="G48">
    <cfRule type="expression" dxfId="28" priority="25">
      <formula>D48&lt;&gt;"Journal Article"</formula>
    </cfRule>
  </conditionalFormatting>
  <conditionalFormatting sqref="G48">
    <cfRule type="expression" dxfId="26" priority="27">
      <formula>D48&lt;&gt;"Journal Article"</formula>
    </cfRule>
  </conditionalFormatting>
  <conditionalFormatting sqref="G49">
    <cfRule type="expression" dxfId="24" priority="21">
      <formula>D49&lt;&gt;"Journal Article"</formula>
    </cfRule>
  </conditionalFormatting>
  <conditionalFormatting sqref="G49">
    <cfRule type="expression" dxfId="23" priority="22">
      <formula>D49&lt;&gt;"Journal Article"</formula>
    </cfRule>
  </conditionalFormatting>
  <conditionalFormatting sqref="G49">
    <cfRule type="expression" dxfId="22" priority="23">
      <formula>D49&lt;&gt;"Journal Article"</formula>
    </cfRule>
  </conditionalFormatting>
  <conditionalFormatting sqref="G50">
    <cfRule type="expression" dxfId="21" priority="18">
      <formula>D50&lt;&gt;"Journal Article"</formula>
    </cfRule>
  </conditionalFormatting>
  <conditionalFormatting sqref="G50">
    <cfRule type="expression" dxfId="20" priority="19">
      <formula>D50&lt;&gt;"Journal Article"</formula>
    </cfRule>
  </conditionalFormatting>
  <conditionalFormatting sqref="G50">
    <cfRule type="expression" dxfId="19" priority="20">
      <formula>D50&lt;&gt;"Journal Article"</formula>
    </cfRule>
  </conditionalFormatting>
  <conditionalFormatting sqref="F45:F48">
    <cfRule type="expression" dxfId="18" priority="17">
      <formula>$D45:$D116="Journal Article"</formula>
    </cfRule>
  </conditionalFormatting>
  <conditionalFormatting sqref="F52">
    <cfRule type="expression" dxfId="17" priority="16">
      <formula>$D52:$D71="Journal Article"</formula>
    </cfRule>
  </conditionalFormatting>
  <conditionalFormatting sqref="G52">
    <cfRule type="expression" dxfId="16" priority="13">
      <formula>D52&lt;&gt;"Journal Article"</formula>
    </cfRule>
  </conditionalFormatting>
  <conditionalFormatting sqref="G52">
    <cfRule type="expression" dxfId="15" priority="14">
      <formula>D52&lt;&gt;"Journal Article"</formula>
    </cfRule>
  </conditionalFormatting>
  <conditionalFormatting sqref="G52">
    <cfRule type="expression" dxfId="14" priority="15">
      <formula>D52&lt;&gt;"Journal Article"</formula>
    </cfRule>
  </conditionalFormatting>
  <conditionalFormatting sqref="F53">
    <cfRule type="expression" dxfId="13" priority="12">
      <formula>$D53:$D124="Journal Article"</formula>
    </cfRule>
  </conditionalFormatting>
  <conditionalFormatting sqref="F53">
    <cfRule type="expression" dxfId="12" priority="11">
      <formula>$D53:$D72="Journal Article"</formula>
    </cfRule>
  </conditionalFormatting>
  <conditionalFormatting sqref="G53">
    <cfRule type="expression" dxfId="11" priority="8">
      <formula>D53&lt;&gt;"Journal Article"</formula>
    </cfRule>
  </conditionalFormatting>
  <conditionalFormatting sqref="G53">
    <cfRule type="expression" dxfId="10" priority="9">
      <formula>D53&lt;&gt;"Journal Article"</formula>
    </cfRule>
  </conditionalFormatting>
  <conditionalFormatting sqref="G53">
    <cfRule type="expression" dxfId="9" priority="10">
      <formula>D53&lt;&gt;"Journal Article"</formula>
    </cfRule>
  </conditionalFormatting>
  <conditionalFormatting sqref="F54">
    <cfRule type="expression" dxfId="8" priority="7">
      <formula>$D54:$D125="Journal Article"</formula>
    </cfRule>
  </conditionalFormatting>
  <conditionalFormatting sqref="F54">
    <cfRule type="expression" dxfId="7" priority="6">
      <formula>$D54:$D73="Journal Article"</formula>
    </cfRule>
  </conditionalFormatting>
  <conditionalFormatting sqref="G54">
    <cfRule type="expression" dxfId="6" priority="3">
      <formula>D54&lt;&gt;"Journal Article"</formula>
    </cfRule>
  </conditionalFormatting>
  <conditionalFormatting sqref="G54">
    <cfRule type="expression" dxfId="5" priority="4">
      <formula>D54&lt;&gt;"Journal Article"</formula>
    </cfRule>
  </conditionalFormatting>
  <conditionalFormatting sqref="G54">
    <cfRule type="expression" dxfId="4" priority="5">
      <formula>D54&lt;&gt;"Journal Article"</formula>
    </cfRule>
  </conditionalFormatting>
  <conditionalFormatting sqref="F55">
    <cfRule type="expression" dxfId="3" priority="1">
      <formula>$D55:$D74="Journal Article"</formula>
    </cfRule>
  </conditionalFormatting>
  <conditionalFormatting sqref="F55">
    <cfRule type="expression" dxfId="1" priority="2">
      <formula>$D55:$D126="Journal Article"</formula>
    </cfRule>
  </conditionalFormatting>
  <dataValidations count="16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6:F57">
      <formula1>$D56:$D123&lt;&gt;"Journal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77" workbookViewId="0">
      <selection sqref="A1:K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349" t="s">
        <v>189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85"/>
      <c r="M1" s="14" t="str">
        <f>A1</f>
        <v>KRA II - RESEARCH, INNOVATION AND CREATIVE WORK</v>
      </c>
      <c r="N1" s="85"/>
      <c r="O1" s="1349" t="str">
        <f>A1</f>
        <v>KRA II - RESEARCH, INNOVATION AND CREATIVE WORK</v>
      </c>
      <c r="P1" s="1270"/>
      <c r="Q1" s="1270"/>
      <c r="R1" s="1270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434" t="str">
        <f>'Request Form'!B6</f>
        <v>LAST NAME:</v>
      </c>
      <c r="B3" s="1276"/>
      <c r="C3" s="1277"/>
      <c r="D3" s="1351" t="str">
        <f>Form1_A!E3</f>
        <v>MAALIW</v>
      </c>
      <c r="E3" s="1276"/>
      <c r="F3" s="1276"/>
      <c r="G3" s="1276"/>
      <c r="H3" s="1276"/>
      <c r="I3" s="1276"/>
      <c r="J3" s="1276"/>
      <c r="K3" s="1277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434" t="str">
        <f>'Request Form'!B7</f>
        <v>FIRST NAME, EXT.:</v>
      </c>
      <c r="B4" s="1276"/>
      <c r="C4" s="1277"/>
      <c r="D4" s="1351" t="str">
        <f>Form1_A!E4</f>
        <v>RENATO III</v>
      </c>
      <c r="E4" s="1276"/>
      <c r="F4" s="1276"/>
      <c r="G4" s="1276"/>
      <c r="H4" s="1276"/>
      <c r="I4" s="1276"/>
      <c r="J4" s="1276"/>
      <c r="K4" s="1277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434" t="str">
        <f>'Request Form'!B8</f>
        <v>MIDDLE NAME:</v>
      </c>
      <c r="B5" s="1276"/>
      <c r="C5" s="1277"/>
      <c r="D5" s="1351" t="str">
        <f>Form1_A!E5</f>
        <v>RACELIS</v>
      </c>
      <c r="E5" s="1276"/>
      <c r="F5" s="1276"/>
      <c r="G5" s="1276"/>
      <c r="H5" s="1276"/>
      <c r="I5" s="1276"/>
      <c r="J5" s="1276"/>
      <c r="K5" s="1277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352" t="s">
        <v>234</v>
      </c>
      <c r="B7" s="1294"/>
      <c r="C7" s="1294"/>
      <c r="D7" s="1294"/>
      <c r="E7" s="1294"/>
      <c r="F7" s="1294"/>
      <c r="G7" s="1294"/>
      <c r="H7" s="1294"/>
      <c r="I7" s="1294"/>
      <c r="J7" s="1294"/>
      <c r="K7" s="1295"/>
      <c r="L7" s="85"/>
      <c r="M7" s="84" t="str">
        <f>A7</f>
        <v>CRITERION B - INVENTIONS (MAX = 100 POINTS)</v>
      </c>
      <c r="N7" s="85"/>
      <c r="O7" s="1334" t="str">
        <f>A7</f>
        <v>CRITERION B - INVENTIONS (MAX = 100 POINTS)</v>
      </c>
      <c r="P7" s="1270"/>
      <c r="Q7" s="1270"/>
      <c r="R7" s="1270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74" t="s">
        <v>110</v>
      </c>
    </row>
    <row r="9" spans="1:29" ht="13.5" customHeight="1">
      <c r="A9" s="218" t="s">
        <v>58</v>
      </c>
      <c r="B9" s="219" t="s">
        <v>235</v>
      </c>
      <c r="C9" s="101"/>
      <c r="D9" s="101"/>
      <c r="E9" s="101"/>
      <c r="F9" s="101"/>
      <c r="G9" s="101"/>
      <c r="H9" s="101"/>
      <c r="I9" s="101"/>
      <c r="J9" s="101"/>
      <c r="K9" s="475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76" t="s">
        <v>60</v>
      </c>
    </row>
    <row r="10" spans="1:29">
      <c r="A10" s="477">
        <v>1.1000000000000001</v>
      </c>
      <c r="B10" s="219" t="s">
        <v>236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79" t="s">
        <v>237</v>
      </c>
      <c r="B11" s="201" t="s">
        <v>238</v>
      </c>
      <c r="C11" s="201"/>
      <c r="D11" s="201"/>
      <c r="E11" s="86"/>
      <c r="F11" s="86"/>
      <c r="G11" s="86"/>
      <c r="H11" s="86"/>
      <c r="I11" s="201"/>
      <c r="J11" s="201"/>
      <c r="K11" s="368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458" t="s">
        <v>239</v>
      </c>
      <c r="B12" s="1294"/>
      <c r="C12" s="1294"/>
      <c r="D12" s="1294"/>
      <c r="E12" s="1294"/>
      <c r="F12" s="1294"/>
      <c r="G12" s="1294"/>
      <c r="H12" s="1294"/>
      <c r="I12" s="1294"/>
      <c r="J12" s="1294"/>
      <c r="K12" s="1295"/>
      <c r="L12" s="87"/>
      <c r="M12" s="84" t="str">
        <f>A12</f>
        <v>SOLE INVENTOR</v>
      </c>
      <c r="N12" s="87"/>
      <c r="O12" s="1475" t="str">
        <f>A12</f>
        <v>SOLE INVENTOR</v>
      </c>
      <c r="P12" s="1312"/>
      <c r="Q12" s="1312"/>
      <c r="R12" s="1312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113</v>
      </c>
      <c r="B13" s="1469" t="s">
        <v>240</v>
      </c>
      <c r="C13" s="1294"/>
      <c r="D13" s="1357"/>
      <c r="E13" s="480" t="s">
        <v>241</v>
      </c>
      <c r="F13" s="481" t="s">
        <v>242</v>
      </c>
      <c r="G13" s="1469" t="s">
        <v>243</v>
      </c>
      <c r="H13" s="1357"/>
      <c r="I13" s="106" t="s">
        <v>120</v>
      </c>
      <c r="J13" s="1477" t="s">
        <v>121</v>
      </c>
      <c r="K13" s="1295"/>
      <c r="L13" s="13"/>
      <c r="M13" s="44" t="s">
        <v>122</v>
      </c>
      <c r="N13" s="13"/>
      <c r="O13" s="103" t="s">
        <v>123</v>
      </c>
      <c r="P13" s="106" t="s">
        <v>124</v>
      </c>
      <c r="Q13" s="1329" t="s">
        <v>76</v>
      </c>
      <c r="R13" s="1295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244</v>
      </c>
    </row>
    <row r="14" spans="1:29" ht="14.25" customHeight="1">
      <c r="A14" s="107">
        <v>1</v>
      </c>
      <c r="B14" s="1394"/>
      <c r="C14" s="1370"/>
      <c r="D14" s="1371"/>
      <c r="E14" s="111"/>
      <c r="F14" s="464" t="s">
        <v>1</v>
      </c>
      <c r="G14" s="1460"/>
      <c r="H14" s="1371"/>
      <c r="I14" s="208">
        <f t="shared" ref="I14:I28" si="4">IF(ISBLANK(B14),0,0+IF(ISBLANK(E14),0,0+IF(ISBLANK(G14),0,0+IF(F14="Accepted",10)+IF(F14="Published",20)+IF(F14="Granted",80))))</f>
        <v>0</v>
      </c>
      <c r="J14" s="1476"/>
      <c r="K14" s="1360"/>
      <c r="L14" s="85"/>
      <c r="M14" s="482"/>
      <c r="N14" s="85"/>
      <c r="O14" s="117" t="s">
        <v>60</v>
      </c>
      <c r="P14" s="118">
        <f t="shared" ref="P14:P28" si="5">IF(O14="Acceptable",I14,0)</f>
        <v>0</v>
      </c>
      <c r="Q14" s="1330"/>
      <c r="R14" s="1331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245</v>
      </c>
    </row>
    <row r="15" spans="1:29" ht="14.25" customHeight="1">
      <c r="A15" s="120">
        <v>2</v>
      </c>
      <c r="B15" s="1361"/>
      <c r="C15" s="1276"/>
      <c r="D15" s="1277"/>
      <c r="E15" s="125"/>
      <c r="F15" s="464" t="s">
        <v>1</v>
      </c>
      <c r="G15" s="1478"/>
      <c r="H15" s="1277"/>
      <c r="I15" s="208">
        <f t="shared" si="4"/>
        <v>0</v>
      </c>
      <c r="J15" s="1461"/>
      <c r="K15" s="1345"/>
      <c r="L15" s="85"/>
      <c r="M15" s="483"/>
      <c r="N15" s="85"/>
      <c r="O15" s="122" t="s">
        <v>60</v>
      </c>
      <c r="P15" s="123">
        <f t="shared" si="5"/>
        <v>0</v>
      </c>
      <c r="Q15" s="1327"/>
      <c r="R15" s="1328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246</v>
      </c>
    </row>
    <row r="16" spans="1:29">
      <c r="A16" s="120">
        <v>3</v>
      </c>
      <c r="B16" s="1361"/>
      <c r="C16" s="1276"/>
      <c r="D16" s="1277"/>
      <c r="E16" s="125"/>
      <c r="F16" s="464" t="s">
        <v>1</v>
      </c>
      <c r="G16" s="1478"/>
      <c r="H16" s="1277"/>
      <c r="I16" s="208">
        <f t="shared" si="4"/>
        <v>0</v>
      </c>
      <c r="J16" s="1461"/>
      <c r="K16" s="1345"/>
      <c r="L16" s="85"/>
      <c r="M16" s="483"/>
      <c r="N16" s="85"/>
      <c r="O16" s="122" t="s">
        <v>60</v>
      </c>
      <c r="P16" s="123">
        <f t="shared" si="5"/>
        <v>0</v>
      </c>
      <c r="Q16" s="1327"/>
      <c r="R16" s="1328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361"/>
      <c r="C17" s="1276"/>
      <c r="D17" s="1277"/>
      <c r="E17" s="125"/>
      <c r="F17" s="464" t="s">
        <v>1</v>
      </c>
      <c r="G17" s="1478"/>
      <c r="H17" s="1277"/>
      <c r="I17" s="208">
        <f t="shared" si="4"/>
        <v>0</v>
      </c>
      <c r="J17" s="1461"/>
      <c r="K17" s="1345"/>
      <c r="L17" s="85"/>
      <c r="M17" s="483"/>
      <c r="N17" s="85"/>
      <c r="O17" s="122" t="s">
        <v>60</v>
      </c>
      <c r="P17" s="123">
        <f t="shared" si="5"/>
        <v>0</v>
      </c>
      <c r="Q17" s="1327"/>
      <c r="R17" s="1328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84"/>
    </row>
    <row r="18" spans="1:29">
      <c r="A18" s="120">
        <v>5</v>
      </c>
      <c r="B18" s="1361"/>
      <c r="C18" s="1276"/>
      <c r="D18" s="1277"/>
      <c r="E18" s="125"/>
      <c r="F18" s="464" t="s">
        <v>1</v>
      </c>
      <c r="G18" s="1478"/>
      <c r="H18" s="1277"/>
      <c r="I18" s="208">
        <f t="shared" si="4"/>
        <v>0</v>
      </c>
      <c r="J18" s="1461"/>
      <c r="K18" s="1345"/>
      <c r="L18" s="85"/>
      <c r="M18" s="483"/>
      <c r="N18" s="85"/>
      <c r="O18" s="122" t="s">
        <v>60</v>
      </c>
      <c r="P18" s="123">
        <f t="shared" si="5"/>
        <v>0</v>
      </c>
      <c r="Q18" s="1327"/>
      <c r="R18" s="1328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84"/>
    </row>
    <row r="19" spans="1:29">
      <c r="A19" s="120">
        <v>6</v>
      </c>
      <c r="B19" s="1361"/>
      <c r="C19" s="1276"/>
      <c r="D19" s="1277"/>
      <c r="E19" s="125"/>
      <c r="F19" s="464" t="s">
        <v>1</v>
      </c>
      <c r="G19" s="1478"/>
      <c r="H19" s="1277"/>
      <c r="I19" s="208">
        <f t="shared" si="4"/>
        <v>0</v>
      </c>
      <c r="J19" s="1429"/>
      <c r="K19" s="1345"/>
      <c r="L19" s="85"/>
      <c r="M19" s="483"/>
      <c r="N19" s="85"/>
      <c r="O19" s="122" t="s">
        <v>60</v>
      </c>
      <c r="P19" s="123">
        <f t="shared" si="5"/>
        <v>0</v>
      </c>
      <c r="Q19" s="1327"/>
      <c r="R19" s="1328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361"/>
      <c r="C20" s="1276"/>
      <c r="D20" s="1277"/>
      <c r="E20" s="125"/>
      <c r="F20" s="464" t="s">
        <v>1</v>
      </c>
      <c r="G20" s="1478"/>
      <c r="H20" s="1277"/>
      <c r="I20" s="208">
        <f t="shared" si="4"/>
        <v>0</v>
      </c>
      <c r="J20" s="1429"/>
      <c r="K20" s="1345"/>
      <c r="L20" s="85"/>
      <c r="M20" s="483"/>
      <c r="N20" s="85"/>
      <c r="O20" s="122" t="s">
        <v>60</v>
      </c>
      <c r="P20" s="123">
        <f t="shared" si="5"/>
        <v>0</v>
      </c>
      <c r="Q20" s="1327"/>
      <c r="R20" s="1328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363"/>
      <c r="C21" s="1276"/>
      <c r="D21" s="1277"/>
      <c r="E21" s="129"/>
      <c r="F21" s="485" t="s">
        <v>1</v>
      </c>
      <c r="G21" s="1480"/>
      <c r="H21" s="1277"/>
      <c r="I21" s="208">
        <f t="shared" si="4"/>
        <v>0</v>
      </c>
      <c r="J21" s="1463"/>
      <c r="K21" s="1345"/>
      <c r="L21" s="85"/>
      <c r="M21" s="483"/>
      <c r="N21" s="85"/>
      <c r="O21" s="122" t="s">
        <v>60</v>
      </c>
      <c r="P21" s="123">
        <f t="shared" si="5"/>
        <v>0</v>
      </c>
      <c r="Q21" s="1327"/>
      <c r="R21" s="1328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84"/>
    </row>
    <row r="22" spans="1:29" ht="15.75" hidden="1" customHeight="1">
      <c r="A22" s="120">
        <v>9</v>
      </c>
      <c r="B22" s="1363"/>
      <c r="C22" s="1276"/>
      <c r="D22" s="1277"/>
      <c r="E22" s="129"/>
      <c r="F22" s="485" t="s">
        <v>1</v>
      </c>
      <c r="G22" s="1480"/>
      <c r="H22" s="1277"/>
      <c r="I22" s="208">
        <f t="shared" si="4"/>
        <v>0</v>
      </c>
      <c r="J22" s="1428"/>
      <c r="K22" s="1345"/>
      <c r="L22" s="85"/>
      <c r="M22" s="483"/>
      <c r="N22" s="85"/>
      <c r="O22" s="122" t="s">
        <v>60</v>
      </c>
      <c r="P22" s="123">
        <f t="shared" si="5"/>
        <v>0</v>
      </c>
      <c r="Q22" s="1327"/>
      <c r="R22" s="1328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363"/>
      <c r="C23" s="1276"/>
      <c r="D23" s="1277"/>
      <c r="E23" s="129"/>
      <c r="F23" s="485" t="s">
        <v>1</v>
      </c>
      <c r="G23" s="1480"/>
      <c r="H23" s="1277"/>
      <c r="I23" s="208">
        <f t="shared" si="4"/>
        <v>0</v>
      </c>
      <c r="J23" s="1428"/>
      <c r="K23" s="1345"/>
      <c r="L23" s="85"/>
      <c r="M23" s="483"/>
      <c r="N23" s="85"/>
      <c r="O23" s="122" t="s">
        <v>60</v>
      </c>
      <c r="P23" s="123">
        <f t="shared" si="5"/>
        <v>0</v>
      </c>
      <c r="Q23" s="1327"/>
      <c r="R23" s="1328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363"/>
      <c r="C24" s="1276"/>
      <c r="D24" s="1277"/>
      <c r="E24" s="129"/>
      <c r="F24" s="485" t="s">
        <v>1</v>
      </c>
      <c r="G24" s="1480"/>
      <c r="H24" s="1277"/>
      <c r="I24" s="208">
        <f t="shared" si="4"/>
        <v>0</v>
      </c>
      <c r="J24" s="1428"/>
      <c r="K24" s="1345"/>
      <c r="L24" s="85"/>
      <c r="M24" s="483"/>
      <c r="N24" s="85"/>
      <c r="O24" s="122" t="s">
        <v>60</v>
      </c>
      <c r="P24" s="123">
        <f t="shared" si="5"/>
        <v>0</v>
      </c>
      <c r="Q24" s="1327"/>
      <c r="R24" s="1328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363"/>
      <c r="C25" s="1276"/>
      <c r="D25" s="1277"/>
      <c r="E25" s="129"/>
      <c r="F25" s="485" t="s">
        <v>1</v>
      </c>
      <c r="G25" s="1480"/>
      <c r="H25" s="1277"/>
      <c r="I25" s="208">
        <f t="shared" si="4"/>
        <v>0</v>
      </c>
      <c r="J25" s="1463"/>
      <c r="K25" s="1345"/>
      <c r="L25" s="85"/>
      <c r="M25" s="483"/>
      <c r="N25" s="85"/>
      <c r="O25" s="122" t="s">
        <v>60</v>
      </c>
      <c r="P25" s="123">
        <f t="shared" si="5"/>
        <v>0</v>
      </c>
      <c r="Q25" s="1327"/>
      <c r="R25" s="1328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84"/>
    </row>
    <row r="26" spans="1:29" ht="15.75" hidden="1" customHeight="1">
      <c r="A26" s="120">
        <v>13</v>
      </c>
      <c r="B26" s="1363"/>
      <c r="C26" s="1276"/>
      <c r="D26" s="1277"/>
      <c r="E26" s="129"/>
      <c r="F26" s="485" t="s">
        <v>1</v>
      </c>
      <c r="G26" s="1480"/>
      <c r="H26" s="1277"/>
      <c r="I26" s="208">
        <f t="shared" si="4"/>
        <v>0</v>
      </c>
      <c r="J26" s="1428"/>
      <c r="K26" s="1345"/>
      <c r="L26" s="85"/>
      <c r="M26" s="483"/>
      <c r="N26" s="85"/>
      <c r="O26" s="122" t="s">
        <v>60</v>
      </c>
      <c r="P26" s="123">
        <f t="shared" si="5"/>
        <v>0</v>
      </c>
      <c r="Q26" s="1327"/>
      <c r="R26" s="1328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363"/>
      <c r="C27" s="1276"/>
      <c r="D27" s="1277"/>
      <c r="E27" s="129"/>
      <c r="F27" s="485" t="s">
        <v>1</v>
      </c>
      <c r="G27" s="1480"/>
      <c r="H27" s="1277"/>
      <c r="I27" s="208">
        <f t="shared" si="4"/>
        <v>0</v>
      </c>
      <c r="J27" s="1428"/>
      <c r="K27" s="1345"/>
      <c r="L27" s="85"/>
      <c r="M27" s="483"/>
      <c r="N27" s="85"/>
      <c r="O27" s="122" t="s">
        <v>60</v>
      </c>
      <c r="P27" s="123">
        <f t="shared" si="5"/>
        <v>0</v>
      </c>
      <c r="Q27" s="1327"/>
      <c r="R27" s="1328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363"/>
      <c r="C28" s="1276"/>
      <c r="D28" s="1277"/>
      <c r="E28" s="129"/>
      <c r="F28" s="485" t="s">
        <v>1</v>
      </c>
      <c r="G28" s="1480"/>
      <c r="H28" s="1277"/>
      <c r="I28" s="208">
        <f t="shared" si="4"/>
        <v>0</v>
      </c>
      <c r="J28" s="1428"/>
      <c r="K28" s="1345"/>
      <c r="L28" s="85"/>
      <c r="M28" s="483"/>
      <c r="N28" s="85"/>
      <c r="O28" s="168" t="s">
        <v>60</v>
      </c>
      <c r="P28" s="123">
        <f t="shared" si="5"/>
        <v>0</v>
      </c>
      <c r="Q28" s="1327"/>
      <c r="R28" s="1328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384"/>
      <c r="C29" s="1294"/>
      <c r="D29" s="1357"/>
      <c r="E29" s="135"/>
      <c r="F29" s="135"/>
      <c r="G29" s="1346" t="s">
        <v>125</v>
      </c>
      <c r="H29" s="1357"/>
      <c r="I29" s="172">
        <f>SUM(I14:I28)</f>
        <v>0</v>
      </c>
      <c r="J29" s="1481"/>
      <c r="K29" s="1295"/>
      <c r="L29" s="85"/>
      <c r="M29" s="487"/>
      <c r="N29" s="85"/>
      <c r="O29" s="140"/>
      <c r="P29" s="175">
        <f>SUM(P14:P28)</f>
        <v>0</v>
      </c>
      <c r="Q29" s="1479"/>
      <c r="R29" s="1295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458" t="s">
        <v>247</v>
      </c>
      <c r="B31" s="1294"/>
      <c r="C31" s="1294"/>
      <c r="D31" s="1294"/>
      <c r="E31" s="1294"/>
      <c r="F31" s="1294"/>
      <c r="G31" s="1294"/>
      <c r="H31" s="1294"/>
      <c r="I31" s="1294"/>
      <c r="J31" s="1294"/>
      <c r="K31" s="1295"/>
      <c r="L31" s="85"/>
      <c r="M31" s="84" t="str">
        <f>A31</f>
        <v>WITH MULTIPLE INVENTORS</v>
      </c>
      <c r="N31" s="85"/>
      <c r="O31" s="1455" t="str">
        <f>A31</f>
        <v>WITH MULTIPLE INVENTORS</v>
      </c>
      <c r="P31" s="1312"/>
      <c r="Q31" s="1312"/>
      <c r="R31" s="1312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113</v>
      </c>
      <c r="B32" s="1329" t="s">
        <v>240</v>
      </c>
      <c r="C32" s="1294"/>
      <c r="D32" s="1357"/>
      <c r="E32" s="206" t="s">
        <v>248</v>
      </c>
      <c r="F32" s="104" t="s">
        <v>242</v>
      </c>
      <c r="G32" s="1329" t="s">
        <v>249</v>
      </c>
      <c r="H32" s="1357"/>
      <c r="I32" s="106" t="s">
        <v>131</v>
      </c>
      <c r="J32" s="104" t="s">
        <v>120</v>
      </c>
      <c r="K32" s="153" t="s">
        <v>121</v>
      </c>
      <c r="L32" s="13"/>
      <c r="M32" s="44" t="s">
        <v>122</v>
      </c>
      <c r="N32" s="13"/>
      <c r="O32" s="103" t="s">
        <v>123</v>
      </c>
      <c r="P32" s="106" t="s">
        <v>132</v>
      </c>
      <c r="Q32" s="104" t="s">
        <v>124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358"/>
      <c r="C33" s="1368"/>
      <c r="D33" s="1359"/>
      <c r="E33" s="112"/>
      <c r="F33" s="464" t="s">
        <v>1</v>
      </c>
      <c r="G33" s="1460"/>
      <c r="H33" s="1371"/>
      <c r="I33" s="156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5"/>
      <c r="M33" s="482"/>
      <c r="N33" s="85"/>
      <c r="O33" s="117" t="s">
        <v>60</v>
      </c>
      <c r="P33" s="40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61"/>
      <c r="C34" s="1276"/>
      <c r="D34" s="1277"/>
      <c r="E34" s="125"/>
      <c r="F34" s="464" t="s">
        <v>1</v>
      </c>
      <c r="G34" s="1478"/>
      <c r="H34" s="1277"/>
      <c r="I34" s="160">
        <v>0</v>
      </c>
      <c r="J34" s="209">
        <f t="shared" si="6"/>
        <v>0</v>
      </c>
      <c r="K34" s="435"/>
      <c r="L34" s="85"/>
      <c r="M34" s="483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61"/>
      <c r="C35" s="1276"/>
      <c r="D35" s="1277"/>
      <c r="E35" s="125"/>
      <c r="F35" s="464" t="s">
        <v>1</v>
      </c>
      <c r="G35" s="1478"/>
      <c r="H35" s="1277"/>
      <c r="I35" s="160">
        <v>0</v>
      </c>
      <c r="J35" s="209">
        <f t="shared" si="6"/>
        <v>0</v>
      </c>
      <c r="K35" s="435"/>
      <c r="L35" s="85"/>
      <c r="M35" s="483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61"/>
      <c r="C36" s="1276"/>
      <c r="D36" s="1277"/>
      <c r="E36" s="125"/>
      <c r="F36" s="464" t="s">
        <v>1</v>
      </c>
      <c r="G36" s="1478"/>
      <c r="H36" s="1277"/>
      <c r="I36" s="160">
        <v>0</v>
      </c>
      <c r="J36" s="209">
        <f t="shared" si="6"/>
        <v>0</v>
      </c>
      <c r="K36" s="435"/>
      <c r="L36" s="85"/>
      <c r="M36" s="483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61"/>
      <c r="C37" s="1276"/>
      <c r="D37" s="1277"/>
      <c r="E37" s="125"/>
      <c r="F37" s="464" t="s">
        <v>1</v>
      </c>
      <c r="G37" s="1478"/>
      <c r="H37" s="1277"/>
      <c r="I37" s="160">
        <v>0</v>
      </c>
      <c r="J37" s="209">
        <f t="shared" si="6"/>
        <v>0</v>
      </c>
      <c r="K37" s="435"/>
      <c r="L37" s="85"/>
      <c r="M37" s="483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61"/>
      <c r="C38" s="1276"/>
      <c r="D38" s="1277"/>
      <c r="E38" s="125"/>
      <c r="F38" s="464" t="s">
        <v>1</v>
      </c>
      <c r="G38" s="1478"/>
      <c r="H38" s="1277"/>
      <c r="I38" s="160">
        <v>0</v>
      </c>
      <c r="J38" s="209">
        <f t="shared" si="6"/>
        <v>0</v>
      </c>
      <c r="K38" s="435"/>
      <c r="L38" s="85"/>
      <c r="M38" s="483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61"/>
      <c r="C39" s="1276"/>
      <c r="D39" s="1277"/>
      <c r="E39" s="125"/>
      <c r="F39" s="464" t="s">
        <v>1</v>
      </c>
      <c r="G39" s="1478"/>
      <c r="H39" s="1277"/>
      <c r="I39" s="160">
        <v>0</v>
      </c>
      <c r="J39" s="209">
        <f t="shared" si="6"/>
        <v>0</v>
      </c>
      <c r="K39" s="435"/>
      <c r="L39" s="85"/>
      <c r="M39" s="483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61"/>
      <c r="C40" s="1276"/>
      <c r="D40" s="1277"/>
      <c r="E40" s="125"/>
      <c r="F40" s="464" t="s">
        <v>1</v>
      </c>
      <c r="G40" s="1478"/>
      <c r="H40" s="1277"/>
      <c r="I40" s="160">
        <v>0</v>
      </c>
      <c r="J40" s="209">
        <f t="shared" si="6"/>
        <v>0</v>
      </c>
      <c r="K40" s="435"/>
      <c r="L40" s="85"/>
      <c r="M40" s="483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363"/>
      <c r="C41" s="1276"/>
      <c r="D41" s="1277"/>
      <c r="E41" s="490"/>
      <c r="F41" s="485" t="s">
        <v>1</v>
      </c>
      <c r="G41" s="1480"/>
      <c r="H41" s="1277"/>
      <c r="I41" s="416">
        <v>0</v>
      </c>
      <c r="J41" s="209">
        <f t="shared" si="6"/>
        <v>0</v>
      </c>
      <c r="K41" s="417"/>
      <c r="L41" s="85"/>
      <c r="M41" s="483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363"/>
      <c r="C42" s="1276"/>
      <c r="D42" s="1277"/>
      <c r="E42" s="490"/>
      <c r="F42" s="485" t="s">
        <v>1</v>
      </c>
      <c r="G42" s="1480"/>
      <c r="H42" s="1277"/>
      <c r="I42" s="416">
        <v>0</v>
      </c>
      <c r="J42" s="209">
        <f t="shared" si="6"/>
        <v>0</v>
      </c>
      <c r="K42" s="417"/>
      <c r="L42" s="85"/>
      <c r="M42" s="483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363"/>
      <c r="C43" s="1276"/>
      <c r="D43" s="1277"/>
      <c r="E43" s="490"/>
      <c r="F43" s="485" t="s">
        <v>1</v>
      </c>
      <c r="G43" s="1480"/>
      <c r="H43" s="1277"/>
      <c r="I43" s="416">
        <v>0</v>
      </c>
      <c r="J43" s="209">
        <f t="shared" si="6"/>
        <v>0</v>
      </c>
      <c r="K43" s="417"/>
      <c r="L43" s="85"/>
      <c r="M43" s="483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363"/>
      <c r="C44" s="1276"/>
      <c r="D44" s="1277"/>
      <c r="E44" s="490"/>
      <c r="F44" s="485" t="s">
        <v>1</v>
      </c>
      <c r="G44" s="1480"/>
      <c r="H44" s="1277"/>
      <c r="I44" s="416">
        <v>0</v>
      </c>
      <c r="J44" s="209">
        <f t="shared" si="6"/>
        <v>0</v>
      </c>
      <c r="K44" s="417"/>
      <c r="L44" s="85"/>
      <c r="M44" s="483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363"/>
      <c r="C45" s="1276"/>
      <c r="D45" s="1277"/>
      <c r="E45" s="490"/>
      <c r="F45" s="485" t="s">
        <v>1</v>
      </c>
      <c r="G45" s="1480"/>
      <c r="H45" s="1277"/>
      <c r="I45" s="416">
        <v>0</v>
      </c>
      <c r="J45" s="209">
        <f t="shared" si="6"/>
        <v>0</v>
      </c>
      <c r="K45" s="417"/>
      <c r="L45" s="85"/>
      <c r="M45" s="483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363"/>
      <c r="C46" s="1276"/>
      <c r="D46" s="1277"/>
      <c r="E46" s="490"/>
      <c r="F46" s="485" t="s">
        <v>1</v>
      </c>
      <c r="G46" s="1480"/>
      <c r="H46" s="1277"/>
      <c r="I46" s="416">
        <v>0</v>
      </c>
      <c r="J46" s="209">
        <f t="shared" si="6"/>
        <v>0</v>
      </c>
      <c r="K46" s="417"/>
      <c r="L46" s="85"/>
      <c r="M46" s="483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363"/>
      <c r="C47" s="1276"/>
      <c r="D47" s="1277"/>
      <c r="E47" s="490"/>
      <c r="F47" s="485" t="s">
        <v>1</v>
      </c>
      <c r="G47" s="1480"/>
      <c r="H47" s="1277"/>
      <c r="I47" s="416">
        <v>0</v>
      </c>
      <c r="J47" s="209">
        <f t="shared" si="6"/>
        <v>0</v>
      </c>
      <c r="K47" s="417"/>
      <c r="L47" s="85"/>
      <c r="M47" s="483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91" t="s">
        <v>250</v>
      </c>
      <c r="C48" s="178"/>
      <c r="D48" s="492"/>
      <c r="E48" s="135"/>
      <c r="F48" s="390"/>
      <c r="G48" s="1384"/>
      <c r="H48" s="1357"/>
      <c r="I48" s="212" t="s">
        <v>125</v>
      </c>
      <c r="J48" s="138">
        <f>SUM(J33:J47)</f>
        <v>0</v>
      </c>
      <c r="K48" s="173"/>
      <c r="L48" s="85"/>
      <c r="M48" s="487"/>
      <c r="N48" s="85"/>
      <c r="O48" s="140"/>
      <c r="P48" s="493"/>
      <c r="Q48" s="39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94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251</v>
      </c>
      <c r="B50" s="178" t="s">
        <v>252</v>
      </c>
      <c r="C50" s="136"/>
      <c r="D50" s="136"/>
      <c r="E50" s="136"/>
      <c r="F50" s="136"/>
      <c r="G50" s="1457"/>
      <c r="H50" s="1294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458" t="s">
        <v>239</v>
      </c>
      <c r="B51" s="1294"/>
      <c r="C51" s="1294"/>
      <c r="D51" s="1294"/>
      <c r="E51" s="1294"/>
      <c r="F51" s="1294"/>
      <c r="G51" s="1294"/>
      <c r="H51" s="1294"/>
      <c r="I51" s="1294"/>
      <c r="J51" s="1294"/>
      <c r="K51" s="1295"/>
      <c r="L51" s="87"/>
      <c r="M51" s="84" t="str">
        <f>A51</f>
        <v>SOLE INVENTOR</v>
      </c>
      <c r="N51" s="87"/>
      <c r="O51" s="1455" t="str">
        <f>A51</f>
        <v>SOLE INVENTOR</v>
      </c>
      <c r="P51" s="1312"/>
      <c r="Q51" s="1312"/>
      <c r="R51" s="1312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113</v>
      </c>
      <c r="B52" s="1329" t="s">
        <v>253</v>
      </c>
      <c r="C52" s="1294"/>
      <c r="D52" s="1357"/>
      <c r="E52" s="104" t="s">
        <v>254</v>
      </c>
      <c r="F52" s="104" t="s">
        <v>255</v>
      </c>
      <c r="G52" s="1329" t="s">
        <v>256</v>
      </c>
      <c r="H52" s="1357"/>
      <c r="I52" s="106" t="s">
        <v>120</v>
      </c>
      <c r="J52" s="1329" t="s">
        <v>121</v>
      </c>
      <c r="K52" s="1295"/>
      <c r="L52" s="13"/>
      <c r="M52" s="44" t="s">
        <v>122</v>
      </c>
      <c r="N52" s="13"/>
      <c r="O52" s="103" t="s">
        <v>123</v>
      </c>
      <c r="P52" s="106" t="s">
        <v>124</v>
      </c>
      <c r="Q52" s="1329" t="s">
        <v>76</v>
      </c>
      <c r="R52" s="1295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94"/>
      <c r="C53" s="1370"/>
      <c r="D53" s="1371"/>
      <c r="E53" s="495" t="s">
        <v>1</v>
      </c>
      <c r="F53" s="495"/>
      <c r="G53" s="1460"/>
      <c r="H53" s="1371"/>
      <c r="I53" s="208">
        <f t="shared" ref="I53:I67" si="9">IF(ISBLANK(B53),0,0+IF(ISBLANK(F53),0,0+IF(ISBLANK(G53),0,0+IF(E53="Utility Model",10,0+IF(E53="Industrial Design",5,0)))))</f>
        <v>0</v>
      </c>
      <c r="J53" s="1482"/>
      <c r="K53" s="1360"/>
      <c r="L53" s="85"/>
      <c r="M53" s="482"/>
      <c r="N53" s="85"/>
      <c r="O53" s="117" t="s">
        <v>60</v>
      </c>
      <c r="P53" s="118">
        <f t="shared" ref="P53:P67" si="10">IF(O53="Acceptable",I53,0)</f>
        <v>0</v>
      </c>
      <c r="Q53" s="1327"/>
      <c r="R53" s="1328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61"/>
      <c r="C54" s="1276"/>
      <c r="D54" s="1277"/>
      <c r="E54" s="436" t="s">
        <v>1</v>
      </c>
      <c r="F54" s="436"/>
      <c r="G54" s="1460"/>
      <c r="H54" s="1371"/>
      <c r="I54" s="208">
        <f t="shared" si="9"/>
        <v>0</v>
      </c>
      <c r="J54" s="1429"/>
      <c r="K54" s="1345"/>
      <c r="L54" s="85"/>
      <c r="M54" s="483"/>
      <c r="N54" s="85"/>
      <c r="O54" s="122" t="s">
        <v>60</v>
      </c>
      <c r="P54" s="123">
        <f t="shared" si="10"/>
        <v>0</v>
      </c>
      <c r="Q54" s="1327"/>
      <c r="R54" s="1328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257</v>
      </c>
    </row>
    <row r="55" spans="1:29" ht="15.75" customHeight="1">
      <c r="A55" s="120">
        <v>3</v>
      </c>
      <c r="B55" s="1361"/>
      <c r="C55" s="1276"/>
      <c r="D55" s="1277"/>
      <c r="E55" s="436" t="s">
        <v>1</v>
      </c>
      <c r="F55" s="436"/>
      <c r="G55" s="1460"/>
      <c r="H55" s="1371"/>
      <c r="I55" s="208">
        <f t="shared" si="9"/>
        <v>0</v>
      </c>
      <c r="J55" s="1429"/>
      <c r="K55" s="1345"/>
      <c r="L55" s="85"/>
      <c r="M55" s="483"/>
      <c r="N55" s="85"/>
      <c r="O55" s="122" t="s">
        <v>60</v>
      </c>
      <c r="P55" s="123">
        <f t="shared" si="10"/>
        <v>0</v>
      </c>
      <c r="Q55" s="1327"/>
      <c r="R55" s="1328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258</v>
      </c>
    </row>
    <row r="56" spans="1:29" ht="13.5" customHeight="1">
      <c r="A56" s="120">
        <v>4</v>
      </c>
      <c r="B56" s="1361"/>
      <c r="C56" s="1276"/>
      <c r="D56" s="1277"/>
      <c r="E56" s="436" t="s">
        <v>1</v>
      </c>
      <c r="F56" s="436"/>
      <c r="G56" s="1460"/>
      <c r="H56" s="1371"/>
      <c r="I56" s="208">
        <f t="shared" si="9"/>
        <v>0</v>
      </c>
      <c r="J56" s="1429"/>
      <c r="K56" s="1345"/>
      <c r="L56" s="85"/>
      <c r="M56" s="483"/>
      <c r="N56" s="85"/>
      <c r="O56" s="122" t="s">
        <v>60</v>
      </c>
      <c r="P56" s="123">
        <f t="shared" si="10"/>
        <v>0</v>
      </c>
      <c r="Q56" s="1327"/>
      <c r="R56" s="1328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257</v>
      </c>
    </row>
    <row r="57" spans="1:29" ht="13.5" hidden="1" customHeight="1">
      <c r="A57" s="120">
        <v>5</v>
      </c>
      <c r="B57" s="1363"/>
      <c r="C57" s="1276"/>
      <c r="D57" s="1277"/>
      <c r="E57" s="496" t="s">
        <v>1</v>
      </c>
      <c r="F57" s="496"/>
      <c r="G57" s="1456"/>
      <c r="H57" s="1371"/>
      <c r="I57" s="208">
        <f t="shared" si="9"/>
        <v>0</v>
      </c>
      <c r="J57" s="1428"/>
      <c r="K57" s="1345"/>
      <c r="L57" s="85"/>
      <c r="M57" s="483"/>
      <c r="N57" s="85"/>
      <c r="O57" s="122" t="s">
        <v>60</v>
      </c>
      <c r="P57" s="123">
        <f t="shared" si="10"/>
        <v>0</v>
      </c>
      <c r="Q57" s="1327"/>
      <c r="R57" s="1328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257</v>
      </c>
    </row>
    <row r="58" spans="1:29" ht="15.75" hidden="1" customHeight="1">
      <c r="A58" s="120">
        <v>6</v>
      </c>
      <c r="B58" s="1363"/>
      <c r="C58" s="1276"/>
      <c r="D58" s="1277"/>
      <c r="E58" s="496" t="s">
        <v>1</v>
      </c>
      <c r="F58" s="496"/>
      <c r="G58" s="1456"/>
      <c r="H58" s="1371"/>
      <c r="I58" s="208">
        <f t="shared" si="9"/>
        <v>0</v>
      </c>
      <c r="J58" s="1428"/>
      <c r="K58" s="1345"/>
      <c r="L58" s="85"/>
      <c r="M58" s="483"/>
      <c r="N58" s="85"/>
      <c r="O58" s="122" t="s">
        <v>60</v>
      </c>
      <c r="P58" s="123">
        <f t="shared" si="10"/>
        <v>0</v>
      </c>
      <c r="Q58" s="1327"/>
      <c r="R58" s="1328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258</v>
      </c>
    </row>
    <row r="59" spans="1:29" ht="15.75" hidden="1" customHeight="1">
      <c r="A59" s="120">
        <v>7</v>
      </c>
      <c r="B59" s="1363"/>
      <c r="C59" s="1276"/>
      <c r="D59" s="1277"/>
      <c r="E59" s="496" t="s">
        <v>1</v>
      </c>
      <c r="F59" s="496"/>
      <c r="G59" s="1456"/>
      <c r="H59" s="1371"/>
      <c r="I59" s="208">
        <f t="shared" si="9"/>
        <v>0</v>
      </c>
      <c r="J59" s="1428"/>
      <c r="K59" s="1345"/>
      <c r="L59" s="85"/>
      <c r="M59" s="483"/>
      <c r="N59" s="85"/>
      <c r="O59" s="122" t="s">
        <v>60</v>
      </c>
      <c r="P59" s="123">
        <f t="shared" si="10"/>
        <v>0</v>
      </c>
      <c r="Q59" s="1327"/>
      <c r="R59" s="1328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363"/>
      <c r="C60" s="1276"/>
      <c r="D60" s="1277"/>
      <c r="E60" s="496" t="s">
        <v>1</v>
      </c>
      <c r="F60" s="496"/>
      <c r="G60" s="1456"/>
      <c r="H60" s="1371"/>
      <c r="I60" s="208">
        <f t="shared" si="9"/>
        <v>0</v>
      </c>
      <c r="J60" s="1428"/>
      <c r="K60" s="1345"/>
      <c r="L60" s="85"/>
      <c r="M60" s="483"/>
      <c r="N60" s="85"/>
      <c r="O60" s="122" t="s">
        <v>60</v>
      </c>
      <c r="P60" s="123">
        <f t="shared" si="10"/>
        <v>0</v>
      </c>
      <c r="Q60" s="1327"/>
      <c r="R60" s="1328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363"/>
      <c r="C61" s="1276"/>
      <c r="D61" s="1277"/>
      <c r="E61" s="496" t="s">
        <v>1</v>
      </c>
      <c r="F61" s="496"/>
      <c r="G61" s="1456"/>
      <c r="H61" s="1371"/>
      <c r="I61" s="208">
        <f t="shared" si="9"/>
        <v>0</v>
      </c>
      <c r="J61" s="1428"/>
      <c r="K61" s="1345"/>
      <c r="L61" s="85"/>
      <c r="M61" s="483"/>
      <c r="N61" s="85"/>
      <c r="O61" s="122" t="s">
        <v>60</v>
      </c>
      <c r="P61" s="123">
        <f t="shared" si="10"/>
        <v>0</v>
      </c>
      <c r="Q61" s="1327"/>
      <c r="R61" s="1328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363"/>
      <c r="C62" s="1276"/>
      <c r="D62" s="1277"/>
      <c r="E62" s="496" t="s">
        <v>1</v>
      </c>
      <c r="F62" s="496"/>
      <c r="G62" s="1456"/>
      <c r="H62" s="1371"/>
      <c r="I62" s="208">
        <f t="shared" si="9"/>
        <v>0</v>
      </c>
      <c r="J62" s="1428"/>
      <c r="K62" s="1345"/>
      <c r="L62" s="85"/>
      <c r="M62" s="483"/>
      <c r="N62" s="85"/>
      <c r="O62" s="122" t="s">
        <v>60</v>
      </c>
      <c r="P62" s="123">
        <f t="shared" si="10"/>
        <v>0</v>
      </c>
      <c r="Q62" s="1327"/>
      <c r="R62" s="1328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363"/>
      <c r="C63" s="1276"/>
      <c r="D63" s="1277"/>
      <c r="E63" s="496" t="s">
        <v>1</v>
      </c>
      <c r="F63" s="496"/>
      <c r="G63" s="1456"/>
      <c r="H63" s="1371"/>
      <c r="I63" s="208">
        <f t="shared" si="9"/>
        <v>0</v>
      </c>
      <c r="J63" s="1428"/>
      <c r="K63" s="1345"/>
      <c r="L63" s="85"/>
      <c r="M63" s="483"/>
      <c r="N63" s="85"/>
      <c r="O63" s="122" t="s">
        <v>60</v>
      </c>
      <c r="P63" s="123">
        <f t="shared" si="10"/>
        <v>0</v>
      </c>
      <c r="Q63" s="1327"/>
      <c r="R63" s="1328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363"/>
      <c r="C64" s="1276"/>
      <c r="D64" s="1277"/>
      <c r="E64" s="496" t="s">
        <v>1</v>
      </c>
      <c r="F64" s="496"/>
      <c r="G64" s="1456"/>
      <c r="H64" s="1371"/>
      <c r="I64" s="208">
        <f t="shared" si="9"/>
        <v>0</v>
      </c>
      <c r="J64" s="1428"/>
      <c r="K64" s="1345"/>
      <c r="L64" s="85"/>
      <c r="M64" s="483"/>
      <c r="N64" s="85"/>
      <c r="O64" s="122" t="s">
        <v>60</v>
      </c>
      <c r="P64" s="123">
        <f t="shared" si="10"/>
        <v>0</v>
      </c>
      <c r="Q64" s="1327"/>
      <c r="R64" s="1328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363"/>
      <c r="C65" s="1276"/>
      <c r="D65" s="1277"/>
      <c r="E65" s="496" t="s">
        <v>1</v>
      </c>
      <c r="F65" s="496"/>
      <c r="G65" s="1456"/>
      <c r="H65" s="1371"/>
      <c r="I65" s="208">
        <f t="shared" si="9"/>
        <v>0</v>
      </c>
      <c r="J65" s="1428"/>
      <c r="K65" s="1345"/>
      <c r="L65" s="85"/>
      <c r="M65" s="483"/>
      <c r="N65" s="85"/>
      <c r="O65" s="122" t="s">
        <v>60</v>
      </c>
      <c r="P65" s="123">
        <f t="shared" si="10"/>
        <v>0</v>
      </c>
      <c r="Q65" s="1327"/>
      <c r="R65" s="1328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363"/>
      <c r="C66" s="1276"/>
      <c r="D66" s="1277"/>
      <c r="E66" s="496" t="s">
        <v>1</v>
      </c>
      <c r="F66" s="496"/>
      <c r="G66" s="1456"/>
      <c r="H66" s="1371"/>
      <c r="I66" s="208">
        <f t="shared" si="9"/>
        <v>0</v>
      </c>
      <c r="J66" s="1428"/>
      <c r="K66" s="1345"/>
      <c r="L66" s="85"/>
      <c r="M66" s="483"/>
      <c r="N66" s="85"/>
      <c r="O66" s="122" t="s">
        <v>60</v>
      </c>
      <c r="P66" s="123">
        <f t="shared" si="10"/>
        <v>0</v>
      </c>
      <c r="Q66" s="1327"/>
      <c r="R66" s="1328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363"/>
      <c r="C67" s="1276"/>
      <c r="D67" s="1277"/>
      <c r="E67" s="496" t="s">
        <v>1</v>
      </c>
      <c r="F67" s="497"/>
      <c r="G67" s="1456"/>
      <c r="H67" s="1371"/>
      <c r="I67" s="208">
        <f t="shared" si="9"/>
        <v>0</v>
      </c>
      <c r="J67" s="1483"/>
      <c r="K67" s="1484"/>
      <c r="L67" s="85"/>
      <c r="M67" s="483"/>
      <c r="N67" s="85"/>
      <c r="O67" s="168" t="s">
        <v>60</v>
      </c>
      <c r="P67" s="133">
        <f t="shared" si="10"/>
        <v>0</v>
      </c>
      <c r="Q67" s="1327"/>
      <c r="R67" s="1328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90" t="s">
        <v>250</v>
      </c>
      <c r="C68" s="136"/>
      <c r="D68" s="498"/>
      <c r="E68" s="1384"/>
      <c r="F68" s="1357"/>
      <c r="G68" s="1346" t="s">
        <v>125</v>
      </c>
      <c r="H68" s="1357"/>
      <c r="I68" s="172">
        <f>SUM(I53:I67)</f>
        <v>0</v>
      </c>
      <c r="J68" s="1481"/>
      <c r="K68" s="1295"/>
      <c r="L68" s="85"/>
      <c r="M68" s="487"/>
      <c r="N68" s="85"/>
      <c r="O68" s="140"/>
      <c r="P68" s="175">
        <f>SUM(P53:P67)</f>
        <v>0</v>
      </c>
      <c r="Q68" s="1343"/>
      <c r="R68" s="1295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458" t="s">
        <v>247</v>
      </c>
      <c r="B70" s="1294"/>
      <c r="C70" s="1294"/>
      <c r="D70" s="1294"/>
      <c r="E70" s="1294"/>
      <c r="F70" s="1294"/>
      <c r="G70" s="1294"/>
      <c r="H70" s="1294"/>
      <c r="I70" s="1294"/>
      <c r="J70" s="1294"/>
      <c r="K70" s="1295"/>
      <c r="L70" s="85"/>
      <c r="M70" s="84" t="str">
        <f>A70</f>
        <v>WITH MULTIPLE INVENTORS</v>
      </c>
      <c r="N70" s="85"/>
      <c r="O70" s="1455" t="str">
        <f>A70</f>
        <v>WITH MULTIPLE INVENTORS</v>
      </c>
      <c r="P70" s="1312"/>
      <c r="Q70" s="1312"/>
      <c r="R70" s="1312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113</v>
      </c>
      <c r="B71" s="1329" t="s">
        <v>253</v>
      </c>
      <c r="C71" s="1294"/>
      <c r="D71" s="1357"/>
      <c r="E71" s="104" t="s">
        <v>254</v>
      </c>
      <c r="F71" s="104" t="s">
        <v>255</v>
      </c>
      <c r="G71" s="1329" t="s">
        <v>256</v>
      </c>
      <c r="H71" s="1357"/>
      <c r="I71" s="106" t="s">
        <v>131</v>
      </c>
      <c r="J71" s="104" t="s">
        <v>120</v>
      </c>
      <c r="K71" s="153" t="s">
        <v>121</v>
      </c>
      <c r="L71" s="13"/>
      <c r="M71" s="44" t="s">
        <v>122</v>
      </c>
      <c r="N71" s="13"/>
      <c r="O71" s="103" t="s">
        <v>123</v>
      </c>
      <c r="P71" s="106" t="s">
        <v>132</v>
      </c>
      <c r="Q71" s="104" t="s">
        <v>124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94"/>
      <c r="C72" s="1370"/>
      <c r="D72" s="1371"/>
      <c r="E72" s="499" t="s">
        <v>1</v>
      </c>
      <c r="F72" s="495"/>
      <c r="G72" s="1460"/>
      <c r="H72" s="1371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5"/>
      <c r="M72" s="482"/>
      <c r="N72" s="85"/>
      <c r="O72" s="117" t="s">
        <v>60</v>
      </c>
      <c r="P72" s="40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61"/>
      <c r="C73" s="1276"/>
      <c r="D73" s="1277"/>
      <c r="E73" s="436" t="s">
        <v>1</v>
      </c>
      <c r="F73" s="436"/>
      <c r="G73" s="1460"/>
      <c r="H73" s="1371"/>
      <c r="I73" s="160">
        <v>0</v>
      </c>
      <c r="J73" s="208">
        <f t="shared" si="11"/>
        <v>0</v>
      </c>
      <c r="K73" s="435"/>
      <c r="L73" s="85"/>
      <c r="M73" s="483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61"/>
      <c r="C74" s="1276"/>
      <c r="D74" s="1277"/>
      <c r="E74" s="436" t="s">
        <v>1</v>
      </c>
      <c r="F74" s="436"/>
      <c r="G74" s="1460"/>
      <c r="H74" s="1371"/>
      <c r="I74" s="160">
        <v>0</v>
      </c>
      <c r="J74" s="208">
        <f t="shared" si="11"/>
        <v>0</v>
      </c>
      <c r="K74" s="435"/>
      <c r="L74" s="85"/>
      <c r="M74" s="483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61"/>
      <c r="C75" s="1276"/>
      <c r="D75" s="1277"/>
      <c r="E75" s="436" t="s">
        <v>1</v>
      </c>
      <c r="F75" s="436"/>
      <c r="G75" s="1460"/>
      <c r="H75" s="1371"/>
      <c r="I75" s="160">
        <v>0</v>
      </c>
      <c r="J75" s="208">
        <f t="shared" si="11"/>
        <v>0</v>
      </c>
      <c r="K75" s="435"/>
      <c r="L75" s="85"/>
      <c r="M75" s="483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363"/>
      <c r="C76" s="1276"/>
      <c r="D76" s="1277"/>
      <c r="E76" s="496" t="s">
        <v>1</v>
      </c>
      <c r="F76" s="496"/>
      <c r="G76" s="1456"/>
      <c r="H76" s="1371"/>
      <c r="I76" s="416">
        <v>0</v>
      </c>
      <c r="J76" s="208">
        <f t="shared" si="11"/>
        <v>0</v>
      </c>
      <c r="K76" s="417"/>
      <c r="L76" s="85"/>
      <c r="M76" s="483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363"/>
      <c r="C77" s="1276"/>
      <c r="D77" s="1277"/>
      <c r="E77" s="496" t="s">
        <v>1</v>
      </c>
      <c r="F77" s="496"/>
      <c r="G77" s="1456"/>
      <c r="H77" s="1371"/>
      <c r="I77" s="416">
        <v>0</v>
      </c>
      <c r="J77" s="208">
        <f t="shared" si="11"/>
        <v>0</v>
      </c>
      <c r="K77" s="417"/>
      <c r="L77" s="85"/>
      <c r="M77" s="483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363"/>
      <c r="C78" s="1276"/>
      <c r="D78" s="1277"/>
      <c r="E78" s="496" t="s">
        <v>1</v>
      </c>
      <c r="F78" s="496"/>
      <c r="G78" s="1456"/>
      <c r="H78" s="1371"/>
      <c r="I78" s="416">
        <v>0</v>
      </c>
      <c r="J78" s="208">
        <f t="shared" si="11"/>
        <v>0</v>
      </c>
      <c r="K78" s="417"/>
      <c r="L78" s="85"/>
      <c r="M78" s="483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363"/>
      <c r="C79" s="1276"/>
      <c r="D79" s="1277"/>
      <c r="E79" s="496" t="s">
        <v>1</v>
      </c>
      <c r="F79" s="496"/>
      <c r="G79" s="1456"/>
      <c r="H79" s="1371"/>
      <c r="I79" s="416">
        <v>0</v>
      </c>
      <c r="J79" s="208">
        <f t="shared" si="11"/>
        <v>0</v>
      </c>
      <c r="K79" s="417"/>
      <c r="L79" s="85"/>
      <c r="M79" s="483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363"/>
      <c r="C80" s="1276"/>
      <c r="D80" s="1277"/>
      <c r="E80" s="496" t="s">
        <v>1</v>
      </c>
      <c r="F80" s="496"/>
      <c r="G80" s="1456"/>
      <c r="H80" s="1371"/>
      <c r="I80" s="416">
        <v>0</v>
      </c>
      <c r="J80" s="208">
        <f t="shared" si="11"/>
        <v>0</v>
      </c>
      <c r="K80" s="417"/>
      <c r="L80" s="85"/>
      <c r="M80" s="483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363"/>
      <c r="C81" s="1276"/>
      <c r="D81" s="1277"/>
      <c r="E81" s="496" t="s">
        <v>1</v>
      </c>
      <c r="F81" s="496"/>
      <c r="G81" s="1456"/>
      <c r="H81" s="1371"/>
      <c r="I81" s="416">
        <v>0</v>
      </c>
      <c r="J81" s="208">
        <f t="shared" si="11"/>
        <v>0</v>
      </c>
      <c r="K81" s="417"/>
      <c r="L81" s="85"/>
      <c r="M81" s="483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363"/>
      <c r="C82" s="1276"/>
      <c r="D82" s="1277"/>
      <c r="E82" s="496" t="s">
        <v>1</v>
      </c>
      <c r="F82" s="496"/>
      <c r="G82" s="1456"/>
      <c r="H82" s="1371"/>
      <c r="I82" s="416">
        <v>0</v>
      </c>
      <c r="J82" s="208">
        <f t="shared" si="11"/>
        <v>0</v>
      </c>
      <c r="K82" s="417"/>
      <c r="L82" s="85"/>
      <c r="M82" s="483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363"/>
      <c r="C83" s="1276"/>
      <c r="D83" s="1277"/>
      <c r="E83" s="496" t="s">
        <v>1</v>
      </c>
      <c r="F83" s="496"/>
      <c r="G83" s="1456"/>
      <c r="H83" s="1371"/>
      <c r="I83" s="416">
        <v>0</v>
      </c>
      <c r="J83" s="208">
        <f t="shared" si="11"/>
        <v>0</v>
      </c>
      <c r="K83" s="417"/>
      <c r="L83" s="85"/>
      <c r="M83" s="483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363"/>
      <c r="C84" s="1276"/>
      <c r="D84" s="1277"/>
      <c r="E84" s="496" t="s">
        <v>1</v>
      </c>
      <c r="F84" s="496"/>
      <c r="G84" s="1456"/>
      <c r="H84" s="1371"/>
      <c r="I84" s="416">
        <v>0</v>
      </c>
      <c r="J84" s="208">
        <f t="shared" si="11"/>
        <v>0</v>
      </c>
      <c r="K84" s="417"/>
      <c r="L84" s="85"/>
      <c r="M84" s="483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363"/>
      <c r="C85" s="1276"/>
      <c r="D85" s="1277"/>
      <c r="E85" s="496" t="s">
        <v>1</v>
      </c>
      <c r="F85" s="496"/>
      <c r="G85" s="1456"/>
      <c r="H85" s="1371"/>
      <c r="I85" s="416">
        <v>0</v>
      </c>
      <c r="J85" s="208">
        <f t="shared" si="11"/>
        <v>0</v>
      </c>
      <c r="K85" s="417"/>
      <c r="L85" s="85"/>
      <c r="M85" s="483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500">
        <v>15</v>
      </c>
      <c r="B86" s="1444"/>
      <c r="C86" s="1375"/>
      <c r="D86" s="1376"/>
      <c r="E86" s="497" t="s">
        <v>1</v>
      </c>
      <c r="F86" s="497"/>
      <c r="G86" s="1456"/>
      <c r="H86" s="1371"/>
      <c r="I86" s="501">
        <v>0</v>
      </c>
      <c r="J86" s="208">
        <f t="shared" si="11"/>
        <v>0</v>
      </c>
      <c r="K86" s="502"/>
      <c r="L86" s="85"/>
      <c r="M86" s="483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91" t="s">
        <v>250</v>
      </c>
      <c r="C87" s="178"/>
      <c r="D87" s="492"/>
      <c r="E87" s="503"/>
      <c r="F87" s="504"/>
      <c r="G87" s="1459"/>
      <c r="H87" s="1294"/>
      <c r="I87" s="505" t="s">
        <v>125</v>
      </c>
      <c r="J87" s="172">
        <f>SUM(J72:J86)</f>
        <v>0</v>
      </c>
      <c r="K87" s="173"/>
      <c r="L87" s="85"/>
      <c r="M87" s="487"/>
      <c r="N87" s="85"/>
      <c r="O87" s="140"/>
      <c r="P87" s="460"/>
      <c r="Q87" s="39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9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22" t="s">
        <v>126</v>
      </c>
      <c r="B89" s="219" t="s">
        <v>259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506" t="s">
        <v>260</v>
      </c>
      <c r="B90" s="219" t="s">
        <v>261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113</v>
      </c>
      <c r="B91" s="1329" t="s">
        <v>262</v>
      </c>
      <c r="C91" s="1294"/>
      <c r="D91" s="1357"/>
      <c r="E91" s="106" t="s">
        <v>263</v>
      </c>
      <c r="F91" s="106" t="s">
        <v>264</v>
      </c>
      <c r="G91" s="1329" t="s">
        <v>265</v>
      </c>
      <c r="H91" s="1357"/>
      <c r="I91" s="106" t="s">
        <v>266</v>
      </c>
      <c r="J91" s="104" t="s">
        <v>120</v>
      </c>
      <c r="K91" s="153" t="s">
        <v>121</v>
      </c>
      <c r="L91" s="13"/>
      <c r="M91" s="44" t="s">
        <v>122</v>
      </c>
      <c r="N91" s="13"/>
      <c r="O91" s="103" t="s">
        <v>123</v>
      </c>
      <c r="P91" s="106" t="s">
        <v>124</v>
      </c>
      <c r="Q91" s="1329" t="s">
        <v>76</v>
      </c>
      <c r="R91" s="1295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94"/>
      <c r="C92" s="1370"/>
      <c r="D92" s="1371"/>
      <c r="E92" s="507"/>
      <c r="F92" s="233"/>
      <c r="G92" s="1460"/>
      <c r="H92" s="1371"/>
      <c r="I92" s="507"/>
      <c r="J92" s="208">
        <f t="shared" ref="J92:J101" si="16">IF(ISBLANK(B92),0,0+IF(ISBLANK(E92),0,0+IF(ISBLANK(F92),0,0+IF(ISBLANK(G92),0,0+IF(ISBLANK(I92),0,5)))))</f>
        <v>0</v>
      </c>
      <c r="K92" s="435"/>
      <c r="L92" s="85"/>
      <c r="M92" s="482"/>
      <c r="N92" s="85"/>
      <c r="O92" s="117" t="s">
        <v>60</v>
      </c>
      <c r="P92" s="118">
        <f t="shared" ref="P92:P101" si="17">IF(O92="Acceptable",J92,0)</f>
        <v>0</v>
      </c>
      <c r="Q92" s="1330"/>
      <c r="R92" s="1331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61"/>
      <c r="C93" s="1276"/>
      <c r="D93" s="1277"/>
      <c r="E93" s="508"/>
      <c r="F93" s="236"/>
      <c r="G93" s="1460"/>
      <c r="H93" s="1371"/>
      <c r="I93" s="508"/>
      <c r="J93" s="208">
        <f t="shared" si="16"/>
        <v>0</v>
      </c>
      <c r="K93" s="435"/>
      <c r="L93" s="85"/>
      <c r="M93" s="483"/>
      <c r="N93" s="85"/>
      <c r="O93" s="122" t="s">
        <v>60</v>
      </c>
      <c r="P93" s="123">
        <f t="shared" si="17"/>
        <v>0</v>
      </c>
      <c r="Q93" s="1327"/>
      <c r="R93" s="1328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61"/>
      <c r="C94" s="1276"/>
      <c r="D94" s="1277"/>
      <c r="E94" s="508"/>
      <c r="F94" s="236"/>
      <c r="G94" s="1460"/>
      <c r="H94" s="1371"/>
      <c r="I94" s="508"/>
      <c r="J94" s="208">
        <f t="shared" si="16"/>
        <v>0</v>
      </c>
      <c r="K94" s="435"/>
      <c r="L94" s="85"/>
      <c r="M94" s="483"/>
      <c r="N94" s="85"/>
      <c r="O94" s="122" t="s">
        <v>60</v>
      </c>
      <c r="P94" s="123">
        <f t="shared" si="17"/>
        <v>0</v>
      </c>
      <c r="Q94" s="1327"/>
      <c r="R94" s="1328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61"/>
      <c r="C95" s="1276"/>
      <c r="D95" s="1277"/>
      <c r="E95" s="508"/>
      <c r="F95" s="236"/>
      <c r="G95" s="1460"/>
      <c r="H95" s="1371"/>
      <c r="I95" s="508"/>
      <c r="J95" s="208">
        <f t="shared" si="16"/>
        <v>0</v>
      </c>
      <c r="K95" s="435"/>
      <c r="L95" s="85"/>
      <c r="M95" s="483"/>
      <c r="N95" s="85"/>
      <c r="O95" s="122" t="s">
        <v>60</v>
      </c>
      <c r="P95" s="123">
        <f t="shared" si="17"/>
        <v>0</v>
      </c>
      <c r="Q95" s="1327"/>
      <c r="R95" s="1328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363"/>
      <c r="C96" s="1276"/>
      <c r="D96" s="1277"/>
      <c r="E96" s="509"/>
      <c r="F96" s="128"/>
      <c r="G96" s="1456"/>
      <c r="H96" s="1371"/>
      <c r="I96" s="509"/>
      <c r="J96" s="208">
        <f t="shared" si="16"/>
        <v>0</v>
      </c>
      <c r="K96" s="417"/>
      <c r="L96" s="85"/>
      <c r="M96" s="483"/>
      <c r="N96" s="85"/>
      <c r="O96" s="122" t="s">
        <v>60</v>
      </c>
      <c r="P96" s="123">
        <f t="shared" si="17"/>
        <v>0</v>
      </c>
      <c r="Q96" s="1327"/>
      <c r="R96" s="1328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363"/>
      <c r="C97" s="1276"/>
      <c r="D97" s="1277"/>
      <c r="E97" s="509"/>
      <c r="F97" s="128"/>
      <c r="G97" s="1456"/>
      <c r="H97" s="1371"/>
      <c r="I97" s="509"/>
      <c r="J97" s="208">
        <f t="shared" si="16"/>
        <v>0</v>
      </c>
      <c r="K97" s="417"/>
      <c r="L97" s="85"/>
      <c r="M97" s="483"/>
      <c r="N97" s="85"/>
      <c r="O97" s="122" t="s">
        <v>60</v>
      </c>
      <c r="P97" s="123">
        <f t="shared" si="17"/>
        <v>0</v>
      </c>
      <c r="Q97" s="1327"/>
      <c r="R97" s="1328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363"/>
      <c r="C98" s="1276"/>
      <c r="D98" s="1277"/>
      <c r="E98" s="509"/>
      <c r="F98" s="128"/>
      <c r="G98" s="1456"/>
      <c r="H98" s="1371"/>
      <c r="I98" s="509"/>
      <c r="J98" s="208">
        <f t="shared" si="16"/>
        <v>0</v>
      </c>
      <c r="K98" s="417"/>
      <c r="L98" s="85"/>
      <c r="M98" s="483"/>
      <c r="N98" s="85"/>
      <c r="O98" s="122" t="s">
        <v>60</v>
      </c>
      <c r="P98" s="123">
        <f t="shared" si="17"/>
        <v>0</v>
      </c>
      <c r="Q98" s="1327"/>
      <c r="R98" s="1328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363"/>
      <c r="C99" s="1276"/>
      <c r="D99" s="1277"/>
      <c r="E99" s="509"/>
      <c r="F99" s="128"/>
      <c r="G99" s="1456"/>
      <c r="H99" s="1371"/>
      <c r="I99" s="509"/>
      <c r="J99" s="208">
        <f t="shared" si="16"/>
        <v>0</v>
      </c>
      <c r="K99" s="417"/>
      <c r="L99" s="85"/>
      <c r="M99" s="483"/>
      <c r="N99" s="85"/>
      <c r="O99" s="122" t="s">
        <v>60</v>
      </c>
      <c r="P99" s="123">
        <f t="shared" si="17"/>
        <v>0</v>
      </c>
      <c r="Q99" s="1327"/>
      <c r="R99" s="1328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363"/>
      <c r="C100" s="1276"/>
      <c r="D100" s="1277"/>
      <c r="E100" s="509"/>
      <c r="F100" s="128"/>
      <c r="G100" s="1456"/>
      <c r="H100" s="1371"/>
      <c r="I100" s="509"/>
      <c r="J100" s="208">
        <f t="shared" si="16"/>
        <v>0</v>
      </c>
      <c r="K100" s="417"/>
      <c r="L100" s="85"/>
      <c r="M100" s="483"/>
      <c r="N100" s="85"/>
      <c r="O100" s="122" t="s">
        <v>60</v>
      </c>
      <c r="P100" s="123">
        <f t="shared" si="17"/>
        <v>0</v>
      </c>
      <c r="Q100" s="1327"/>
      <c r="R100" s="1328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363"/>
      <c r="C101" s="1276"/>
      <c r="D101" s="1277"/>
      <c r="E101" s="509"/>
      <c r="F101" s="128"/>
      <c r="G101" s="1456"/>
      <c r="H101" s="1371"/>
      <c r="I101" s="509"/>
      <c r="J101" s="208">
        <f t="shared" si="16"/>
        <v>0</v>
      </c>
      <c r="K101" s="417"/>
      <c r="L101" s="85"/>
      <c r="M101" s="483"/>
      <c r="N101" s="85"/>
      <c r="O101" s="168" t="s">
        <v>60</v>
      </c>
      <c r="P101" s="133">
        <f t="shared" si="17"/>
        <v>0</v>
      </c>
      <c r="Q101" s="1341"/>
      <c r="R101" s="1342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384"/>
      <c r="C102" s="1294"/>
      <c r="D102" s="1357"/>
      <c r="E102" s="193"/>
      <c r="F102" s="193"/>
      <c r="G102" s="1384"/>
      <c r="H102" s="1357"/>
      <c r="I102" s="212" t="s">
        <v>125</v>
      </c>
      <c r="J102" s="172">
        <f>SUM(J92:J101)</f>
        <v>0</v>
      </c>
      <c r="K102" s="173"/>
      <c r="L102" s="85"/>
      <c r="M102" s="487"/>
      <c r="N102" s="85"/>
      <c r="O102" s="140"/>
      <c r="P102" s="175">
        <f>SUM(P92:P101)</f>
        <v>0</v>
      </c>
      <c r="Q102" s="1343"/>
      <c r="R102" s="1295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510" t="s">
        <v>267</v>
      </c>
      <c r="B104" s="178" t="s">
        <v>268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113</v>
      </c>
      <c r="B105" s="1329" t="s">
        <v>262</v>
      </c>
      <c r="C105" s="1294"/>
      <c r="D105" s="1357"/>
      <c r="E105" s="106" t="s">
        <v>263</v>
      </c>
      <c r="F105" s="106" t="s">
        <v>264</v>
      </c>
      <c r="G105" s="1329" t="s">
        <v>265</v>
      </c>
      <c r="H105" s="1357"/>
      <c r="I105" s="106" t="s">
        <v>266</v>
      </c>
      <c r="J105" s="104" t="s">
        <v>120</v>
      </c>
      <c r="K105" s="153" t="s">
        <v>121</v>
      </c>
      <c r="L105" s="13"/>
      <c r="M105" s="44" t="s">
        <v>122</v>
      </c>
      <c r="N105" s="13"/>
      <c r="O105" s="103" t="s">
        <v>123</v>
      </c>
      <c r="P105" s="106" t="s">
        <v>124</v>
      </c>
      <c r="Q105" s="1329" t="s">
        <v>76</v>
      </c>
      <c r="R105" s="1295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94"/>
      <c r="C106" s="1370"/>
      <c r="D106" s="1371"/>
      <c r="E106" s="507"/>
      <c r="F106" s="233"/>
      <c r="G106" s="1460"/>
      <c r="H106" s="1371"/>
      <c r="I106" s="507"/>
      <c r="J106" s="208">
        <f>IF(ISBLANK(B106),0,0+IF(ISBLANK(E106),0,0+IF(ISBLANK(F106),0,0+IF(ISBLANK(G106),0,0+IF(ISBLANK(I106),0,10)))))</f>
        <v>0</v>
      </c>
      <c r="K106" s="435"/>
      <c r="L106" s="85"/>
      <c r="M106" s="482"/>
      <c r="N106" s="85"/>
      <c r="O106" s="117" t="s">
        <v>60</v>
      </c>
      <c r="P106" s="118">
        <f t="shared" ref="P106:P115" si="18">IF(O106="Acceptable",J106,0)</f>
        <v>0</v>
      </c>
      <c r="Q106" s="1330"/>
      <c r="R106" s="1331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61"/>
      <c r="C107" s="1276"/>
      <c r="D107" s="1277"/>
      <c r="E107" s="508"/>
      <c r="F107" s="236"/>
      <c r="G107" s="1460"/>
      <c r="H107" s="1371"/>
      <c r="I107" s="508"/>
      <c r="J107" s="209">
        <f t="shared" ref="J107:J115" si="19">IF(ISBLANK(B107),0,10)</f>
        <v>0</v>
      </c>
      <c r="K107" s="435"/>
      <c r="L107" s="85"/>
      <c r="M107" s="483"/>
      <c r="N107" s="85"/>
      <c r="O107" s="122" t="s">
        <v>60</v>
      </c>
      <c r="P107" s="123">
        <f t="shared" si="18"/>
        <v>0</v>
      </c>
      <c r="Q107" s="1327"/>
      <c r="R107" s="1328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61"/>
      <c r="C108" s="1276"/>
      <c r="D108" s="1277"/>
      <c r="E108" s="508"/>
      <c r="F108" s="236"/>
      <c r="G108" s="1460"/>
      <c r="H108" s="1371"/>
      <c r="I108" s="508"/>
      <c r="J108" s="209">
        <f t="shared" si="19"/>
        <v>0</v>
      </c>
      <c r="K108" s="435"/>
      <c r="L108" s="85"/>
      <c r="M108" s="483"/>
      <c r="N108" s="85"/>
      <c r="O108" s="122" t="s">
        <v>60</v>
      </c>
      <c r="P108" s="123">
        <f t="shared" si="18"/>
        <v>0</v>
      </c>
      <c r="Q108" s="1327"/>
      <c r="R108" s="1328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61"/>
      <c r="C109" s="1276"/>
      <c r="D109" s="1277"/>
      <c r="E109" s="508"/>
      <c r="F109" s="236"/>
      <c r="G109" s="1460"/>
      <c r="H109" s="1371"/>
      <c r="I109" s="508"/>
      <c r="J109" s="209">
        <f t="shared" si="19"/>
        <v>0</v>
      </c>
      <c r="K109" s="435"/>
      <c r="L109" s="85"/>
      <c r="M109" s="483"/>
      <c r="N109" s="85"/>
      <c r="O109" s="122" t="s">
        <v>60</v>
      </c>
      <c r="P109" s="123">
        <f t="shared" si="18"/>
        <v>0</v>
      </c>
      <c r="Q109" s="1327"/>
      <c r="R109" s="1328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363"/>
      <c r="C110" s="1276"/>
      <c r="D110" s="1277"/>
      <c r="E110" s="509"/>
      <c r="F110" s="128"/>
      <c r="G110" s="1456"/>
      <c r="H110" s="1371"/>
      <c r="I110" s="509"/>
      <c r="J110" s="209">
        <f t="shared" si="19"/>
        <v>0</v>
      </c>
      <c r="K110" s="417"/>
      <c r="L110" s="85"/>
      <c r="M110" s="483"/>
      <c r="N110" s="85"/>
      <c r="O110" s="122" t="s">
        <v>60</v>
      </c>
      <c r="P110" s="123">
        <f t="shared" si="18"/>
        <v>0</v>
      </c>
      <c r="Q110" s="1327"/>
      <c r="R110" s="1328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363"/>
      <c r="C111" s="1276"/>
      <c r="D111" s="1277"/>
      <c r="E111" s="509"/>
      <c r="F111" s="128"/>
      <c r="G111" s="1456"/>
      <c r="H111" s="1371"/>
      <c r="I111" s="509"/>
      <c r="J111" s="209">
        <f t="shared" si="19"/>
        <v>0</v>
      </c>
      <c r="K111" s="417"/>
      <c r="L111" s="85"/>
      <c r="M111" s="483"/>
      <c r="N111" s="85"/>
      <c r="O111" s="122" t="s">
        <v>60</v>
      </c>
      <c r="P111" s="123">
        <f t="shared" si="18"/>
        <v>0</v>
      </c>
      <c r="Q111" s="1327"/>
      <c r="R111" s="1328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363"/>
      <c r="C112" s="1276"/>
      <c r="D112" s="1277"/>
      <c r="E112" s="509"/>
      <c r="F112" s="128"/>
      <c r="G112" s="1456"/>
      <c r="H112" s="1371"/>
      <c r="I112" s="509"/>
      <c r="J112" s="209">
        <f t="shared" si="19"/>
        <v>0</v>
      </c>
      <c r="K112" s="417"/>
      <c r="L112" s="85"/>
      <c r="M112" s="483"/>
      <c r="N112" s="85"/>
      <c r="O112" s="122" t="s">
        <v>60</v>
      </c>
      <c r="P112" s="123">
        <f t="shared" si="18"/>
        <v>0</v>
      </c>
      <c r="Q112" s="1327"/>
      <c r="R112" s="1328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363"/>
      <c r="C113" s="1276"/>
      <c r="D113" s="1277"/>
      <c r="E113" s="509"/>
      <c r="F113" s="128"/>
      <c r="G113" s="1456"/>
      <c r="H113" s="1371"/>
      <c r="I113" s="509"/>
      <c r="J113" s="209">
        <f t="shared" si="19"/>
        <v>0</v>
      </c>
      <c r="K113" s="417"/>
      <c r="L113" s="85"/>
      <c r="M113" s="483"/>
      <c r="N113" s="85"/>
      <c r="O113" s="122" t="s">
        <v>60</v>
      </c>
      <c r="P113" s="123">
        <f t="shared" si="18"/>
        <v>0</v>
      </c>
      <c r="Q113" s="1327"/>
      <c r="R113" s="1328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363"/>
      <c r="C114" s="1276"/>
      <c r="D114" s="1277"/>
      <c r="E114" s="509"/>
      <c r="F114" s="128"/>
      <c r="G114" s="1456"/>
      <c r="H114" s="1371"/>
      <c r="I114" s="509"/>
      <c r="J114" s="209">
        <f t="shared" si="19"/>
        <v>0</v>
      </c>
      <c r="K114" s="417"/>
      <c r="L114" s="85"/>
      <c r="M114" s="483"/>
      <c r="N114" s="85"/>
      <c r="O114" s="122" t="s">
        <v>60</v>
      </c>
      <c r="P114" s="123">
        <f t="shared" si="18"/>
        <v>0</v>
      </c>
      <c r="Q114" s="1327"/>
      <c r="R114" s="1328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363"/>
      <c r="C115" s="1276"/>
      <c r="D115" s="1277"/>
      <c r="E115" s="509"/>
      <c r="F115" s="128"/>
      <c r="G115" s="1456"/>
      <c r="H115" s="1371"/>
      <c r="I115" s="509"/>
      <c r="J115" s="209">
        <f t="shared" si="19"/>
        <v>0</v>
      </c>
      <c r="K115" s="417"/>
      <c r="L115" s="85"/>
      <c r="M115" s="483"/>
      <c r="N115" s="85"/>
      <c r="O115" s="122" t="s">
        <v>60</v>
      </c>
      <c r="P115" s="133">
        <f t="shared" si="18"/>
        <v>0</v>
      </c>
      <c r="Q115" s="1341"/>
      <c r="R115" s="1342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384" t="s">
        <v>269</v>
      </c>
      <c r="C116" s="1294"/>
      <c r="D116" s="1357"/>
      <c r="E116" s="135"/>
      <c r="F116" s="390"/>
      <c r="G116" s="1457"/>
      <c r="H116" s="1294"/>
      <c r="I116" s="137" t="s">
        <v>125</v>
      </c>
      <c r="J116" s="172">
        <f>SUM(J106:J115)</f>
        <v>0</v>
      </c>
      <c r="K116" s="173"/>
      <c r="L116" s="85"/>
      <c r="M116" s="487"/>
      <c r="N116" s="85"/>
      <c r="O116" s="140"/>
      <c r="P116" s="175">
        <f>SUM(P106:P115)</f>
        <v>0</v>
      </c>
      <c r="Q116" s="1343"/>
      <c r="R116" s="1295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22" t="s">
        <v>133</v>
      </c>
      <c r="B118" s="219" t="s">
        <v>270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511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65" t="s">
        <v>211</v>
      </c>
      <c r="B119" s="90" t="s">
        <v>271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42" t="s">
        <v>272</v>
      </c>
      <c r="B120" s="201" t="s">
        <v>273</v>
      </c>
      <c r="C120" s="102"/>
      <c r="D120" s="102"/>
      <c r="E120" s="102"/>
      <c r="F120" s="102"/>
      <c r="G120" s="102"/>
      <c r="H120" s="102"/>
      <c r="I120" s="102"/>
      <c r="J120" s="102"/>
      <c r="K120" s="433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458" t="s">
        <v>274</v>
      </c>
      <c r="B121" s="1294"/>
      <c r="C121" s="1294"/>
      <c r="D121" s="1294"/>
      <c r="E121" s="1294"/>
      <c r="F121" s="1294"/>
      <c r="G121" s="1294"/>
      <c r="H121" s="1294"/>
      <c r="I121" s="1294"/>
      <c r="J121" s="1294"/>
      <c r="K121" s="1295"/>
      <c r="L121" s="87"/>
      <c r="M121" s="84" t="str">
        <f>A121</f>
        <v>SOLE DEVELOPER</v>
      </c>
      <c r="N121" s="87"/>
      <c r="O121" s="1455" t="str">
        <f>A121</f>
        <v>SOLE DEVELOPER</v>
      </c>
      <c r="P121" s="1312"/>
      <c r="Q121" s="1312"/>
      <c r="R121" s="1312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113</v>
      </c>
      <c r="B122" s="1329" t="s">
        <v>275</v>
      </c>
      <c r="C122" s="1294"/>
      <c r="D122" s="1357"/>
      <c r="E122" s="106" t="s">
        <v>276</v>
      </c>
      <c r="F122" s="106" t="s">
        <v>277</v>
      </c>
      <c r="G122" s="1329" t="s">
        <v>278</v>
      </c>
      <c r="H122" s="1357"/>
      <c r="I122" s="106" t="s">
        <v>120</v>
      </c>
      <c r="J122" s="1329" t="s">
        <v>121</v>
      </c>
      <c r="K122" s="1295"/>
      <c r="L122" s="13"/>
      <c r="M122" s="44" t="s">
        <v>122</v>
      </c>
      <c r="N122" s="13"/>
      <c r="O122" s="103" t="s">
        <v>123</v>
      </c>
      <c r="P122" s="106" t="s">
        <v>124</v>
      </c>
      <c r="Q122" s="1329" t="s">
        <v>76</v>
      </c>
      <c r="R122" s="1295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94"/>
      <c r="C123" s="1370"/>
      <c r="D123" s="1371"/>
      <c r="E123" s="233"/>
      <c r="F123" s="233"/>
      <c r="G123" s="1395"/>
      <c r="H123" s="1371"/>
      <c r="I123" s="208">
        <f t="shared" ref="I123:I132" si="22">IF(ISBLANK(B123),0,0+IF(ISBLANK(E123),0,0+IF(ISBLANK(F123)+ISBLANK(G123),0,10)))</f>
        <v>0</v>
      </c>
      <c r="J123" s="1461"/>
      <c r="K123" s="1345"/>
      <c r="L123" s="85"/>
      <c r="M123" s="482"/>
      <c r="N123" s="85"/>
      <c r="O123" s="117" t="s">
        <v>60</v>
      </c>
      <c r="P123" s="406">
        <f t="shared" ref="P123:P132" si="23">IF(O123="Acceptable",I123,0)</f>
        <v>0</v>
      </c>
      <c r="Q123" s="1330"/>
      <c r="R123" s="133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61"/>
      <c r="C124" s="1276"/>
      <c r="D124" s="1277"/>
      <c r="E124" s="236"/>
      <c r="F124" s="236"/>
      <c r="G124" s="1390"/>
      <c r="H124" s="1277"/>
      <c r="I124" s="208">
        <f t="shared" si="22"/>
        <v>0</v>
      </c>
      <c r="J124" s="1461"/>
      <c r="K124" s="1345"/>
      <c r="L124" s="85"/>
      <c r="M124" s="483"/>
      <c r="N124" s="85"/>
      <c r="O124" s="122" t="s">
        <v>60</v>
      </c>
      <c r="P124" s="123">
        <f t="shared" si="23"/>
        <v>0</v>
      </c>
      <c r="Q124" s="1327"/>
      <c r="R124" s="1328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61"/>
      <c r="C125" s="1276"/>
      <c r="D125" s="1277"/>
      <c r="E125" s="236"/>
      <c r="F125" s="236"/>
      <c r="G125" s="1390"/>
      <c r="H125" s="1277"/>
      <c r="I125" s="208">
        <f t="shared" si="22"/>
        <v>0</v>
      </c>
      <c r="J125" s="1461"/>
      <c r="K125" s="1345"/>
      <c r="L125" s="85"/>
      <c r="M125" s="483"/>
      <c r="N125" s="85"/>
      <c r="O125" s="122" t="s">
        <v>60</v>
      </c>
      <c r="P125" s="123">
        <f t="shared" si="23"/>
        <v>0</v>
      </c>
      <c r="Q125" s="1327"/>
      <c r="R125" s="1328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61"/>
      <c r="C126" s="1276"/>
      <c r="D126" s="1277"/>
      <c r="E126" s="236"/>
      <c r="F126" s="236"/>
      <c r="G126" s="1390"/>
      <c r="H126" s="1277"/>
      <c r="I126" s="208">
        <f t="shared" si="22"/>
        <v>0</v>
      </c>
      <c r="J126" s="1461"/>
      <c r="K126" s="1345"/>
      <c r="L126" s="85"/>
      <c r="M126" s="483"/>
      <c r="N126" s="85"/>
      <c r="O126" s="122" t="s">
        <v>60</v>
      </c>
      <c r="P126" s="123">
        <f t="shared" si="23"/>
        <v>0</v>
      </c>
      <c r="Q126" s="1327"/>
      <c r="R126" s="1328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61"/>
      <c r="C127" s="1276"/>
      <c r="D127" s="1277"/>
      <c r="E127" s="236"/>
      <c r="F127" s="236"/>
      <c r="G127" s="1390"/>
      <c r="H127" s="1277"/>
      <c r="I127" s="208">
        <f t="shared" si="22"/>
        <v>0</v>
      </c>
      <c r="J127" s="1461"/>
      <c r="K127" s="1345"/>
      <c r="L127" s="85"/>
      <c r="M127" s="483"/>
      <c r="N127" s="85"/>
      <c r="O127" s="122" t="s">
        <v>60</v>
      </c>
      <c r="P127" s="123">
        <f t="shared" si="23"/>
        <v>0</v>
      </c>
      <c r="Q127" s="1327"/>
      <c r="R127" s="1328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363"/>
      <c r="C128" s="1276"/>
      <c r="D128" s="1277"/>
      <c r="E128" s="165"/>
      <c r="F128" s="165"/>
      <c r="G128" s="1462"/>
      <c r="H128" s="1277"/>
      <c r="I128" s="208">
        <f t="shared" si="22"/>
        <v>0</v>
      </c>
      <c r="J128" s="1463"/>
      <c r="K128" s="1345"/>
      <c r="L128" s="85"/>
      <c r="M128" s="483"/>
      <c r="N128" s="85"/>
      <c r="O128" s="122" t="s">
        <v>60</v>
      </c>
      <c r="P128" s="123">
        <f t="shared" si="23"/>
        <v>0</v>
      </c>
      <c r="Q128" s="1327"/>
      <c r="R128" s="1328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363"/>
      <c r="C129" s="1276"/>
      <c r="D129" s="1277"/>
      <c r="E129" s="165"/>
      <c r="F129" s="165"/>
      <c r="G129" s="1462"/>
      <c r="H129" s="1277"/>
      <c r="I129" s="208">
        <f t="shared" si="22"/>
        <v>0</v>
      </c>
      <c r="J129" s="1463"/>
      <c r="K129" s="1345"/>
      <c r="L129" s="85"/>
      <c r="M129" s="483"/>
      <c r="N129" s="85"/>
      <c r="O129" s="122" t="s">
        <v>60</v>
      </c>
      <c r="P129" s="123">
        <f t="shared" si="23"/>
        <v>0</v>
      </c>
      <c r="Q129" s="1327"/>
      <c r="R129" s="1328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363"/>
      <c r="C130" s="1276"/>
      <c r="D130" s="1277"/>
      <c r="E130" s="165"/>
      <c r="F130" s="165"/>
      <c r="G130" s="1462"/>
      <c r="H130" s="1277"/>
      <c r="I130" s="208">
        <f t="shared" si="22"/>
        <v>0</v>
      </c>
      <c r="J130" s="1463"/>
      <c r="K130" s="1345"/>
      <c r="L130" s="85"/>
      <c r="M130" s="483"/>
      <c r="N130" s="85"/>
      <c r="O130" s="122" t="s">
        <v>60</v>
      </c>
      <c r="P130" s="123">
        <f t="shared" si="23"/>
        <v>0</v>
      </c>
      <c r="Q130" s="1327"/>
      <c r="R130" s="1328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363"/>
      <c r="C131" s="1276"/>
      <c r="D131" s="1277"/>
      <c r="E131" s="165"/>
      <c r="F131" s="165"/>
      <c r="G131" s="1462"/>
      <c r="H131" s="1277"/>
      <c r="I131" s="208">
        <f t="shared" si="22"/>
        <v>0</v>
      </c>
      <c r="J131" s="1463"/>
      <c r="K131" s="1345"/>
      <c r="L131" s="85"/>
      <c r="M131" s="483"/>
      <c r="N131" s="85"/>
      <c r="O131" s="122" t="s">
        <v>60</v>
      </c>
      <c r="P131" s="123">
        <f t="shared" si="23"/>
        <v>0</v>
      </c>
      <c r="Q131" s="1327"/>
      <c r="R131" s="1328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363"/>
      <c r="C132" s="1276"/>
      <c r="D132" s="1277"/>
      <c r="E132" s="165"/>
      <c r="F132" s="165"/>
      <c r="G132" s="1462"/>
      <c r="H132" s="1277"/>
      <c r="I132" s="208">
        <f t="shared" si="22"/>
        <v>0</v>
      </c>
      <c r="J132" s="1463"/>
      <c r="K132" s="1345"/>
      <c r="L132" s="85"/>
      <c r="M132" s="483"/>
      <c r="N132" s="85"/>
      <c r="O132" s="122" t="s">
        <v>60</v>
      </c>
      <c r="P132" s="133">
        <f t="shared" si="23"/>
        <v>0</v>
      </c>
      <c r="Q132" s="1341"/>
      <c r="R132" s="1342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384"/>
      <c r="C133" s="1294"/>
      <c r="D133" s="1357"/>
      <c r="E133" s="136"/>
      <c r="F133" s="193"/>
      <c r="G133" s="1384" t="s">
        <v>125</v>
      </c>
      <c r="H133" s="1294"/>
      <c r="I133" s="213">
        <f>SUM(I123:I132)</f>
        <v>0</v>
      </c>
      <c r="J133" s="1443"/>
      <c r="K133" s="1295"/>
      <c r="L133" s="85"/>
      <c r="M133" s="487"/>
      <c r="N133" s="85"/>
      <c r="O133" s="140"/>
      <c r="P133" s="175">
        <f>SUM(P123:P132)</f>
        <v>0</v>
      </c>
      <c r="Q133" s="1343"/>
      <c r="R133" s="129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458" t="s">
        <v>279</v>
      </c>
      <c r="B135" s="1294"/>
      <c r="C135" s="1294"/>
      <c r="D135" s="1294"/>
      <c r="E135" s="1294"/>
      <c r="F135" s="1294"/>
      <c r="G135" s="1294"/>
      <c r="H135" s="1294"/>
      <c r="I135" s="1294"/>
      <c r="J135" s="1294"/>
      <c r="K135" s="1295"/>
      <c r="L135" s="85"/>
      <c r="M135" s="84" t="str">
        <f>A135</f>
        <v>WITH MULTIPLE DEVELOPERS</v>
      </c>
      <c r="N135" s="85"/>
      <c r="O135" s="1436" t="str">
        <f>A135</f>
        <v>WITH MULTIPLE DEVELOPERS</v>
      </c>
      <c r="P135" s="1312"/>
      <c r="Q135" s="1312"/>
      <c r="R135" s="1312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113</v>
      </c>
      <c r="B136" s="1329" t="s">
        <v>275</v>
      </c>
      <c r="C136" s="1294"/>
      <c r="D136" s="1357"/>
      <c r="E136" s="106" t="s">
        <v>276</v>
      </c>
      <c r="F136" s="106" t="s">
        <v>277</v>
      </c>
      <c r="G136" s="1329" t="s">
        <v>280</v>
      </c>
      <c r="H136" s="1357"/>
      <c r="I136" s="106" t="s">
        <v>281</v>
      </c>
      <c r="J136" s="104" t="s">
        <v>120</v>
      </c>
      <c r="K136" s="153" t="s">
        <v>121</v>
      </c>
      <c r="L136" s="13"/>
      <c r="M136" s="44" t="s">
        <v>122</v>
      </c>
      <c r="N136" s="13"/>
      <c r="O136" s="103" t="s">
        <v>123</v>
      </c>
      <c r="P136" s="106" t="s">
        <v>132</v>
      </c>
      <c r="Q136" s="104" t="s">
        <v>124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94"/>
      <c r="C137" s="1370"/>
      <c r="D137" s="1371"/>
      <c r="E137" s="233"/>
      <c r="F137" s="233"/>
      <c r="G137" s="1395"/>
      <c r="H137" s="1371"/>
      <c r="I137" s="512">
        <v>0</v>
      </c>
      <c r="J137" s="208">
        <f t="shared" ref="J137:J146" si="24">IF(ISBLANK(B137),0,0+IF(ISBLANK(E137),0,0+IF(ISBLANK(F137)+ISBLANK(G137),0,10)))*I137</f>
        <v>0</v>
      </c>
      <c r="K137" s="435"/>
      <c r="L137" s="85"/>
      <c r="M137" s="482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61"/>
      <c r="C138" s="1276"/>
      <c r="D138" s="1277"/>
      <c r="E138" s="236"/>
      <c r="F138" s="236"/>
      <c r="G138" s="1390"/>
      <c r="H138" s="1277"/>
      <c r="I138" s="160">
        <v>0</v>
      </c>
      <c r="J138" s="208">
        <f t="shared" si="24"/>
        <v>0</v>
      </c>
      <c r="K138" s="435"/>
      <c r="L138" s="85"/>
      <c r="M138" s="483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81"/>
      <c r="C139" s="1466"/>
      <c r="D139" s="1382"/>
      <c r="E139" s="237"/>
      <c r="F139" s="236"/>
      <c r="G139" s="1383"/>
      <c r="H139" s="1382"/>
      <c r="I139" s="162">
        <v>0</v>
      </c>
      <c r="J139" s="208">
        <f t="shared" si="24"/>
        <v>0</v>
      </c>
      <c r="K139" s="435"/>
      <c r="L139" s="85"/>
      <c r="M139" s="483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81"/>
      <c r="C140" s="1466"/>
      <c r="D140" s="1382"/>
      <c r="E140" s="237"/>
      <c r="F140" s="236"/>
      <c r="G140" s="1383"/>
      <c r="H140" s="1382"/>
      <c r="I140" s="162">
        <v>0</v>
      </c>
      <c r="J140" s="208">
        <f t="shared" si="24"/>
        <v>0</v>
      </c>
      <c r="K140" s="435"/>
      <c r="L140" s="85"/>
      <c r="M140" s="483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61"/>
      <c r="C141" s="1276"/>
      <c r="D141" s="1277"/>
      <c r="E141" s="236"/>
      <c r="F141" s="236"/>
      <c r="G141" s="1390"/>
      <c r="H141" s="1277"/>
      <c r="I141" s="160">
        <v>0</v>
      </c>
      <c r="J141" s="208">
        <f t="shared" si="24"/>
        <v>0</v>
      </c>
      <c r="K141" s="435"/>
      <c r="L141" s="85"/>
      <c r="M141" s="483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363"/>
      <c r="C142" s="1276"/>
      <c r="D142" s="1277"/>
      <c r="E142" s="165"/>
      <c r="F142" s="165"/>
      <c r="G142" s="1462"/>
      <c r="H142" s="1277"/>
      <c r="I142" s="416">
        <v>0</v>
      </c>
      <c r="J142" s="208">
        <f t="shared" si="24"/>
        <v>0</v>
      </c>
      <c r="K142" s="417"/>
      <c r="L142" s="85"/>
      <c r="M142" s="483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363"/>
      <c r="C143" s="1276"/>
      <c r="D143" s="1277"/>
      <c r="E143" s="165"/>
      <c r="F143" s="165"/>
      <c r="G143" s="1462"/>
      <c r="H143" s="1277"/>
      <c r="I143" s="416">
        <v>0</v>
      </c>
      <c r="J143" s="208">
        <f t="shared" si="24"/>
        <v>0</v>
      </c>
      <c r="K143" s="417"/>
      <c r="L143" s="85"/>
      <c r="M143" s="483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363"/>
      <c r="C144" s="1276"/>
      <c r="D144" s="1277"/>
      <c r="E144" s="165"/>
      <c r="F144" s="165"/>
      <c r="G144" s="1462"/>
      <c r="H144" s="1277"/>
      <c r="I144" s="416">
        <v>0</v>
      </c>
      <c r="J144" s="208">
        <f t="shared" si="24"/>
        <v>0</v>
      </c>
      <c r="K144" s="417"/>
      <c r="L144" s="85"/>
      <c r="M144" s="483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363"/>
      <c r="C145" s="1276"/>
      <c r="D145" s="1277"/>
      <c r="E145" s="165"/>
      <c r="F145" s="165"/>
      <c r="G145" s="1462"/>
      <c r="H145" s="1277"/>
      <c r="I145" s="416">
        <v>0</v>
      </c>
      <c r="J145" s="208">
        <f t="shared" si="24"/>
        <v>0</v>
      </c>
      <c r="K145" s="417"/>
      <c r="L145" s="85"/>
      <c r="M145" s="483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444"/>
      <c r="C146" s="1375"/>
      <c r="D146" s="1376"/>
      <c r="E146" s="513"/>
      <c r="F146" s="165"/>
      <c r="G146" s="1468"/>
      <c r="H146" s="1376"/>
      <c r="I146" s="501">
        <v>0</v>
      </c>
      <c r="J146" s="208">
        <f t="shared" si="24"/>
        <v>0</v>
      </c>
      <c r="K146" s="417"/>
      <c r="L146" s="85"/>
      <c r="M146" s="483"/>
      <c r="N146" s="85"/>
      <c r="O146" s="122" t="s">
        <v>60</v>
      </c>
      <c r="P146" s="514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418" t="s">
        <v>282</v>
      </c>
      <c r="C147" s="419"/>
      <c r="D147" s="515"/>
      <c r="E147" s="136"/>
      <c r="F147" s="193"/>
      <c r="G147" s="1384"/>
      <c r="H147" s="1357"/>
      <c r="I147" s="137" t="s">
        <v>125</v>
      </c>
      <c r="J147" s="138">
        <f>SUM(J137:J146)</f>
        <v>0</v>
      </c>
      <c r="K147" s="173"/>
      <c r="L147" s="85"/>
      <c r="M147" s="487"/>
      <c r="N147" s="85"/>
      <c r="O147" s="140"/>
      <c r="P147" s="516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420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42" t="s">
        <v>283</v>
      </c>
      <c r="B149" s="201" t="s">
        <v>284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458" t="s">
        <v>285</v>
      </c>
      <c r="B150" s="1294"/>
      <c r="C150" s="1294"/>
      <c r="D150" s="1294"/>
      <c r="E150" s="1294"/>
      <c r="F150" s="1294"/>
      <c r="G150" s="1294"/>
      <c r="H150" s="1294"/>
      <c r="I150" s="1294"/>
      <c r="J150" s="1294"/>
      <c r="K150" s="1295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113</v>
      </c>
      <c r="B151" s="1469" t="s">
        <v>275</v>
      </c>
      <c r="C151" s="1294"/>
      <c r="D151" s="1357"/>
      <c r="E151" s="480" t="s">
        <v>276</v>
      </c>
      <c r="F151" s="480" t="s">
        <v>277</v>
      </c>
      <c r="G151" s="480" t="s">
        <v>286</v>
      </c>
      <c r="H151" s="480" t="s">
        <v>287</v>
      </c>
      <c r="I151" s="517" t="s">
        <v>288</v>
      </c>
      <c r="J151" s="106" t="s">
        <v>120</v>
      </c>
      <c r="K151" s="153" t="s">
        <v>121</v>
      </c>
      <c r="L151" s="13"/>
      <c r="M151" s="44" t="s">
        <v>122</v>
      </c>
      <c r="N151" s="13"/>
      <c r="O151" s="103" t="s">
        <v>123</v>
      </c>
      <c r="P151" s="106" t="s">
        <v>124</v>
      </c>
      <c r="Q151" s="1329" t="s">
        <v>76</v>
      </c>
      <c r="R151" s="1295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94"/>
      <c r="C152" s="1370"/>
      <c r="D152" s="1371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5"/>
      <c r="M152" s="482"/>
      <c r="N152" s="85"/>
      <c r="O152" s="117" t="s">
        <v>60</v>
      </c>
      <c r="P152" s="118">
        <f t="shared" ref="P152:P161" si="28">IF(O152="Acceptable",J152,0)</f>
        <v>0</v>
      </c>
      <c r="Q152" s="1330"/>
      <c r="R152" s="1331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94"/>
      <c r="C153" s="1370"/>
      <c r="D153" s="1371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518"/>
      <c r="L153" s="85"/>
      <c r="M153" s="483"/>
      <c r="N153" s="85"/>
      <c r="O153" s="122" t="s">
        <v>60</v>
      </c>
      <c r="P153" s="123">
        <f t="shared" si="28"/>
        <v>0</v>
      </c>
      <c r="Q153" s="1327"/>
      <c r="R153" s="1328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289</v>
      </c>
      <c r="AC153" s="86"/>
    </row>
    <row r="154" spans="1:29" ht="15.75" customHeight="1">
      <c r="A154" s="120">
        <v>3</v>
      </c>
      <c r="B154" s="1361"/>
      <c r="C154" s="1276"/>
      <c r="D154" s="1277"/>
      <c r="E154" s="519"/>
      <c r="F154" s="236"/>
      <c r="G154" s="190" t="s">
        <v>1</v>
      </c>
      <c r="H154" s="190"/>
      <c r="I154" s="108"/>
      <c r="J154" s="208">
        <f t="shared" si="27"/>
        <v>0</v>
      </c>
      <c r="K154" s="518"/>
      <c r="L154" s="85"/>
      <c r="M154" s="483"/>
      <c r="N154" s="85"/>
      <c r="O154" s="122" t="s">
        <v>60</v>
      </c>
      <c r="P154" s="123">
        <f t="shared" si="28"/>
        <v>0</v>
      </c>
      <c r="Q154" s="1327"/>
      <c r="R154" s="1328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290</v>
      </c>
      <c r="AC154" s="86"/>
    </row>
    <row r="155" spans="1:29" ht="15.75" customHeight="1">
      <c r="A155" s="120">
        <v>4</v>
      </c>
      <c r="B155" s="1381"/>
      <c r="C155" s="1466"/>
      <c r="D155" s="1382"/>
      <c r="E155" s="519"/>
      <c r="F155" s="236"/>
      <c r="G155" s="190" t="s">
        <v>1</v>
      </c>
      <c r="H155" s="190"/>
      <c r="I155" s="108"/>
      <c r="J155" s="208">
        <f t="shared" si="27"/>
        <v>0</v>
      </c>
      <c r="K155" s="518"/>
      <c r="L155" s="85"/>
      <c r="M155" s="483"/>
      <c r="N155" s="85"/>
      <c r="O155" s="122" t="s">
        <v>60</v>
      </c>
      <c r="P155" s="520">
        <f t="shared" si="28"/>
        <v>0</v>
      </c>
      <c r="Q155" s="1464"/>
      <c r="R155" s="146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61"/>
      <c r="C156" s="1276"/>
      <c r="D156" s="1277"/>
      <c r="E156" s="519"/>
      <c r="F156" s="236"/>
      <c r="G156" s="190" t="s">
        <v>1</v>
      </c>
      <c r="H156" s="190"/>
      <c r="I156" s="108"/>
      <c r="J156" s="208">
        <f t="shared" si="27"/>
        <v>0</v>
      </c>
      <c r="K156" s="518"/>
      <c r="L156" s="85"/>
      <c r="M156" s="483"/>
      <c r="N156" s="85"/>
      <c r="O156" s="122" t="s">
        <v>60</v>
      </c>
      <c r="P156" s="123">
        <f t="shared" si="28"/>
        <v>0</v>
      </c>
      <c r="Q156" s="1327"/>
      <c r="R156" s="1328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61"/>
      <c r="C157" s="1276"/>
      <c r="D157" s="1277"/>
      <c r="E157" s="519"/>
      <c r="F157" s="236"/>
      <c r="G157" s="190" t="s">
        <v>1</v>
      </c>
      <c r="H157" s="190"/>
      <c r="I157" s="108"/>
      <c r="J157" s="208">
        <f t="shared" si="27"/>
        <v>0</v>
      </c>
      <c r="K157" s="518"/>
      <c r="L157" s="85"/>
      <c r="M157" s="483"/>
      <c r="N157" s="85"/>
      <c r="O157" s="122" t="s">
        <v>60</v>
      </c>
      <c r="P157" s="123">
        <f t="shared" si="28"/>
        <v>0</v>
      </c>
      <c r="Q157" s="1327"/>
      <c r="R157" s="1328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363"/>
      <c r="C158" s="1276"/>
      <c r="D158" s="1277"/>
      <c r="E158" s="521"/>
      <c r="F158" s="165"/>
      <c r="G158" s="128" t="s">
        <v>1</v>
      </c>
      <c r="H158" s="128"/>
      <c r="I158" s="127"/>
      <c r="J158" s="208">
        <f t="shared" si="27"/>
        <v>0</v>
      </c>
      <c r="K158" s="522" t="s">
        <v>202</v>
      </c>
      <c r="L158" s="85"/>
      <c r="M158" s="483"/>
      <c r="N158" s="85"/>
      <c r="O158" s="122" t="s">
        <v>60</v>
      </c>
      <c r="P158" s="123">
        <f t="shared" si="28"/>
        <v>0</v>
      </c>
      <c r="Q158" s="1327"/>
      <c r="R158" s="1328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470"/>
      <c r="C159" s="1466"/>
      <c r="D159" s="1382"/>
      <c r="E159" s="521"/>
      <c r="F159" s="165"/>
      <c r="G159" s="128" t="s">
        <v>1</v>
      </c>
      <c r="H159" s="128"/>
      <c r="I159" s="127"/>
      <c r="J159" s="208">
        <f t="shared" si="27"/>
        <v>0</v>
      </c>
      <c r="K159" s="522" t="s">
        <v>202</v>
      </c>
      <c r="L159" s="85"/>
      <c r="M159" s="483"/>
      <c r="N159" s="85"/>
      <c r="O159" s="122" t="s">
        <v>60</v>
      </c>
      <c r="P159" s="520">
        <f t="shared" si="28"/>
        <v>0</v>
      </c>
      <c r="Q159" s="1464"/>
      <c r="R159" s="146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363"/>
      <c r="C160" s="1276"/>
      <c r="D160" s="1277"/>
      <c r="E160" s="521"/>
      <c r="F160" s="165"/>
      <c r="G160" s="128" t="s">
        <v>1</v>
      </c>
      <c r="H160" s="128"/>
      <c r="I160" s="127"/>
      <c r="J160" s="208">
        <f t="shared" si="27"/>
        <v>0</v>
      </c>
      <c r="K160" s="522" t="s">
        <v>202</v>
      </c>
      <c r="L160" s="85"/>
      <c r="M160" s="483"/>
      <c r="N160" s="85"/>
      <c r="O160" s="122" t="s">
        <v>60</v>
      </c>
      <c r="P160" s="123">
        <f t="shared" si="28"/>
        <v>0</v>
      </c>
      <c r="Q160" s="1327"/>
      <c r="R160" s="1328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471"/>
      <c r="C161" s="1472"/>
      <c r="D161" s="1473"/>
      <c r="E161" s="521"/>
      <c r="F161" s="165"/>
      <c r="G161" s="128" t="s">
        <v>1</v>
      </c>
      <c r="H161" s="128"/>
      <c r="I161" s="127"/>
      <c r="J161" s="208">
        <f t="shared" si="27"/>
        <v>0</v>
      </c>
      <c r="K161" s="522" t="s">
        <v>202</v>
      </c>
      <c r="L161" s="85"/>
      <c r="M161" s="483"/>
      <c r="N161" s="85"/>
      <c r="O161" s="122" t="s">
        <v>60</v>
      </c>
      <c r="P161" s="523">
        <f t="shared" si="28"/>
        <v>0</v>
      </c>
      <c r="Q161" s="1474"/>
      <c r="R161" s="1313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384"/>
      <c r="C162" s="1294"/>
      <c r="D162" s="1357"/>
      <c r="E162" s="136"/>
      <c r="F162" s="193"/>
      <c r="G162" s="193"/>
      <c r="H162" s="212"/>
      <c r="I162" s="212" t="s">
        <v>125</v>
      </c>
      <c r="J162" s="172">
        <f>SUM(J152:J161)</f>
        <v>0</v>
      </c>
      <c r="K162" s="524"/>
      <c r="L162" s="85"/>
      <c r="M162" s="487"/>
      <c r="N162" s="85"/>
      <c r="O162" s="140"/>
      <c r="P162" s="175">
        <f>SUM(P152:P161)</f>
        <v>0</v>
      </c>
      <c r="Q162" s="1343"/>
      <c r="R162" s="129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9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65" t="s">
        <v>291</v>
      </c>
      <c r="B164" s="90" t="s">
        <v>292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458" t="s">
        <v>274</v>
      </c>
      <c r="B165" s="1294"/>
      <c r="C165" s="1294"/>
      <c r="D165" s="1294"/>
      <c r="E165" s="1294"/>
      <c r="F165" s="1294"/>
      <c r="G165" s="1294"/>
      <c r="H165" s="1294"/>
      <c r="I165" s="1294"/>
      <c r="J165" s="1294"/>
      <c r="K165" s="1295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113</v>
      </c>
      <c r="B166" s="1329" t="s">
        <v>293</v>
      </c>
      <c r="C166" s="1294"/>
      <c r="D166" s="1294"/>
      <c r="E166" s="106" t="s">
        <v>294</v>
      </c>
      <c r="F166" s="106" t="s">
        <v>214</v>
      </c>
      <c r="G166" s="106" t="s">
        <v>295</v>
      </c>
      <c r="H166" s="104" t="s">
        <v>296</v>
      </c>
      <c r="I166" s="104" t="s">
        <v>120</v>
      </c>
      <c r="J166" s="1329" t="s">
        <v>121</v>
      </c>
      <c r="K166" s="1295"/>
      <c r="L166" s="13"/>
      <c r="M166" s="44" t="s">
        <v>122</v>
      </c>
      <c r="N166" s="13"/>
      <c r="O166" s="103" t="s">
        <v>123</v>
      </c>
      <c r="P166" s="106" t="s">
        <v>124</v>
      </c>
      <c r="Q166" s="1329" t="s">
        <v>76</v>
      </c>
      <c r="R166" s="1295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358"/>
      <c r="C167" s="1368"/>
      <c r="D167" s="1441"/>
      <c r="E167" s="525"/>
      <c r="F167" s="233"/>
      <c r="G167" s="233"/>
      <c r="H167" s="526"/>
      <c r="I167" s="130">
        <f t="shared" ref="I167:I176" si="29">IF(ISBLANK(B167),0,0+IF(ISBLANK(E167),0,0+IF(ISBLANK(F167),0,0+IF(ISBLANK(G167),0,0+IF(ISBLANK(H167),0,10)))))</f>
        <v>0</v>
      </c>
      <c r="J167" s="1467"/>
      <c r="K167" s="1386"/>
      <c r="L167" s="85"/>
      <c r="M167" s="482"/>
      <c r="N167" s="85"/>
      <c r="O167" s="117" t="s">
        <v>60</v>
      </c>
      <c r="P167" s="118">
        <f t="shared" ref="P167:P176" si="30">IF(O167="Acceptable",I167,0)</f>
        <v>0</v>
      </c>
      <c r="Q167" s="1330"/>
      <c r="R167" s="1331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90"/>
      <c r="C168" s="1276"/>
      <c r="D168" s="1388"/>
      <c r="E168" s="387"/>
      <c r="F168" s="236"/>
      <c r="G168" s="236"/>
      <c r="H168" s="527"/>
      <c r="I168" s="130">
        <f t="shared" si="29"/>
        <v>0</v>
      </c>
      <c r="J168" s="1429"/>
      <c r="K168" s="1345"/>
      <c r="L168" s="85"/>
      <c r="M168" s="483"/>
      <c r="N168" s="85"/>
      <c r="O168" s="122" t="s">
        <v>60</v>
      </c>
      <c r="P168" s="123">
        <f t="shared" si="30"/>
        <v>0</v>
      </c>
      <c r="Q168" s="1327"/>
      <c r="R168" s="1328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90"/>
      <c r="C169" s="1276"/>
      <c r="D169" s="1388"/>
      <c r="E169" s="387"/>
      <c r="F169" s="236"/>
      <c r="G169" s="236"/>
      <c r="H169" s="527"/>
      <c r="I169" s="130">
        <f t="shared" si="29"/>
        <v>0</v>
      </c>
      <c r="J169" s="1429"/>
      <c r="K169" s="1345"/>
      <c r="L169" s="85"/>
      <c r="M169" s="483"/>
      <c r="N169" s="85"/>
      <c r="O169" s="122" t="s">
        <v>60</v>
      </c>
      <c r="P169" s="123">
        <f t="shared" si="30"/>
        <v>0</v>
      </c>
      <c r="Q169" s="1327"/>
      <c r="R169" s="1328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90"/>
      <c r="C170" s="1276"/>
      <c r="D170" s="1388"/>
      <c r="E170" s="387"/>
      <c r="F170" s="236"/>
      <c r="G170" s="236"/>
      <c r="H170" s="527"/>
      <c r="I170" s="130">
        <f t="shared" si="29"/>
        <v>0</v>
      </c>
      <c r="J170" s="1429"/>
      <c r="K170" s="1345"/>
      <c r="L170" s="85"/>
      <c r="M170" s="483"/>
      <c r="N170" s="85"/>
      <c r="O170" s="122" t="s">
        <v>60</v>
      </c>
      <c r="P170" s="123">
        <f t="shared" si="30"/>
        <v>0</v>
      </c>
      <c r="Q170" s="1327"/>
      <c r="R170" s="1328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462"/>
      <c r="C171" s="1276"/>
      <c r="D171" s="1388"/>
      <c r="E171" s="389"/>
      <c r="F171" s="165"/>
      <c r="G171" s="165"/>
      <c r="H171" s="528"/>
      <c r="I171" s="130">
        <f t="shared" si="29"/>
        <v>0</v>
      </c>
      <c r="J171" s="1428"/>
      <c r="K171" s="1345"/>
      <c r="L171" s="85"/>
      <c r="M171" s="483"/>
      <c r="N171" s="85"/>
      <c r="O171" s="122" t="s">
        <v>60</v>
      </c>
      <c r="P171" s="123">
        <f t="shared" si="30"/>
        <v>0</v>
      </c>
      <c r="Q171" s="1327"/>
      <c r="R171" s="1328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462"/>
      <c r="C172" s="1276"/>
      <c r="D172" s="1388"/>
      <c r="E172" s="389"/>
      <c r="F172" s="165"/>
      <c r="G172" s="165"/>
      <c r="H172" s="528"/>
      <c r="I172" s="130">
        <f t="shared" si="29"/>
        <v>0</v>
      </c>
      <c r="J172" s="1428"/>
      <c r="K172" s="1345"/>
      <c r="L172" s="85"/>
      <c r="M172" s="483"/>
      <c r="N172" s="85"/>
      <c r="O172" s="122" t="s">
        <v>60</v>
      </c>
      <c r="P172" s="123">
        <f t="shared" si="30"/>
        <v>0</v>
      </c>
      <c r="Q172" s="1327"/>
      <c r="R172" s="1328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462"/>
      <c r="C173" s="1276"/>
      <c r="D173" s="1388"/>
      <c r="E173" s="389"/>
      <c r="F173" s="165"/>
      <c r="G173" s="165"/>
      <c r="H173" s="528"/>
      <c r="I173" s="130">
        <f t="shared" si="29"/>
        <v>0</v>
      </c>
      <c r="J173" s="1428"/>
      <c r="K173" s="1345"/>
      <c r="L173" s="85"/>
      <c r="M173" s="483"/>
      <c r="N173" s="85"/>
      <c r="O173" s="122" t="s">
        <v>60</v>
      </c>
      <c r="P173" s="123">
        <f t="shared" si="30"/>
        <v>0</v>
      </c>
      <c r="Q173" s="1327"/>
      <c r="R173" s="1328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462"/>
      <c r="C174" s="1276"/>
      <c r="D174" s="1388"/>
      <c r="E174" s="389"/>
      <c r="F174" s="165"/>
      <c r="G174" s="165"/>
      <c r="H174" s="528"/>
      <c r="I174" s="130">
        <f t="shared" si="29"/>
        <v>0</v>
      </c>
      <c r="J174" s="1428"/>
      <c r="K174" s="1345"/>
      <c r="L174" s="85"/>
      <c r="M174" s="483"/>
      <c r="N174" s="85"/>
      <c r="O174" s="122" t="s">
        <v>60</v>
      </c>
      <c r="P174" s="123">
        <f t="shared" si="30"/>
        <v>0</v>
      </c>
      <c r="Q174" s="1327"/>
      <c r="R174" s="1328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462"/>
      <c r="C175" s="1276"/>
      <c r="D175" s="1388"/>
      <c r="E175" s="389"/>
      <c r="F175" s="165"/>
      <c r="G175" s="165"/>
      <c r="H175" s="528"/>
      <c r="I175" s="130">
        <f t="shared" si="29"/>
        <v>0</v>
      </c>
      <c r="J175" s="1428"/>
      <c r="K175" s="1345"/>
      <c r="L175" s="85"/>
      <c r="M175" s="483"/>
      <c r="N175" s="85"/>
      <c r="O175" s="122" t="s">
        <v>60</v>
      </c>
      <c r="P175" s="123">
        <f t="shared" si="30"/>
        <v>0</v>
      </c>
      <c r="Q175" s="1327"/>
      <c r="R175" s="1328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88"/>
      <c r="C176" s="529"/>
      <c r="D176" s="529"/>
      <c r="E176" s="389"/>
      <c r="F176" s="165"/>
      <c r="G176" s="165"/>
      <c r="H176" s="528"/>
      <c r="I176" s="130">
        <f t="shared" si="29"/>
        <v>0</v>
      </c>
      <c r="J176" s="1428"/>
      <c r="K176" s="1345"/>
      <c r="L176" s="85"/>
      <c r="M176" s="483"/>
      <c r="N176" s="85"/>
      <c r="O176" s="122" t="s">
        <v>60</v>
      </c>
      <c r="P176" s="133">
        <f t="shared" si="30"/>
        <v>0</v>
      </c>
      <c r="Q176" s="1341"/>
      <c r="R176" s="1342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90"/>
      <c r="C177" s="136"/>
      <c r="D177" s="136"/>
      <c r="E177" s="135"/>
      <c r="F177" s="193"/>
      <c r="G177" s="390"/>
      <c r="H177" s="212" t="s">
        <v>125</v>
      </c>
      <c r="I177" s="138">
        <f>SUM(I167:I176)</f>
        <v>0</v>
      </c>
      <c r="J177" s="1346"/>
      <c r="K177" s="1295"/>
      <c r="L177" s="85"/>
      <c r="M177" s="487"/>
      <c r="N177" s="85"/>
      <c r="O177" s="140"/>
      <c r="P177" s="175">
        <f>SUM(P167:P176)</f>
        <v>0</v>
      </c>
      <c r="Q177" s="1343"/>
      <c r="R177" s="129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30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458" t="s">
        <v>279</v>
      </c>
      <c r="B179" s="1294"/>
      <c r="C179" s="1294"/>
      <c r="D179" s="1294"/>
      <c r="E179" s="1294"/>
      <c r="F179" s="1294"/>
      <c r="G179" s="1294"/>
      <c r="H179" s="1294"/>
      <c r="I179" s="1294"/>
      <c r="J179" s="1294"/>
      <c r="K179" s="1295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113</v>
      </c>
      <c r="B180" s="1329" t="s">
        <v>297</v>
      </c>
      <c r="C180" s="1294"/>
      <c r="D180" s="1357"/>
      <c r="E180" s="106" t="s">
        <v>298</v>
      </c>
      <c r="F180" s="106" t="s">
        <v>214</v>
      </c>
      <c r="G180" s="106" t="s">
        <v>295</v>
      </c>
      <c r="H180" s="104" t="s">
        <v>296</v>
      </c>
      <c r="I180" s="106" t="s">
        <v>131</v>
      </c>
      <c r="J180" s="106" t="s">
        <v>120</v>
      </c>
      <c r="K180" s="531" t="s">
        <v>121</v>
      </c>
      <c r="L180" s="13"/>
      <c r="M180" s="44" t="s">
        <v>122</v>
      </c>
      <c r="N180" s="13"/>
      <c r="O180" s="103" t="s">
        <v>123</v>
      </c>
      <c r="P180" s="106" t="s">
        <v>132</v>
      </c>
      <c r="Q180" s="104" t="s">
        <v>124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358"/>
      <c r="C181" s="1368"/>
      <c r="D181" s="1441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5"/>
      <c r="M181" s="482"/>
      <c r="N181" s="85"/>
      <c r="O181" s="117" t="s">
        <v>60</v>
      </c>
      <c r="P181" s="158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94"/>
      <c r="C182" s="1370"/>
      <c r="D182" s="1371"/>
      <c r="E182" s="233"/>
      <c r="F182" s="233"/>
      <c r="G182" s="236"/>
      <c r="H182" s="236"/>
      <c r="I182" s="160">
        <v>0</v>
      </c>
      <c r="J182" s="208">
        <f t="shared" si="31"/>
        <v>0</v>
      </c>
      <c r="K182" s="518"/>
      <c r="L182" s="85"/>
      <c r="M182" s="483"/>
      <c r="N182" s="85"/>
      <c r="O182" s="122" t="s">
        <v>60</v>
      </c>
      <c r="P182" s="158">
        <f t="shared" si="32"/>
        <v>0</v>
      </c>
      <c r="Q182" s="533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61"/>
      <c r="C183" s="1276"/>
      <c r="D183" s="1277"/>
      <c r="E183" s="436"/>
      <c r="F183" s="236"/>
      <c r="G183" s="236"/>
      <c r="H183" s="236"/>
      <c r="I183" s="160">
        <v>0</v>
      </c>
      <c r="J183" s="208">
        <f t="shared" si="31"/>
        <v>0</v>
      </c>
      <c r="K183" s="518"/>
      <c r="L183" s="85"/>
      <c r="M183" s="483"/>
      <c r="N183" s="85"/>
      <c r="O183" s="122" t="s">
        <v>60</v>
      </c>
      <c r="P183" s="158">
        <f t="shared" si="32"/>
        <v>0</v>
      </c>
      <c r="Q183" s="533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61"/>
      <c r="C184" s="1276"/>
      <c r="D184" s="1277"/>
      <c r="E184" s="436"/>
      <c r="F184" s="236"/>
      <c r="G184" s="236"/>
      <c r="H184" s="236"/>
      <c r="I184" s="160">
        <v>0</v>
      </c>
      <c r="J184" s="208">
        <f t="shared" si="31"/>
        <v>0</v>
      </c>
      <c r="K184" s="518"/>
      <c r="L184" s="85"/>
      <c r="M184" s="483"/>
      <c r="N184" s="85"/>
      <c r="O184" s="122" t="s">
        <v>60</v>
      </c>
      <c r="P184" s="158">
        <f t="shared" si="32"/>
        <v>0</v>
      </c>
      <c r="Q184" s="533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363"/>
      <c r="C185" s="1276"/>
      <c r="D185" s="1277"/>
      <c r="E185" s="496"/>
      <c r="F185" s="165"/>
      <c r="G185" s="165"/>
      <c r="H185" s="165"/>
      <c r="I185" s="416">
        <v>0</v>
      </c>
      <c r="J185" s="208">
        <f t="shared" si="31"/>
        <v>0</v>
      </c>
      <c r="K185" s="522" t="s">
        <v>202</v>
      </c>
      <c r="L185" s="85"/>
      <c r="M185" s="483"/>
      <c r="N185" s="85"/>
      <c r="O185" s="122" t="s">
        <v>60</v>
      </c>
      <c r="P185" s="158">
        <f t="shared" si="32"/>
        <v>0</v>
      </c>
      <c r="Q185" s="533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363"/>
      <c r="C186" s="1276"/>
      <c r="D186" s="1277"/>
      <c r="E186" s="496"/>
      <c r="F186" s="165"/>
      <c r="G186" s="165"/>
      <c r="H186" s="165"/>
      <c r="I186" s="416">
        <v>0</v>
      </c>
      <c r="J186" s="208">
        <f t="shared" si="31"/>
        <v>0</v>
      </c>
      <c r="K186" s="522" t="s">
        <v>202</v>
      </c>
      <c r="L186" s="85"/>
      <c r="M186" s="483"/>
      <c r="N186" s="85"/>
      <c r="O186" s="122" t="s">
        <v>60</v>
      </c>
      <c r="P186" s="158">
        <f t="shared" si="32"/>
        <v>0</v>
      </c>
      <c r="Q186" s="533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363"/>
      <c r="C187" s="1276"/>
      <c r="D187" s="1277"/>
      <c r="E187" s="496"/>
      <c r="F187" s="165"/>
      <c r="G187" s="165"/>
      <c r="H187" s="165"/>
      <c r="I187" s="416">
        <v>0</v>
      </c>
      <c r="J187" s="208">
        <f t="shared" si="31"/>
        <v>0</v>
      </c>
      <c r="K187" s="522" t="s">
        <v>202</v>
      </c>
      <c r="L187" s="85"/>
      <c r="M187" s="483"/>
      <c r="N187" s="85"/>
      <c r="O187" s="122" t="s">
        <v>60</v>
      </c>
      <c r="P187" s="158">
        <f t="shared" si="32"/>
        <v>0</v>
      </c>
      <c r="Q187" s="533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363"/>
      <c r="C188" s="1276"/>
      <c r="D188" s="1277"/>
      <c r="E188" s="496"/>
      <c r="F188" s="165"/>
      <c r="G188" s="165"/>
      <c r="H188" s="165"/>
      <c r="I188" s="416">
        <v>0</v>
      </c>
      <c r="J188" s="208">
        <f t="shared" si="31"/>
        <v>0</v>
      </c>
      <c r="K188" s="522" t="s">
        <v>202</v>
      </c>
      <c r="L188" s="85"/>
      <c r="M188" s="483"/>
      <c r="N188" s="85"/>
      <c r="O188" s="122" t="s">
        <v>60</v>
      </c>
      <c r="P188" s="158">
        <f t="shared" si="32"/>
        <v>0</v>
      </c>
      <c r="Q188" s="533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363"/>
      <c r="C189" s="1276"/>
      <c r="D189" s="1277"/>
      <c r="E189" s="496"/>
      <c r="F189" s="165"/>
      <c r="G189" s="165"/>
      <c r="H189" s="165"/>
      <c r="I189" s="416">
        <v>0</v>
      </c>
      <c r="J189" s="208">
        <f t="shared" si="31"/>
        <v>0</v>
      </c>
      <c r="K189" s="522" t="s">
        <v>202</v>
      </c>
      <c r="L189" s="85"/>
      <c r="M189" s="483"/>
      <c r="N189" s="85"/>
      <c r="O189" s="122" t="s">
        <v>60</v>
      </c>
      <c r="P189" s="158">
        <f t="shared" si="32"/>
        <v>0</v>
      </c>
      <c r="Q189" s="533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363"/>
      <c r="C190" s="1276"/>
      <c r="D190" s="1277"/>
      <c r="E190" s="496"/>
      <c r="F190" s="165"/>
      <c r="G190" s="165"/>
      <c r="H190" s="165"/>
      <c r="I190" s="416">
        <v>0</v>
      </c>
      <c r="J190" s="208">
        <f t="shared" si="31"/>
        <v>0</v>
      </c>
      <c r="K190" s="522" t="s">
        <v>202</v>
      </c>
      <c r="L190" s="85"/>
      <c r="M190" s="483"/>
      <c r="N190" s="85"/>
      <c r="O190" s="122" t="s">
        <v>60</v>
      </c>
      <c r="P190" s="158">
        <f t="shared" si="32"/>
        <v>0</v>
      </c>
      <c r="Q190" s="534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384"/>
      <c r="C191" s="1294"/>
      <c r="D191" s="1294"/>
      <c r="E191" s="135"/>
      <c r="F191" s="193"/>
      <c r="G191" s="135"/>
      <c r="H191" s="135"/>
      <c r="I191" s="212" t="s">
        <v>299</v>
      </c>
      <c r="J191" s="172">
        <f>SUM(J181:J190)</f>
        <v>0</v>
      </c>
      <c r="K191" s="231"/>
      <c r="L191" s="85"/>
      <c r="M191" s="487"/>
      <c r="N191" s="85"/>
      <c r="O191" s="140"/>
      <c r="P191" s="516"/>
      <c r="Q191" s="535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95</v>
      </c>
      <c r="C193" s="86"/>
      <c r="D193" s="86"/>
      <c r="E193" s="86"/>
      <c r="F193" s="219" t="s">
        <v>96</v>
      </c>
      <c r="G193" s="13"/>
      <c r="H193" s="13"/>
      <c r="I193" s="13"/>
      <c r="J193" s="19"/>
      <c r="K193" s="13"/>
      <c r="L193" s="13"/>
      <c r="M193" s="13"/>
      <c r="N193" s="13"/>
      <c r="O193" s="219" t="s">
        <v>97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72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188</v>
      </c>
      <c r="C196" s="86"/>
      <c r="D196" s="86"/>
      <c r="E196" s="86"/>
      <c r="F196" s="16" t="s">
        <v>99</v>
      </c>
      <c r="G196" s="17"/>
      <c r="H196" s="17"/>
      <c r="I196" s="17"/>
      <c r="J196" s="19"/>
      <c r="K196" s="13"/>
      <c r="L196" s="13"/>
      <c r="M196" s="13"/>
      <c r="N196" s="13"/>
      <c r="O196" s="16" t="s">
        <v>100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101</v>
      </c>
      <c r="C197" s="86"/>
      <c r="D197" s="86"/>
      <c r="E197" s="86"/>
      <c r="F197" s="19" t="s">
        <v>101</v>
      </c>
      <c r="G197" s="13"/>
      <c r="H197" s="13"/>
      <c r="I197" s="13"/>
      <c r="J197" s="13"/>
      <c r="K197" s="13"/>
      <c r="L197" s="13"/>
      <c r="M197" s="13"/>
      <c r="N197" s="13"/>
      <c r="O197" s="19" t="s">
        <v>101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102</v>
      </c>
      <c r="G200" s="87"/>
      <c r="H200" s="84"/>
      <c r="I200" s="84"/>
      <c r="J200" s="85"/>
      <c r="K200" s="85"/>
      <c r="L200" s="85"/>
      <c r="M200" s="85"/>
      <c r="N200" s="85"/>
      <c r="O200" s="16" t="s">
        <v>103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101</v>
      </c>
      <c r="G201" s="87"/>
      <c r="H201" s="84"/>
      <c r="I201" s="84"/>
      <c r="J201" s="85"/>
      <c r="K201" s="85"/>
      <c r="L201" s="85"/>
      <c r="M201" s="85"/>
      <c r="N201" s="85"/>
      <c r="O201" s="19" t="s">
        <v>101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39" workbookViewId="0">
      <selection sqref="A1:L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349" t="s">
        <v>189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1270"/>
      <c r="M1" s="83"/>
      <c r="N1" s="83" t="str">
        <f>A1</f>
        <v>KRA II - RESEARCH, INNOVATION AND CREATIVE WORK</v>
      </c>
      <c r="O1" s="84"/>
      <c r="P1" s="1349" t="str">
        <f>A1</f>
        <v>KRA II - RESEARCH, INNOVATION AND CREATIVE WORK</v>
      </c>
      <c r="Q1" s="1270"/>
      <c r="R1" s="1270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434" t="str">
        <f>'Request Form'!B6</f>
        <v>LAST NAME:</v>
      </c>
      <c r="B3" s="1276"/>
      <c r="C3" s="1277"/>
      <c r="D3" s="1351" t="str">
        <f>Form1_A!E3</f>
        <v>MAALIW</v>
      </c>
      <c r="E3" s="1276"/>
      <c r="F3" s="1276"/>
      <c r="G3" s="1276"/>
      <c r="H3" s="1276"/>
      <c r="I3" s="1276"/>
      <c r="J3" s="1276"/>
      <c r="K3" s="1276"/>
      <c r="L3" s="1277"/>
      <c r="M3" s="88"/>
      <c r="N3" s="88"/>
      <c r="O3" s="536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434" t="str">
        <f>'Request Form'!B7</f>
        <v>FIRST NAME, EXT.:</v>
      </c>
      <c r="B4" s="1276"/>
      <c r="C4" s="1277"/>
      <c r="D4" s="1351" t="str">
        <f>Form1_A!E4</f>
        <v>RENATO III</v>
      </c>
      <c r="E4" s="1276"/>
      <c r="F4" s="1276"/>
      <c r="G4" s="1276"/>
      <c r="H4" s="1276"/>
      <c r="I4" s="1276"/>
      <c r="J4" s="1276"/>
      <c r="K4" s="1276"/>
      <c r="L4" s="1277"/>
      <c r="M4" s="88"/>
      <c r="N4" s="88"/>
      <c r="O4" s="536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434" t="str">
        <f>'Request Form'!B8</f>
        <v>MIDDLE NAME:</v>
      </c>
      <c r="B5" s="1276"/>
      <c r="C5" s="1277"/>
      <c r="D5" s="1351" t="str">
        <f>Form1_A!E5</f>
        <v>RACELIS</v>
      </c>
      <c r="E5" s="1276"/>
      <c r="F5" s="1276"/>
      <c r="G5" s="1276"/>
      <c r="H5" s="1276"/>
      <c r="I5" s="1276"/>
      <c r="J5" s="1276"/>
      <c r="K5" s="1276"/>
      <c r="L5" s="1277"/>
      <c r="M5" s="88"/>
      <c r="N5" s="88"/>
      <c r="O5" s="536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352" t="s">
        <v>300</v>
      </c>
      <c r="B7" s="1294"/>
      <c r="C7" s="1294"/>
      <c r="D7" s="1294"/>
      <c r="E7" s="1294"/>
      <c r="F7" s="1294"/>
      <c r="G7" s="1294"/>
      <c r="H7" s="1294"/>
      <c r="I7" s="1294"/>
      <c r="J7" s="1294"/>
      <c r="K7" s="1294"/>
      <c r="L7" s="1295"/>
      <c r="M7" s="91"/>
      <c r="N7" s="91" t="str">
        <f>A7</f>
        <v>CRITERION C - CREATIVE WORKS (MAX = 100 POINTS)</v>
      </c>
      <c r="O7" s="84"/>
      <c r="P7" s="1334" t="str">
        <f>A7</f>
        <v>CRITERION C - CREATIVE WORKS (MAX = 100 POINTS)</v>
      </c>
      <c r="Q7" s="1270"/>
      <c r="R7" s="1270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22" t="s">
        <v>58</v>
      </c>
      <c r="B9" s="219" t="s">
        <v>301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353" t="str">
        <f t="shared" ref="P9:P10" si="3">B9</f>
        <v>FOR EVERY CREATIVE WORK CREATED, PERFORMED. PRESENTED, EXHIBITED AND PUBLISHED</v>
      </c>
      <c r="Q9" s="1270"/>
      <c r="R9" s="1270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22" t="s">
        <v>62</v>
      </c>
      <c r="B10" s="219" t="s">
        <v>302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455" t="str">
        <f t="shared" si="3"/>
        <v>NEW CREATIVE PERFORMING ARTWORK (e.g. MUSIC, DANCE AND THEATRE)</v>
      </c>
      <c r="Q10" s="1312"/>
      <c r="R10" s="1312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35" t="s">
        <v>113</v>
      </c>
      <c r="B11" s="1339" t="s">
        <v>303</v>
      </c>
      <c r="C11" s="1310"/>
      <c r="D11" s="1288"/>
      <c r="E11" s="1337" t="s">
        <v>304</v>
      </c>
      <c r="F11" s="1337" t="s">
        <v>305</v>
      </c>
      <c r="G11" s="1337" t="s">
        <v>306</v>
      </c>
      <c r="H11" s="1339" t="s">
        <v>307</v>
      </c>
      <c r="I11" s="1288"/>
      <c r="J11" s="1493" t="s">
        <v>308</v>
      </c>
      <c r="K11" s="1337" t="s">
        <v>309</v>
      </c>
      <c r="L11" s="1492" t="s">
        <v>121</v>
      </c>
      <c r="M11" s="17"/>
      <c r="N11" s="1364" t="s">
        <v>122</v>
      </c>
      <c r="O11" s="17"/>
      <c r="P11" s="1335" t="s">
        <v>123</v>
      </c>
      <c r="Q11" s="1337" t="s">
        <v>124</v>
      </c>
      <c r="R11" s="1492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310</v>
      </c>
      <c r="AC11" s="85"/>
      <c r="AD11" s="85"/>
      <c r="AE11" s="85"/>
      <c r="AF11" s="85"/>
    </row>
    <row r="12" spans="1:32">
      <c r="A12" s="1336"/>
      <c r="B12" s="1340"/>
      <c r="C12" s="1312"/>
      <c r="D12" s="1290"/>
      <c r="E12" s="1338"/>
      <c r="F12" s="1338"/>
      <c r="G12" s="1338"/>
      <c r="H12" s="1340"/>
      <c r="I12" s="1290"/>
      <c r="J12" s="1290"/>
      <c r="K12" s="1338"/>
      <c r="L12" s="1292"/>
      <c r="M12" s="17"/>
      <c r="N12" s="1365"/>
      <c r="O12" s="17"/>
      <c r="P12" s="1336"/>
      <c r="Q12" s="1338"/>
      <c r="R12" s="1292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311</v>
      </c>
      <c r="AC12" s="85"/>
      <c r="AD12" s="85"/>
      <c r="AE12" s="85"/>
      <c r="AF12" s="85"/>
    </row>
    <row r="13" spans="1:32" ht="14.25" customHeight="1">
      <c r="A13" s="154">
        <v>1</v>
      </c>
      <c r="B13" s="1358"/>
      <c r="C13" s="1368"/>
      <c r="D13" s="1359"/>
      <c r="E13" s="224" t="s">
        <v>1</v>
      </c>
      <c r="F13" s="224" t="s">
        <v>1</v>
      </c>
      <c r="G13" s="537"/>
      <c r="H13" s="1485"/>
      <c r="I13" s="1359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35"/>
      <c r="M13" s="538"/>
      <c r="N13" s="539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312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61"/>
      <c r="C14" s="1276"/>
      <c r="D14" s="1277"/>
      <c r="E14" s="108" t="s">
        <v>1</v>
      </c>
      <c r="F14" s="190" t="s">
        <v>1</v>
      </c>
      <c r="G14" s="236"/>
      <c r="H14" s="1390"/>
      <c r="I14" s="1277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5"/>
      <c r="M14" s="538"/>
      <c r="N14" s="540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313</v>
      </c>
      <c r="AE14" s="85"/>
      <c r="AF14" s="85"/>
    </row>
    <row r="15" spans="1:32" ht="13.5" customHeight="1">
      <c r="A15" s="120">
        <v>3</v>
      </c>
      <c r="B15" s="1361"/>
      <c r="C15" s="1276"/>
      <c r="D15" s="1277"/>
      <c r="E15" s="108" t="s">
        <v>1</v>
      </c>
      <c r="F15" s="190" t="s">
        <v>1</v>
      </c>
      <c r="G15" s="236"/>
      <c r="H15" s="1390"/>
      <c r="I15" s="1277"/>
      <c r="J15" s="108"/>
      <c r="K15" s="209">
        <f t="shared" si="5"/>
        <v>0</v>
      </c>
      <c r="L15" s="435"/>
      <c r="M15" s="538"/>
      <c r="N15" s="540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314</v>
      </c>
      <c r="AE15" s="85"/>
      <c r="AF15" s="85"/>
    </row>
    <row r="16" spans="1:32" ht="13.5" customHeight="1">
      <c r="A16" s="120">
        <v>4</v>
      </c>
      <c r="B16" s="1361"/>
      <c r="C16" s="1276"/>
      <c r="D16" s="1277"/>
      <c r="E16" s="108" t="s">
        <v>1</v>
      </c>
      <c r="F16" s="190" t="s">
        <v>1</v>
      </c>
      <c r="G16" s="236"/>
      <c r="H16" s="1390"/>
      <c r="I16" s="1277"/>
      <c r="J16" s="108"/>
      <c r="K16" s="209">
        <f t="shared" si="5"/>
        <v>0</v>
      </c>
      <c r="L16" s="435"/>
      <c r="M16" s="538"/>
      <c r="N16" s="540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315</v>
      </c>
      <c r="AE16" s="85"/>
      <c r="AF16" s="85"/>
    </row>
    <row r="17" spans="1:32" ht="13.5" customHeight="1">
      <c r="A17" s="120">
        <v>5</v>
      </c>
      <c r="B17" s="1361"/>
      <c r="C17" s="1276"/>
      <c r="D17" s="1277"/>
      <c r="E17" s="108" t="s">
        <v>1</v>
      </c>
      <c r="F17" s="190" t="s">
        <v>1</v>
      </c>
      <c r="G17" s="236"/>
      <c r="H17" s="1390"/>
      <c r="I17" s="1277"/>
      <c r="J17" s="108"/>
      <c r="K17" s="209">
        <f t="shared" si="5"/>
        <v>0</v>
      </c>
      <c r="L17" s="435"/>
      <c r="M17" s="538"/>
      <c r="N17" s="540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316</v>
      </c>
      <c r="AE17" s="85"/>
      <c r="AF17" s="85"/>
    </row>
    <row r="18" spans="1:32" ht="13.5" customHeight="1">
      <c r="A18" s="120">
        <v>6</v>
      </c>
      <c r="B18" s="1361"/>
      <c r="C18" s="1276"/>
      <c r="D18" s="1277"/>
      <c r="E18" s="108" t="s">
        <v>1</v>
      </c>
      <c r="F18" s="190" t="s">
        <v>1</v>
      </c>
      <c r="G18" s="236"/>
      <c r="H18" s="1390"/>
      <c r="I18" s="1277"/>
      <c r="J18" s="108"/>
      <c r="K18" s="209">
        <f t="shared" si="5"/>
        <v>0</v>
      </c>
      <c r="L18" s="435"/>
      <c r="M18" s="538"/>
      <c r="N18" s="540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61"/>
      <c r="C19" s="1276"/>
      <c r="D19" s="1277"/>
      <c r="E19" s="108" t="s">
        <v>1</v>
      </c>
      <c r="F19" s="190" t="s">
        <v>1</v>
      </c>
      <c r="G19" s="236"/>
      <c r="H19" s="1390"/>
      <c r="I19" s="1277"/>
      <c r="J19" s="108"/>
      <c r="K19" s="209">
        <f t="shared" si="5"/>
        <v>0</v>
      </c>
      <c r="L19" s="435"/>
      <c r="M19" s="538"/>
      <c r="N19" s="540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61"/>
      <c r="C20" s="1276"/>
      <c r="D20" s="1277"/>
      <c r="E20" s="108" t="s">
        <v>1</v>
      </c>
      <c r="F20" s="227" t="s">
        <v>1</v>
      </c>
      <c r="G20" s="236"/>
      <c r="H20" s="1390"/>
      <c r="I20" s="1277"/>
      <c r="J20" s="541"/>
      <c r="K20" s="209">
        <f t="shared" si="5"/>
        <v>0</v>
      </c>
      <c r="L20" s="435"/>
      <c r="M20" s="538"/>
      <c r="N20" s="540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384"/>
      <c r="C21" s="1294"/>
      <c r="D21" s="1357"/>
      <c r="E21" s="179"/>
      <c r="F21" s="171"/>
      <c r="G21" s="516"/>
      <c r="H21" s="1346"/>
      <c r="I21" s="1357"/>
      <c r="J21" s="137" t="s">
        <v>125</v>
      </c>
      <c r="K21" s="213">
        <f>SUM(K13:K20)</f>
        <v>0</v>
      </c>
      <c r="L21" s="173"/>
      <c r="M21" s="85"/>
      <c r="N21" s="487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42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77">
        <v>1.2</v>
      </c>
      <c r="B23" s="219" t="s">
        <v>317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113</v>
      </c>
      <c r="B24" s="1329" t="s">
        <v>318</v>
      </c>
      <c r="C24" s="1294"/>
      <c r="D24" s="1357"/>
      <c r="E24" s="232" t="s">
        <v>319</v>
      </c>
      <c r="F24" s="104" t="s">
        <v>305</v>
      </c>
      <c r="G24" s="106" t="s">
        <v>320</v>
      </c>
      <c r="H24" s="1329" t="s">
        <v>321</v>
      </c>
      <c r="I24" s="1357"/>
      <c r="J24" s="105" t="s">
        <v>308</v>
      </c>
      <c r="K24" s="104" t="s">
        <v>309</v>
      </c>
      <c r="L24" s="153" t="s">
        <v>121</v>
      </c>
      <c r="M24" s="17"/>
      <c r="N24" s="44" t="s">
        <v>122</v>
      </c>
      <c r="O24" s="17"/>
      <c r="P24" s="103" t="s">
        <v>123</v>
      </c>
      <c r="Q24" s="106" t="s">
        <v>124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358"/>
      <c r="C25" s="1368"/>
      <c r="D25" s="1359"/>
      <c r="E25" s="543" t="s">
        <v>1</v>
      </c>
      <c r="F25" s="224" t="s">
        <v>1</v>
      </c>
      <c r="G25" s="537"/>
      <c r="H25" s="1486"/>
      <c r="I25" s="1359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5"/>
      <c r="M25" s="538"/>
      <c r="N25" s="539"/>
      <c r="O25" s="85"/>
      <c r="P25" s="117" t="s">
        <v>218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322</v>
      </c>
      <c r="AC25" s="85"/>
      <c r="AD25" s="85"/>
      <c r="AE25" s="85"/>
      <c r="AF25" s="86" t="s">
        <v>323</v>
      </c>
    </row>
    <row r="26" spans="1:32" ht="13.5" customHeight="1">
      <c r="A26" s="120">
        <v>2</v>
      </c>
      <c r="B26" s="1361"/>
      <c r="C26" s="1276"/>
      <c r="D26" s="1277"/>
      <c r="E26" s="108" t="s">
        <v>1</v>
      </c>
      <c r="F26" s="190" t="s">
        <v>1</v>
      </c>
      <c r="G26" s="236"/>
      <c r="H26" s="1487"/>
      <c r="I26" s="1277"/>
      <c r="J26" s="545"/>
      <c r="K26" s="209">
        <f t="shared" si="7"/>
        <v>0</v>
      </c>
      <c r="L26" s="435"/>
      <c r="M26" s="538"/>
      <c r="N26" s="540"/>
      <c r="O26" s="85"/>
      <c r="P26" s="122" t="s">
        <v>218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324</v>
      </c>
      <c r="AC26" s="85"/>
      <c r="AD26" s="85"/>
      <c r="AE26" s="85"/>
      <c r="AF26" s="85" t="s">
        <v>325</v>
      </c>
    </row>
    <row r="27" spans="1:32" ht="13.5" customHeight="1">
      <c r="A27" s="120">
        <v>3</v>
      </c>
      <c r="B27" s="1361"/>
      <c r="C27" s="1276"/>
      <c r="D27" s="1277"/>
      <c r="E27" s="108" t="s">
        <v>1</v>
      </c>
      <c r="F27" s="190" t="s">
        <v>1</v>
      </c>
      <c r="G27" s="190"/>
      <c r="H27" s="1487"/>
      <c r="I27" s="1277"/>
      <c r="J27" s="545"/>
      <c r="K27" s="209">
        <f t="shared" si="7"/>
        <v>0</v>
      </c>
      <c r="L27" s="435"/>
      <c r="M27" s="538"/>
      <c r="N27" s="540"/>
      <c r="O27" s="85"/>
      <c r="P27" s="122" t="s">
        <v>218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326</v>
      </c>
      <c r="AC27" s="85"/>
      <c r="AD27" s="85"/>
      <c r="AE27" s="85"/>
      <c r="AF27" s="86" t="s">
        <v>327</v>
      </c>
    </row>
    <row r="28" spans="1:32" ht="13.5" customHeight="1">
      <c r="A28" s="120">
        <v>4</v>
      </c>
      <c r="B28" s="1361"/>
      <c r="C28" s="1276"/>
      <c r="D28" s="1277"/>
      <c r="E28" s="108" t="s">
        <v>1</v>
      </c>
      <c r="F28" s="190" t="s">
        <v>1</v>
      </c>
      <c r="G28" s="190"/>
      <c r="H28" s="1487"/>
      <c r="I28" s="1277"/>
      <c r="J28" s="545"/>
      <c r="K28" s="209">
        <f t="shared" si="7"/>
        <v>0</v>
      </c>
      <c r="L28" s="435"/>
      <c r="M28" s="538"/>
      <c r="N28" s="540"/>
      <c r="O28" s="85"/>
      <c r="P28" s="122" t="s">
        <v>218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328</v>
      </c>
      <c r="AC28" s="85"/>
      <c r="AD28" s="85"/>
      <c r="AE28" s="85"/>
      <c r="AF28" s="85" t="s">
        <v>328</v>
      </c>
    </row>
    <row r="29" spans="1:32" ht="13.5" customHeight="1">
      <c r="A29" s="120">
        <v>5</v>
      </c>
      <c r="B29" s="1361"/>
      <c r="C29" s="1276"/>
      <c r="D29" s="1277"/>
      <c r="E29" s="108" t="s">
        <v>1</v>
      </c>
      <c r="F29" s="190" t="s">
        <v>1</v>
      </c>
      <c r="G29" s="190"/>
      <c r="H29" s="1487"/>
      <c r="I29" s="1277"/>
      <c r="J29" s="545"/>
      <c r="K29" s="209">
        <f t="shared" si="7"/>
        <v>0</v>
      </c>
      <c r="L29" s="435"/>
      <c r="M29" s="538"/>
      <c r="N29" s="540"/>
      <c r="O29" s="85"/>
      <c r="P29" s="122" t="s">
        <v>218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329</v>
      </c>
    </row>
    <row r="30" spans="1:32" ht="13.5" customHeight="1">
      <c r="A30" s="120">
        <v>6</v>
      </c>
      <c r="B30" s="1361"/>
      <c r="C30" s="1276"/>
      <c r="D30" s="1277"/>
      <c r="E30" s="108" t="s">
        <v>1</v>
      </c>
      <c r="F30" s="190" t="s">
        <v>1</v>
      </c>
      <c r="G30" s="190"/>
      <c r="H30" s="1487"/>
      <c r="I30" s="1277"/>
      <c r="J30" s="545"/>
      <c r="K30" s="209">
        <f t="shared" si="7"/>
        <v>0</v>
      </c>
      <c r="L30" s="435"/>
      <c r="M30" s="538"/>
      <c r="N30" s="540"/>
      <c r="O30" s="85"/>
      <c r="P30" s="122" t="s">
        <v>218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330</v>
      </c>
    </row>
    <row r="31" spans="1:32" ht="15" customHeight="1">
      <c r="A31" s="120">
        <v>7</v>
      </c>
      <c r="B31" s="1361"/>
      <c r="C31" s="1276"/>
      <c r="D31" s="1277"/>
      <c r="E31" s="108" t="s">
        <v>1</v>
      </c>
      <c r="F31" s="190" t="s">
        <v>1</v>
      </c>
      <c r="G31" s="190"/>
      <c r="H31" s="1489"/>
      <c r="I31" s="1376"/>
      <c r="J31" s="546"/>
      <c r="K31" s="547">
        <f t="shared" si="7"/>
        <v>0</v>
      </c>
      <c r="L31" s="435"/>
      <c r="M31" s="538"/>
      <c r="N31" s="540"/>
      <c r="O31" s="85"/>
      <c r="P31" s="168" t="s">
        <v>218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316</v>
      </c>
    </row>
    <row r="32" spans="1:32" ht="15" customHeight="1">
      <c r="A32" s="140"/>
      <c r="B32" s="1384"/>
      <c r="C32" s="1294"/>
      <c r="D32" s="1357"/>
      <c r="E32" s="179"/>
      <c r="F32" s="171"/>
      <c r="G32" s="516"/>
      <c r="H32" s="1346"/>
      <c r="I32" s="1357"/>
      <c r="J32" s="137" t="s">
        <v>125</v>
      </c>
      <c r="K32" s="213">
        <f>SUM(K25:K31)</f>
        <v>0</v>
      </c>
      <c r="L32" s="173"/>
      <c r="M32" s="85"/>
      <c r="N32" s="487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9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48">
        <v>1.3</v>
      </c>
      <c r="B34" s="178" t="s">
        <v>331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113</v>
      </c>
      <c r="B35" s="1329" t="s">
        <v>332</v>
      </c>
      <c r="C35" s="1294"/>
      <c r="D35" s="1357"/>
      <c r="E35" s="104" t="s">
        <v>305</v>
      </c>
      <c r="F35" s="106" t="s">
        <v>333</v>
      </c>
      <c r="G35" s="106" t="s">
        <v>334</v>
      </c>
      <c r="H35" s="1329" t="s">
        <v>335</v>
      </c>
      <c r="I35" s="1357"/>
      <c r="J35" s="105" t="s">
        <v>308</v>
      </c>
      <c r="K35" s="104" t="s">
        <v>309</v>
      </c>
      <c r="L35" s="153" t="s">
        <v>70</v>
      </c>
      <c r="M35" s="17"/>
      <c r="N35" s="44" t="s">
        <v>122</v>
      </c>
      <c r="O35" s="17"/>
      <c r="P35" s="103" t="s">
        <v>123</v>
      </c>
      <c r="Q35" s="106" t="s">
        <v>124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358"/>
      <c r="C36" s="1368"/>
      <c r="D36" s="1359"/>
      <c r="E36" s="424" t="s">
        <v>1</v>
      </c>
      <c r="F36" s="525"/>
      <c r="G36" s="236"/>
      <c r="H36" s="1488"/>
      <c r="I36" s="1359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5"/>
      <c r="M36" s="538"/>
      <c r="N36" s="539"/>
      <c r="O36" s="85"/>
      <c r="P36" s="117" t="s">
        <v>218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324</v>
      </c>
      <c r="AC36" s="85"/>
      <c r="AD36" s="85"/>
      <c r="AE36" s="85"/>
      <c r="AF36" s="85"/>
    </row>
    <row r="37" spans="1:32" ht="13.5" customHeight="1">
      <c r="A37" s="120">
        <v>2</v>
      </c>
      <c r="B37" s="1361"/>
      <c r="C37" s="1276"/>
      <c r="D37" s="1277"/>
      <c r="E37" s="191" t="s">
        <v>1</v>
      </c>
      <c r="F37" s="387"/>
      <c r="G37" s="190"/>
      <c r="H37" s="1490"/>
      <c r="I37" s="1277"/>
      <c r="J37" s="550"/>
      <c r="K37" s="209">
        <f t="shared" si="10"/>
        <v>0</v>
      </c>
      <c r="L37" s="435"/>
      <c r="M37" s="538"/>
      <c r="N37" s="540"/>
      <c r="O37" s="85"/>
      <c r="P37" s="122" t="s">
        <v>218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336</v>
      </c>
      <c r="AC37" s="85"/>
      <c r="AD37" s="85"/>
      <c r="AE37" s="85"/>
      <c r="AF37" s="85"/>
    </row>
    <row r="38" spans="1:32" ht="13.5" customHeight="1">
      <c r="A38" s="120">
        <v>3</v>
      </c>
      <c r="B38" s="1361"/>
      <c r="C38" s="1276"/>
      <c r="D38" s="1277"/>
      <c r="E38" s="191" t="s">
        <v>1</v>
      </c>
      <c r="F38" s="387"/>
      <c r="G38" s="190"/>
      <c r="H38" s="1490"/>
      <c r="I38" s="1277"/>
      <c r="J38" s="550"/>
      <c r="K38" s="209">
        <f t="shared" si="10"/>
        <v>0</v>
      </c>
      <c r="L38" s="435"/>
      <c r="M38" s="538"/>
      <c r="N38" s="540"/>
      <c r="O38" s="85"/>
      <c r="P38" s="122" t="s">
        <v>218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258</v>
      </c>
      <c r="AC38" s="85"/>
      <c r="AD38" s="85"/>
      <c r="AE38" s="85"/>
      <c r="AF38" s="85"/>
    </row>
    <row r="39" spans="1:32" ht="13.5" customHeight="1">
      <c r="A39" s="120">
        <v>4</v>
      </c>
      <c r="B39" s="1361"/>
      <c r="C39" s="1276"/>
      <c r="D39" s="1277"/>
      <c r="E39" s="191" t="s">
        <v>1</v>
      </c>
      <c r="F39" s="387"/>
      <c r="G39" s="190"/>
      <c r="H39" s="1490"/>
      <c r="I39" s="1277"/>
      <c r="J39" s="550"/>
      <c r="K39" s="209">
        <f t="shared" si="10"/>
        <v>0</v>
      </c>
      <c r="L39" s="435"/>
      <c r="M39" s="538"/>
      <c r="N39" s="540"/>
      <c r="O39" s="85"/>
      <c r="P39" s="122" t="s">
        <v>218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61"/>
      <c r="C40" s="1276"/>
      <c r="D40" s="1277"/>
      <c r="E40" s="191" t="s">
        <v>1</v>
      </c>
      <c r="F40" s="387"/>
      <c r="G40" s="190"/>
      <c r="H40" s="1490"/>
      <c r="I40" s="1277"/>
      <c r="J40" s="550"/>
      <c r="K40" s="209">
        <f t="shared" si="10"/>
        <v>0</v>
      </c>
      <c r="L40" s="435"/>
      <c r="M40" s="538"/>
      <c r="N40" s="540"/>
      <c r="O40" s="85"/>
      <c r="P40" s="122" t="s">
        <v>218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61"/>
      <c r="C41" s="1276"/>
      <c r="D41" s="1277"/>
      <c r="E41" s="191" t="s">
        <v>1</v>
      </c>
      <c r="F41" s="387"/>
      <c r="G41" s="190"/>
      <c r="H41" s="1490"/>
      <c r="I41" s="1277"/>
      <c r="J41" s="550"/>
      <c r="K41" s="209">
        <f t="shared" si="10"/>
        <v>0</v>
      </c>
      <c r="L41" s="435"/>
      <c r="M41" s="538"/>
      <c r="N41" s="540"/>
      <c r="O41" s="85"/>
      <c r="P41" s="122" t="s">
        <v>218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61"/>
      <c r="C42" s="1276"/>
      <c r="D42" s="1277"/>
      <c r="E42" s="191" t="s">
        <v>1</v>
      </c>
      <c r="F42" s="551"/>
      <c r="G42" s="190"/>
      <c r="H42" s="1491"/>
      <c r="I42" s="1376"/>
      <c r="J42" s="552"/>
      <c r="K42" s="209">
        <f t="shared" si="10"/>
        <v>0</v>
      </c>
      <c r="L42" s="435"/>
      <c r="M42" s="538"/>
      <c r="N42" s="540"/>
      <c r="O42" s="85"/>
      <c r="P42" s="168" t="s">
        <v>218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384"/>
      <c r="C43" s="1294"/>
      <c r="D43" s="1357"/>
      <c r="E43" s="179"/>
      <c r="F43" s="171"/>
      <c r="G43" s="516"/>
      <c r="H43" s="1346"/>
      <c r="I43" s="1357"/>
      <c r="J43" s="212" t="s">
        <v>125</v>
      </c>
      <c r="K43" s="213">
        <f>SUM(K36:K42)</f>
        <v>0</v>
      </c>
      <c r="L43" s="173"/>
      <c r="M43" s="85"/>
      <c r="N43" s="487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337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113</v>
      </c>
      <c r="B46" s="1329" t="s">
        <v>338</v>
      </c>
      <c r="C46" s="1294"/>
      <c r="D46" s="1357"/>
      <c r="E46" s="104" t="s">
        <v>339</v>
      </c>
      <c r="F46" s="106" t="s">
        <v>333</v>
      </c>
      <c r="G46" s="106" t="s">
        <v>340</v>
      </c>
      <c r="H46" s="1339" t="s">
        <v>341</v>
      </c>
      <c r="I46" s="1288"/>
      <c r="J46" s="104" t="s">
        <v>118</v>
      </c>
      <c r="K46" s="553" t="s">
        <v>309</v>
      </c>
      <c r="L46" s="153" t="s">
        <v>121</v>
      </c>
      <c r="M46" s="17"/>
      <c r="N46" s="44" t="s">
        <v>122</v>
      </c>
      <c r="O46" s="17"/>
      <c r="P46" s="103" t="s">
        <v>123</v>
      </c>
      <c r="Q46" s="106" t="s">
        <v>124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358"/>
      <c r="C47" s="1368"/>
      <c r="D47" s="1359"/>
      <c r="E47" s="424" t="s">
        <v>1</v>
      </c>
      <c r="F47" s="224"/>
      <c r="G47" s="424"/>
      <c r="H47" s="1486"/>
      <c r="I47" s="1359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5"/>
      <c r="M47" s="538"/>
      <c r="N47" s="539"/>
      <c r="O47" s="85"/>
      <c r="P47" s="554" t="s">
        <v>218</v>
      </c>
      <c r="Q47" s="555">
        <f t="shared" ref="Q47:Q48" si="14">IF(P47="Acceptable",K47,0)</f>
        <v>0</v>
      </c>
      <c r="R47" s="556"/>
      <c r="S47" s="85"/>
      <c r="T47" s="87" t="s">
        <v>342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61"/>
      <c r="C48" s="1276"/>
      <c r="D48" s="1277"/>
      <c r="E48" s="191" t="s">
        <v>1</v>
      </c>
      <c r="F48" s="384"/>
      <c r="G48" s="191"/>
      <c r="H48" s="1487"/>
      <c r="I48" s="1277"/>
      <c r="J48" s="527"/>
      <c r="K48" s="209">
        <f t="shared" si="13"/>
        <v>0</v>
      </c>
      <c r="L48" s="435"/>
      <c r="M48" s="538"/>
      <c r="N48" s="540"/>
      <c r="O48" s="85"/>
      <c r="P48" s="557" t="s">
        <v>218</v>
      </c>
      <c r="Q48" s="558">
        <f t="shared" si="14"/>
        <v>0</v>
      </c>
      <c r="R48" s="559"/>
      <c r="S48" s="85"/>
      <c r="T48" s="87" t="s">
        <v>343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61"/>
      <c r="C49" s="1276"/>
      <c r="D49" s="1277"/>
      <c r="E49" s="191" t="s">
        <v>1</v>
      </c>
      <c r="F49" s="384"/>
      <c r="G49" s="191"/>
      <c r="H49" s="1487"/>
      <c r="I49" s="1277"/>
      <c r="J49" s="527"/>
      <c r="K49" s="209">
        <f t="shared" si="13"/>
        <v>0</v>
      </c>
      <c r="L49" s="435"/>
      <c r="M49" s="538"/>
      <c r="N49" s="540"/>
      <c r="O49" s="85"/>
      <c r="P49" s="557" t="s">
        <v>218</v>
      </c>
      <c r="Q49" s="558">
        <f t="shared" ref="Q49:Q53" si="15">IF(P49="Acceptable",J49,0)</f>
        <v>0</v>
      </c>
      <c r="R49" s="559"/>
      <c r="S49" s="85"/>
      <c r="T49" s="87" t="s">
        <v>344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61"/>
      <c r="C50" s="1276"/>
      <c r="D50" s="1277"/>
      <c r="E50" s="191" t="s">
        <v>1</v>
      </c>
      <c r="F50" s="384"/>
      <c r="G50" s="191"/>
      <c r="H50" s="1487"/>
      <c r="I50" s="1277"/>
      <c r="J50" s="527"/>
      <c r="K50" s="209">
        <f t="shared" si="13"/>
        <v>0</v>
      </c>
      <c r="L50" s="435"/>
      <c r="M50" s="538"/>
      <c r="N50" s="540"/>
      <c r="O50" s="85"/>
      <c r="P50" s="557" t="s">
        <v>218</v>
      </c>
      <c r="Q50" s="558">
        <f t="shared" si="15"/>
        <v>0</v>
      </c>
      <c r="R50" s="559"/>
      <c r="S50" s="85"/>
      <c r="T50" s="87" t="s">
        <v>345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61"/>
      <c r="C51" s="1276"/>
      <c r="D51" s="1277"/>
      <c r="E51" s="191" t="s">
        <v>1</v>
      </c>
      <c r="F51" s="384"/>
      <c r="G51" s="191"/>
      <c r="H51" s="1487"/>
      <c r="I51" s="1277"/>
      <c r="J51" s="527"/>
      <c r="K51" s="209">
        <f t="shared" si="13"/>
        <v>0</v>
      </c>
      <c r="L51" s="435"/>
      <c r="M51" s="538"/>
      <c r="N51" s="540"/>
      <c r="O51" s="85"/>
      <c r="P51" s="557" t="s">
        <v>218</v>
      </c>
      <c r="Q51" s="558">
        <f t="shared" si="15"/>
        <v>0</v>
      </c>
      <c r="R51" s="559"/>
      <c r="S51" s="85"/>
      <c r="T51" s="87" t="s">
        <v>316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61"/>
      <c r="C52" s="1276"/>
      <c r="D52" s="1277"/>
      <c r="E52" s="191" t="s">
        <v>1</v>
      </c>
      <c r="F52" s="384"/>
      <c r="G52" s="191"/>
      <c r="H52" s="1487"/>
      <c r="I52" s="1277"/>
      <c r="J52" s="527"/>
      <c r="K52" s="209">
        <f t="shared" si="13"/>
        <v>0</v>
      </c>
      <c r="L52" s="435"/>
      <c r="M52" s="538"/>
      <c r="N52" s="540"/>
      <c r="O52" s="85"/>
      <c r="P52" s="557" t="s">
        <v>218</v>
      </c>
      <c r="Q52" s="558">
        <f t="shared" si="15"/>
        <v>0</v>
      </c>
      <c r="R52" s="559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61"/>
      <c r="C53" s="1276"/>
      <c r="D53" s="1277"/>
      <c r="E53" s="191" t="s">
        <v>1</v>
      </c>
      <c r="F53" s="384"/>
      <c r="G53" s="191"/>
      <c r="H53" s="1487"/>
      <c r="I53" s="1277"/>
      <c r="J53" s="527"/>
      <c r="K53" s="209">
        <f t="shared" si="13"/>
        <v>0</v>
      </c>
      <c r="L53" s="435"/>
      <c r="M53" s="538"/>
      <c r="N53" s="540"/>
      <c r="O53" s="85"/>
      <c r="P53" s="560" t="s">
        <v>218</v>
      </c>
      <c r="Q53" s="561">
        <f t="shared" si="15"/>
        <v>0</v>
      </c>
      <c r="R53" s="562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384" t="s">
        <v>346</v>
      </c>
      <c r="C54" s="1294"/>
      <c r="D54" s="1357"/>
      <c r="E54" s="179"/>
      <c r="F54" s="516"/>
      <c r="G54" s="171"/>
      <c r="H54" s="1346"/>
      <c r="I54" s="1357"/>
      <c r="J54" s="143" t="s">
        <v>125</v>
      </c>
      <c r="K54" s="213">
        <f>SUM(K47:K53)</f>
        <v>0</v>
      </c>
      <c r="L54" s="173"/>
      <c r="M54" s="85"/>
      <c r="N54" s="487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63"/>
      <c r="B56" s="24" t="s">
        <v>95</v>
      </c>
      <c r="C56" s="86"/>
      <c r="D56" s="86"/>
      <c r="E56" s="219" t="s">
        <v>96</v>
      </c>
      <c r="F56" s="86"/>
      <c r="G56" s="86"/>
      <c r="H56" s="97"/>
      <c r="I56" s="220"/>
      <c r="J56" s="86"/>
      <c r="K56" s="86"/>
      <c r="L56" s="86"/>
      <c r="M56" s="86"/>
      <c r="N56" s="86"/>
      <c r="O56" s="564"/>
      <c r="P56" s="219" t="s">
        <v>97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188</v>
      </c>
      <c r="C59" s="86"/>
      <c r="D59" s="86"/>
      <c r="E59" s="16" t="s">
        <v>99</v>
      </c>
      <c r="F59" s="86"/>
      <c r="G59" s="27"/>
      <c r="H59" s="97"/>
      <c r="I59" s="220"/>
      <c r="J59" s="86"/>
      <c r="K59" s="86"/>
      <c r="L59" s="86"/>
      <c r="M59" s="86"/>
      <c r="N59" s="86"/>
      <c r="O59" s="564"/>
      <c r="P59" s="16" t="s">
        <v>100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101</v>
      </c>
      <c r="C60" s="86"/>
      <c r="D60" s="86"/>
      <c r="E60" s="19" t="s">
        <v>101</v>
      </c>
      <c r="F60" s="86"/>
      <c r="G60" s="27"/>
      <c r="H60" s="97"/>
      <c r="I60" s="220"/>
      <c r="J60" s="86"/>
      <c r="K60" s="86"/>
      <c r="L60" s="86"/>
      <c r="M60" s="86"/>
      <c r="N60" s="86"/>
      <c r="O60" s="564"/>
      <c r="P60" s="19" t="s">
        <v>101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2"/>
      <c r="E61" s="13"/>
      <c r="F61" s="13"/>
      <c r="G61" s="13"/>
      <c r="H61" s="566"/>
      <c r="I61" s="13"/>
      <c r="J61" s="13"/>
      <c r="K61" s="13"/>
      <c r="L61" s="82"/>
      <c r="M61" s="82"/>
      <c r="N61" s="82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5"/>
      <c r="B63" s="85"/>
      <c r="C63" s="85"/>
      <c r="D63" s="85"/>
      <c r="E63" s="16" t="s">
        <v>102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103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101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101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39" priority="1">
      <formula>$F13="New Creation"</formula>
    </cfRule>
  </conditionalFormatting>
  <conditionalFormatting sqref="H14">
    <cfRule type="expression" dxfId="38" priority="2">
      <formula>$F14="New Creation"</formula>
    </cfRule>
  </conditionalFormatting>
  <conditionalFormatting sqref="H16:H17 H19:H20">
    <cfRule type="expression" dxfId="37" priority="3">
      <formula>$F16="New Creation"</formula>
    </cfRule>
  </conditionalFormatting>
  <conditionalFormatting sqref="H18">
    <cfRule type="expression" dxfId="36" priority="4">
      <formula>$F18="New Creation"</formula>
    </cfRule>
  </conditionalFormatting>
  <conditionalFormatting sqref="H15">
    <cfRule type="expression" dxfId="35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workbookViewId="0">
      <selection activeCell="D22" sqref="D22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397" t="s">
        <v>166</v>
      </c>
      <c r="B1" s="1270"/>
      <c r="C1" s="1270"/>
      <c r="D1" s="1270"/>
      <c r="E1" s="1270"/>
      <c r="F1" s="1270"/>
      <c r="G1" s="1270"/>
      <c r="H1" s="1270"/>
      <c r="I1" s="1270"/>
      <c r="J1" s="245"/>
      <c r="K1" s="245" t="str">
        <f>A1</f>
        <v>FACULTY POSITION RECLASSIFICATION FOR SUCs</v>
      </c>
      <c r="L1" s="246"/>
      <c r="M1" s="1397" t="str">
        <f>A1</f>
        <v>FACULTY POSITION RECLASSIFICATION FOR SUCs</v>
      </c>
      <c r="N1" s="1270"/>
      <c r="O1" s="1270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397" t="s">
        <v>189</v>
      </c>
      <c r="B3" s="1270"/>
      <c r="C3" s="1270"/>
      <c r="D3" s="1270"/>
      <c r="E3" s="1270"/>
      <c r="F3" s="1270"/>
      <c r="G3" s="1270"/>
      <c r="H3" s="1270"/>
      <c r="I3" s="1270"/>
      <c r="J3" s="245"/>
      <c r="K3" s="245"/>
      <c r="L3" s="246"/>
      <c r="M3" s="1397" t="str">
        <f t="shared" ref="M3:M4" si="0">A3</f>
        <v>KRA II - RESEARCH, INNOVATION AND CREATIVE WORK</v>
      </c>
      <c r="N3" s="1270"/>
      <c r="O3" s="1270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398" t="s">
        <v>167</v>
      </c>
      <c r="B4" s="1270"/>
      <c r="C4" s="1270"/>
      <c r="D4" s="1270"/>
      <c r="E4" s="1270"/>
      <c r="F4" s="1270"/>
      <c r="G4" s="1270"/>
      <c r="H4" s="1270"/>
      <c r="I4" s="1270"/>
      <c r="J4" s="92"/>
      <c r="K4" s="92" t="str">
        <f t="shared" ref="K4:K5" si="1">A3</f>
        <v>KRA II - RESEARCH, INNOVATION AND CREATIVE WORK</v>
      </c>
      <c r="L4" s="246"/>
      <c r="M4" s="1398" t="str">
        <f t="shared" si="0"/>
        <v>SUMMARY OF POINTS</v>
      </c>
      <c r="N4" s="1270"/>
      <c r="O4" s="1270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495" t="str">
        <f>'Request Form'!B6</f>
        <v>LAST NAME:</v>
      </c>
      <c r="B6" s="1368"/>
      <c r="C6" s="1359"/>
      <c r="D6" s="1399" t="str">
        <f>Form1_A!E3</f>
        <v>MAALIW</v>
      </c>
      <c r="E6" s="1310"/>
      <c r="F6" s="1310"/>
      <c r="G6" s="1310"/>
      <c r="H6" s="1310"/>
      <c r="I6" s="1311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496" t="str">
        <f>'Request Form'!B7</f>
        <v>FIRST NAME, EXT.:</v>
      </c>
      <c r="B7" s="1276"/>
      <c r="C7" s="1277"/>
      <c r="D7" s="1402" t="str">
        <f>Form1_A!E4</f>
        <v>RENATO III</v>
      </c>
      <c r="E7" s="1276"/>
      <c r="F7" s="1276"/>
      <c r="G7" s="1276"/>
      <c r="H7" s="1276"/>
      <c r="I7" s="1345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496" t="str">
        <f>'Request Form'!B8</f>
        <v>MIDDLE NAME:</v>
      </c>
      <c r="B8" s="1276"/>
      <c r="C8" s="1277"/>
      <c r="D8" s="1402" t="str">
        <f>Form1_A!E5</f>
        <v>RACELIS</v>
      </c>
      <c r="E8" s="1276"/>
      <c r="F8" s="1276"/>
      <c r="G8" s="1276"/>
      <c r="H8" s="1276"/>
      <c r="I8" s="1345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03" t="s">
        <v>190</v>
      </c>
      <c r="B10" s="1294"/>
      <c r="C10" s="1294"/>
      <c r="D10" s="1294"/>
      <c r="E10" s="1294"/>
      <c r="F10" s="1294"/>
      <c r="G10" s="1294"/>
      <c r="H10" s="1294"/>
      <c r="I10" s="1295"/>
      <c r="J10" s="92"/>
      <c r="K10" s="288" t="s">
        <v>122</v>
      </c>
      <c r="L10" s="246"/>
      <c r="M10" s="1398" t="str">
        <f>A10</f>
        <v>CRITERION A - RESEARCH OUTPUTS (MAX = 100 POINTS)</v>
      </c>
      <c r="N10" s="1270"/>
      <c r="O10" s="1270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69"/>
      <c r="B11" s="287"/>
      <c r="C11" s="287"/>
      <c r="D11" s="287"/>
      <c r="E11" s="287"/>
      <c r="F11" s="287"/>
      <c r="G11" s="287"/>
      <c r="H11" s="287"/>
      <c r="I11" s="570"/>
      <c r="J11" s="92"/>
      <c r="K11" s="571"/>
      <c r="L11" s="246"/>
      <c r="M11" s="261" t="s">
        <v>124</v>
      </c>
      <c r="N11" s="261" t="s">
        <v>169</v>
      </c>
      <c r="O11" s="261" t="s">
        <v>347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26" t="s">
        <v>58</v>
      </c>
      <c r="B12" s="572" t="s">
        <v>348</v>
      </c>
      <c r="C12" s="572"/>
      <c r="D12" s="572"/>
      <c r="E12" s="572"/>
      <c r="F12" s="572"/>
      <c r="G12" s="573"/>
      <c r="H12" s="574" t="s">
        <v>349</v>
      </c>
      <c r="I12" s="575" t="s">
        <v>169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79"/>
      <c r="B13" s="580" t="s">
        <v>62</v>
      </c>
      <c r="C13" s="581" t="s">
        <v>176</v>
      </c>
      <c r="D13" s="582"/>
      <c r="E13" s="583"/>
      <c r="F13" s="583"/>
      <c r="G13" s="582"/>
      <c r="H13" s="584">
        <f>Form2_A!I32</f>
        <v>50</v>
      </c>
      <c r="I13" s="585"/>
      <c r="J13" s="267"/>
      <c r="K13" s="268"/>
      <c r="L13" s="246"/>
      <c r="M13" s="269">
        <f>Form2_A!P32</f>
        <v>50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79"/>
      <c r="B14" s="580" t="s">
        <v>126</v>
      </c>
      <c r="C14" s="581" t="s">
        <v>177</v>
      </c>
      <c r="D14" s="582"/>
      <c r="E14" s="583"/>
      <c r="F14" s="583"/>
      <c r="G14" s="582"/>
      <c r="H14" s="584">
        <f>Form2_A!J68</f>
        <v>109.33821733821732</v>
      </c>
      <c r="I14" s="585"/>
      <c r="J14" s="267"/>
      <c r="K14" s="276"/>
      <c r="L14" s="246"/>
      <c r="M14" s="304">
        <f>Form2_A!Q68</f>
        <v>31.08424908424908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350</v>
      </c>
      <c r="B15" s="250"/>
      <c r="C15" s="587"/>
      <c r="D15" s="250"/>
      <c r="E15" s="250"/>
      <c r="F15" s="250"/>
      <c r="G15" s="587"/>
      <c r="H15" s="307">
        <f>SUM(H13:H14)</f>
        <v>159.33821733821731</v>
      </c>
      <c r="I15" s="588"/>
      <c r="J15" s="589"/>
      <c r="K15" s="590"/>
      <c r="L15" s="358"/>
      <c r="M15" s="277">
        <f>SUM(M13:M14)</f>
        <v>81.08424908424908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6.5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6.5">
      <c r="A17" s="326" t="s">
        <v>133</v>
      </c>
      <c r="B17" s="572" t="s">
        <v>351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603"/>
      <c r="B18" s="604" t="s">
        <v>211</v>
      </c>
      <c r="C18" s="605" t="s">
        <v>352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612"/>
      <c r="B19" s="613" t="s">
        <v>291</v>
      </c>
      <c r="C19" s="614" t="s">
        <v>142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350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220</v>
      </c>
      <c r="B22" s="572" t="s">
        <v>353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354</v>
      </c>
      <c r="C23" s="630"/>
      <c r="D23" s="630"/>
      <c r="E23" s="630"/>
      <c r="F23" s="630"/>
      <c r="G23" s="631"/>
      <c r="H23" s="632">
        <f>Form2_A!J117</f>
        <v>0</v>
      </c>
      <c r="I23" s="633">
        <f>IF(H23&lt;=40,H23,40)</f>
        <v>0</v>
      </c>
      <c r="J23" s="634"/>
      <c r="K23" s="635" t="str">
        <f>B22</f>
        <v>RESEARCH PUBLICATION CITED</v>
      </c>
      <c r="L23" s="259"/>
      <c r="M23" s="636">
        <f>Form2_A!Q117</f>
        <v>0</v>
      </c>
      <c r="N23" s="636">
        <f>IF(M23&lt;=40,M23,40)</f>
        <v>0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355</v>
      </c>
      <c r="C24" s="640"/>
      <c r="D24" s="640"/>
      <c r="E24" s="640"/>
      <c r="F24" s="640"/>
      <c r="G24" s="641"/>
      <c r="H24" s="642">
        <f>Form2_A!J136</f>
        <v>0</v>
      </c>
      <c r="I24" s="633">
        <f>IF(H24&lt;=60,H24,60)</f>
        <v>0</v>
      </c>
      <c r="J24" s="634"/>
      <c r="K24" s="643"/>
      <c r="L24" s="259"/>
      <c r="M24" s="644">
        <f>Form2_A!Q136</f>
        <v>0</v>
      </c>
      <c r="N24" s="645">
        <f>IF(M24&lt;=60,M24,60)</f>
        <v>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350</v>
      </c>
      <c r="B25" s="250"/>
      <c r="C25" s="587"/>
      <c r="D25" s="250"/>
      <c r="E25" s="250"/>
      <c r="F25" s="250"/>
      <c r="G25" s="587"/>
      <c r="H25" s="307">
        <f>SUM(I23:I24)</f>
        <v>0</v>
      </c>
      <c r="I25" s="588"/>
      <c r="J25" s="589"/>
      <c r="K25" s="590"/>
      <c r="L25" s="358"/>
      <c r="M25" s="646">
        <f>SUM(N23:N24)</f>
        <v>0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97" t="s">
        <v>174</v>
      </c>
      <c r="B26" s="1294"/>
      <c r="C26" s="1294"/>
      <c r="D26" s="1294"/>
      <c r="E26" s="1294"/>
      <c r="F26" s="1294"/>
      <c r="G26" s="1357"/>
      <c r="H26" s="648">
        <f>H15+H20+H25</f>
        <v>159.33821733821731</v>
      </c>
      <c r="I26" s="281">
        <f>IF(H26&gt;=100,100,H26)</f>
        <v>100</v>
      </c>
      <c r="J26" s="282"/>
      <c r="K26" s="649"/>
      <c r="L26" s="246"/>
      <c r="M26" s="650">
        <f>M15+M20+M25</f>
        <v>81.08424908424908</v>
      </c>
      <c r="N26" s="651">
        <f>IF(M26&gt;=100,100,M26)</f>
        <v>81.08424908424908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03" t="s">
        <v>234</v>
      </c>
      <c r="B28" s="1294"/>
      <c r="C28" s="1294"/>
      <c r="D28" s="1294"/>
      <c r="E28" s="1294"/>
      <c r="F28" s="1294"/>
      <c r="G28" s="1294"/>
      <c r="H28" s="1294"/>
      <c r="I28" s="1295"/>
      <c r="J28" s="92"/>
      <c r="K28" s="288" t="s">
        <v>122</v>
      </c>
      <c r="L28" s="246"/>
      <c r="M28" s="1398" t="str">
        <f>A28</f>
        <v>CRITERION B - INVENTIONS (MAX = 100 POINTS)</v>
      </c>
      <c r="N28" s="1270"/>
      <c r="O28" s="1270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2"/>
      <c r="K29" s="656"/>
      <c r="L29" s="246"/>
      <c r="M29" s="261" t="s">
        <v>124</v>
      </c>
      <c r="N29" s="261" t="s">
        <v>169</v>
      </c>
      <c r="O29" s="261" t="s">
        <v>347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58</v>
      </c>
      <c r="B30" s="572" t="s">
        <v>356</v>
      </c>
      <c r="C30" s="572"/>
      <c r="D30" s="572"/>
      <c r="E30" s="657"/>
      <c r="F30" s="657"/>
      <c r="G30" s="572"/>
      <c r="H30" s="574" t="s">
        <v>349</v>
      </c>
      <c r="I30" s="575" t="s">
        <v>169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62</v>
      </c>
      <c r="C31" s="582" t="s">
        <v>357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358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359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360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361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359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360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362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363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364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350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133</v>
      </c>
      <c r="B43" s="572" t="s">
        <v>365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366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367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368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369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370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371</v>
      </c>
      <c r="B49" s="669" t="s">
        <v>372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373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374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350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2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97" t="s">
        <v>375</v>
      </c>
      <c r="B53" s="1294"/>
      <c r="C53" s="1294"/>
      <c r="D53" s="1294"/>
      <c r="E53" s="1294"/>
      <c r="F53" s="1294"/>
      <c r="G53" s="1357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13" t="s">
        <v>300</v>
      </c>
      <c r="B55" s="1294"/>
      <c r="C55" s="1294"/>
      <c r="D55" s="1294"/>
      <c r="E55" s="1294"/>
      <c r="F55" s="1294"/>
      <c r="G55" s="1294"/>
      <c r="H55" s="1294"/>
      <c r="I55" s="1295"/>
      <c r="J55" s="324"/>
      <c r="K55" s="325" t="s">
        <v>122</v>
      </c>
      <c r="L55" s="358"/>
      <c r="M55" s="1398" t="str">
        <f>A55</f>
        <v>CRITERION C - CREATIVE WORKS (MAX = 100 POINTS)</v>
      </c>
      <c r="N55" s="1270"/>
      <c r="O55" s="1270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124</v>
      </c>
      <c r="N56" s="261" t="s">
        <v>169</v>
      </c>
      <c r="O56" s="261" t="s">
        <v>347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58</v>
      </c>
      <c r="B57" s="738" t="s">
        <v>376</v>
      </c>
      <c r="C57" s="572"/>
      <c r="D57" s="572"/>
      <c r="E57" s="572"/>
      <c r="F57" s="572"/>
      <c r="G57" s="572"/>
      <c r="H57" s="739" t="s">
        <v>349</v>
      </c>
      <c r="I57" s="575" t="s">
        <v>169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62</v>
      </c>
      <c r="B58" s="581" t="s">
        <v>377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126</v>
      </c>
      <c r="B59" s="668" t="s">
        <v>378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379</v>
      </c>
      <c r="B60" s="568" t="s">
        <v>380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381</v>
      </c>
      <c r="B61" s="716" t="s">
        <v>382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383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94" t="s">
        <v>384</v>
      </c>
      <c r="B63" s="1294"/>
      <c r="C63" s="1294"/>
      <c r="D63" s="1294"/>
      <c r="E63" s="1294"/>
      <c r="F63" s="1294"/>
      <c r="G63" s="1294"/>
      <c r="H63" s="752">
        <f>H26+H53+H62</f>
        <v>159.33821733821731</v>
      </c>
      <c r="I63" s="753">
        <f t="shared" si="4"/>
        <v>100</v>
      </c>
      <c r="J63" s="754"/>
      <c r="K63" s="755"/>
      <c r="L63" s="756"/>
      <c r="M63" s="757">
        <f>M26+M53+M62</f>
        <v>81.08424908424908</v>
      </c>
      <c r="N63" s="758">
        <f t="shared" si="5"/>
        <v>81.08424908424908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385</v>
      </c>
      <c r="D65" s="246"/>
      <c r="E65" s="259" t="s">
        <v>96</v>
      </c>
      <c r="F65" s="358"/>
      <c r="G65" s="246"/>
      <c r="H65" s="246"/>
      <c r="I65" s="246"/>
      <c r="J65" s="246"/>
      <c r="K65" s="246"/>
      <c r="L65" s="246"/>
      <c r="M65" s="760" t="s">
        <v>97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188</v>
      </c>
      <c r="D68" s="246"/>
      <c r="E68" s="361" t="s">
        <v>99</v>
      </c>
      <c r="F68" s="358"/>
      <c r="G68" s="246"/>
      <c r="H68" s="246"/>
      <c r="I68" s="246"/>
      <c r="J68" s="246"/>
      <c r="K68" s="246"/>
      <c r="L68" s="246"/>
      <c r="M68" s="360" t="s">
        <v>100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101</v>
      </c>
      <c r="D69" s="246"/>
      <c r="E69" s="362" t="s">
        <v>101</v>
      </c>
      <c r="F69" s="358"/>
      <c r="G69" s="246"/>
      <c r="H69" s="246"/>
      <c r="I69" s="246"/>
      <c r="J69" s="246"/>
      <c r="K69" s="246"/>
      <c r="L69" s="246"/>
      <c r="M69" s="362" t="s">
        <v>101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102</v>
      </c>
      <c r="F72" s="246"/>
      <c r="G72" s="246"/>
      <c r="H72" s="246"/>
      <c r="I72" s="246"/>
      <c r="J72" s="246"/>
      <c r="K72" s="246"/>
      <c r="L72" s="246"/>
      <c r="M72" s="360" t="s">
        <v>100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101</v>
      </c>
      <c r="F73" s="246"/>
      <c r="G73" s="246"/>
      <c r="H73" s="246"/>
      <c r="I73" s="246"/>
      <c r="J73" s="246"/>
      <c r="K73" s="246"/>
      <c r="L73" s="246"/>
      <c r="M73" s="362" t="s">
        <v>101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70" zoomScaleNormal="100" workbookViewId="0">
      <selection activeCell="J95" sqref="J95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349" t="s">
        <v>386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1270"/>
      <c r="M1" s="83"/>
      <c r="N1" s="83" t="str">
        <f>A1</f>
        <v>KRA III - EXTENSION</v>
      </c>
      <c r="O1" s="85"/>
      <c r="P1" s="1349" t="str">
        <f>A1</f>
        <v>KRA III - EXTENSION</v>
      </c>
      <c r="Q1" s="1270"/>
      <c r="R1" s="1270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434" t="str">
        <f>'Request Form'!B6</f>
        <v>LAST NAME:</v>
      </c>
      <c r="B3" s="1276"/>
      <c r="C3" s="1277"/>
      <c r="D3" s="1351" t="str">
        <f>Form1_A!E3</f>
        <v>MAALIW</v>
      </c>
      <c r="E3" s="1276"/>
      <c r="F3" s="1276"/>
      <c r="G3" s="1276"/>
      <c r="H3" s="1276"/>
      <c r="I3" s="1276"/>
      <c r="J3" s="1276"/>
      <c r="K3" s="1276"/>
      <c r="L3" s="1277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434" t="str">
        <f>'Request Form'!B7</f>
        <v>FIRST NAME, EXT.:</v>
      </c>
      <c r="B4" s="1276"/>
      <c r="C4" s="1277"/>
      <c r="D4" s="1351" t="str">
        <f>Form1_A!E4</f>
        <v>RENATO III</v>
      </c>
      <c r="E4" s="1276"/>
      <c r="F4" s="1276"/>
      <c r="G4" s="1276"/>
      <c r="H4" s="1276"/>
      <c r="I4" s="1276"/>
      <c r="J4" s="1276"/>
      <c r="K4" s="1276"/>
      <c r="L4" s="1277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434" t="str">
        <f>'Request Form'!B8</f>
        <v>MIDDLE NAME:</v>
      </c>
      <c r="B5" s="1276"/>
      <c r="C5" s="1277"/>
      <c r="D5" s="1351" t="str">
        <f>Form1_A!E5</f>
        <v>RACELIS</v>
      </c>
      <c r="E5" s="1276"/>
      <c r="F5" s="1276"/>
      <c r="G5" s="1276"/>
      <c r="H5" s="1276"/>
      <c r="I5" s="1276"/>
      <c r="J5" s="1276"/>
      <c r="K5" s="1276"/>
      <c r="L5" s="1277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61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52" t="s">
        <v>387</v>
      </c>
      <c r="B7" s="1294"/>
      <c r="C7" s="1294"/>
      <c r="D7" s="1294"/>
      <c r="E7" s="1294"/>
      <c r="F7" s="1294"/>
      <c r="G7" s="1294"/>
      <c r="H7" s="1294"/>
      <c r="I7" s="1294"/>
      <c r="J7" s="1294"/>
      <c r="K7" s="1294"/>
      <c r="L7" s="1295"/>
      <c r="M7" s="91"/>
      <c r="N7" s="91" t="str">
        <f>A7</f>
        <v>CRITERION A - SERVICE TO THE INSTITUTION (MAX = 30 POINTS)</v>
      </c>
      <c r="O7" s="85"/>
      <c r="P7" s="1334" t="str">
        <f>A7</f>
        <v>CRITERION A - SERVICE TO THE INSTITUTION (MAX = 30 POINTS)</v>
      </c>
      <c r="Q7" s="1270"/>
      <c r="R7" s="1270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9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388</v>
      </c>
    </row>
    <row r="9" spans="1:28" ht="13.5" customHeight="1">
      <c r="A9" s="422" t="s">
        <v>58</v>
      </c>
      <c r="B9" s="219" t="s">
        <v>389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353" t="str">
        <f>B9</f>
        <v>FOR EVERY SUCCESSFUL LINKAGE, NETWORKING OR PARTNERSHIP ACTIVITY</v>
      </c>
      <c r="Q9" s="1270"/>
      <c r="R9" s="1270"/>
      <c r="S9" s="85"/>
      <c r="T9" s="85"/>
      <c r="U9" s="85"/>
      <c r="V9" s="85"/>
      <c r="W9" s="85"/>
      <c r="X9" s="85"/>
      <c r="Y9" s="85"/>
      <c r="Z9" s="85"/>
      <c r="AA9" s="85"/>
      <c r="AB9" s="98" t="s">
        <v>390</v>
      </c>
    </row>
    <row r="10" spans="1:28" ht="13.5" customHeight="1">
      <c r="A10" s="1335" t="s">
        <v>113</v>
      </c>
      <c r="B10" s="1339" t="s">
        <v>391</v>
      </c>
      <c r="C10" s="1310"/>
      <c r="D10" s="1288"/>
      <c r="E10" s="1337" t="s">
        <v>392</v>
      </c>
      <c r="F10" s="1337" t="s">
        <v>393</v>
      </c>
      <c r="G10" s="1500" t="s">
        <v>394</v>
      </c>
      <c r="H10" s="1288"/>
      <c r="I10" s="1499" t="s">
        <v>395</v>
      </c>
      <c r="J10" s="1499" t="s">
        <v>396</v>
      </c>
      <c r="K10" s="1498" t="s">
        <v>120</v>
      </c>
      <c r="L10" s="1492" t="s">
        <v>121</v>
      </c>
      <c r="M10" s="17"/>
      <c r="N10" s="1364" t="s">
        <v>122</v>
      </c>
      <c r="O10" s="85"/>
      <c r="P10" s="762"/>
      <c r="Q10" s="762"/>
      <c r="R10" s="762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336"/>
      <c r="B11" s="1340"/>
      <c r="C11" s="1312"/>
      <c r="D11" s="1290"/>
      <c r="E11" s="1338"/>
      <c r="F11" s="1338"/>
      <c r="G11" s="763" t="s">
        <v>397</v>
      </c>
      <c r="H11" s="763" t="s">
        <v>398</v>
      </c>
      <c r="I11" s="1338"/>
      <c r="J11" s="1338"/>
      <c r="K11" s="1338"/>
      <c r="L11" s="1292"/>
      <c r="M11" s="17"/>
      <c r="N11" s="1365"/>
      <c r="O11" s="85"/>
      <c r="P11" s="103" t="s">
        <v>123</v>
      </c>
      <c r="Q11" s="106" t="s">
        <v>124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358"/>
      <c r="C12" s="1368"/>
      <c r="D12" s="1359"/>
      <c r="E12" s="543"/>
      <c r="F12" s="224" t="s">
        <v>1</v>
      </c>
      <c r="G12" s="764"/>
      <c r="H12" s="765"/>
      <c r="I12" s="766"/>
      <c r="J12" s="537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5"/>
      <c r="M12" s="538"/>
      <c r="N12" s="767"/>
      <c r="O12" s="85"/>
      <c r="P12" s="107" t="s">
        <v>60</v>
      </c>
      <c r="Q12" s="768">
        <f t="shared" ref="Q12:Q20" si="3">IF(P12="Acceptable",K12,0)</f>
        <v>0</v>
      </c>
      <c r="R12" s="769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361"/>
      <c r="C13" s="1276"/>
      <c r="D13" s="1277"/>
      <c r="E13" s="770"/>
      <c r="F13" s="190" t="s">
        <v>1</v>
      </c>
      <c r="G13" s="764"/>
      <c r="H13" s="765"/>
      <c r="I13" s="550"/>
      <c r="J13" s="236"/>
      <c r="K13" s="209">
        <f t="shared" si="2"/>
        <v>0</v>
      </c>
      <c r="L13" s="435"/>
      <c r="M13" s="538"/>
      <c r="N13" s="540"/>
      <c r="O13" s="85"/>
      <c r="P13" s="107" t="s">
        <v>60</v>
      </c>
      <c r="Q13" s="768">
        <f t="shared" si="3"/>
        <v>0</v>
      </c>
      <c r="R13" s="769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361"/>
      <c r="C14" s="1276"/>
      <c r="D14" s="1277"/>
      <c r="E14" s="770"/>
      <c r="F14" s="190" t="s">
        <v>1</v>
      </c>
      <c r="G14" s="764"/>
      <c r="H14" s="765"/>
      <c r="I14" s="236"/>
      <c r="J14" s="236"/>
      <c r="K14" s="209">
        <f t="shared" si="2"/>
        <v>0</v>
      </c>
      <c r="L14" s="435"/>
      <c r="M14" s="538"/>
      <c r="N14" s="540"/>
      <c r="O14" s="85"/>
      <c r="P14" s="107" t="s">
        <v>60</v>
      </c>
      <c r="Q14" s="768">
        <f t="shared" si="3"/>
        <v>0</v>
      </c>
      <c r="R14" s="769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61"/>
      <c r="C15" s="1276"/>
      <c r="D15" s="1277"/>
      <c r="E15" s="770"/>
      <c r="F15" s="190" t="s">
        <v>1</v>
      </c>
      <c r="G15" s="764"/>
      <c r="H15" s="765"/>
      <c r="I15" s="236"/>
      <c r="J15" s="236"/>
      <c r="K15" s="209">
        <f t="shared" si="2"/>
        <v>0</v>
      </c>
      <c r="L15" s="435"/>
      <c r="M15" s="538"/>
      <c r="N15" s="540"/>
      <c r="O15" s="85"/>
      <c r="P15" s="107" t="s">
        <v>60</v>
      </c>
      <c r="Q15" s="768">
        <f t="shared" si="3"/>
        <v>0</v>
      </c>
      <c r="R15" s="769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61"/>
      <c r="C16" s="1276"/>
      <c r="D16" s="1277"/>
      <c r="E16" s="770"/>
      <c r="F16" s="190" t="s">
        <v>1</v>
      </c>
      <c r="G16" s="764"/>
      <c r="H16" s="765"/>
      <c r="I16" s="236"/>
      <c r="J16" s="236"/>
      <c r="K16" s="209">
        <f t="shared" si="2"/>
        <v>0</v>
      </c>
      <c r="L16" s="435"/>
      <c r="M16" s="538"/>
      <c r="N16" s="540"/>
      <c r="O16" s="85"/>
      <c r="P16" s="107" t="s">
        <v>60</v>
      </c>
      <c r="Q16" s="768">
        <f t="shared" si="3"/>
        <v>0</v>
      </c>
      <c r="R16" s="769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61"/>
      <c r="C17" s="1276"/>
      <c r="D17" s="1277"/>
      <c r="E17" s="770"/>
      <c r="F17" s="190" t="s">
        <v>1</v>
      </c>
      <c r="G17" s="764"/>
      <c r="H17" s="765"/>
      <c r="I17" s="236"/>
      <c r="J17" s="236"/>
      <c r="K17" s="209">
        <f t="shared" si="2"/>
        <v>0</v>
      </c>
      <c r="L17" s="435"/>
      <c r="M17" s="538"/>
      <c r="N17" s="540"/>
      <c r="O17" s="85"/>
      <c r="P17" s="107" t="s">
        <v>60</v>
      </c>
      <c r="Q17" s="768">
        <f t="shared" si="3"/>
        <v>0</v>
      </c>
      <c r="R17" s="769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61"/>
      <c r="C18" s="1276"/>
      <c r="D18" s="1277"/>
      <c r="E18" s="770"/>
      <c r="F18" s="190" t="s">
        <v>1</v>
      </c>
      <c r="G18" s="764"/>
      <c r="H18" s="765"/>
      <c r="I18" s="236"/>
      <c r="J18" s="236"/>
      <c r="K18" s="209">
        <f t="shared" si="2"/>
        <v>0</v>
      </c>
      <c r="L18" s="435"/>
      <c r="M18" s="538"/>
      <c r="N18" s="540"/>
      <c r="O18" s="85"/>
      <c r="P18" s="107" t="s">
        <v>60</v>
      </c>
      <c r="Q18" s="768">
        <f t="shared" si="3"/>
        <v>0</v>
      </c>
      <c r="R18" s="769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61"/>
      <c r="C19" s="1276"/>
      <c r="D19" s="1277"/>
      <c r="E19" s="770"/>
      <c r="F19" s="190" t="s">
        <v>1</v>
      </c>
      <c r="G19" s="764"/>
      <c r="H19" s="765"/>
      <c r="I19" s="236"/>
      <c r="J19" s="236"/>
      <c r="K19" s="209">
        <f t="shared" si="2"/>
        <v>0</v>
      </c>
      <c r="L19" s="435"/>
      <c r="M19" s="538"/>
      <c r="N19" s="540"/>
      <c r="O19" s="85"/>
      <c r="P19" s="107" t="s">
        <v>60</v>
      </c>
      <c r="Q19" s="768">
        <f t="shared" si="3"/>
        <v>0</v>
      </c>
      <c r="R19" s="769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61"/>
      <c r="C20" s="1276"/>
      <c r="D20" s="1277"/>
      <c r="E20" s="770"/>
      <c r="F20" s="190" t="s">
        <v>1</v>
      </c>
      <c r="G20" s="764"/>
      <c r="H20" s="765"/>
      <c r="I20" s="236"/>
      <c r="J20" s="236"/>
      <c r="K20" s="209">
        <f t="shared" si="2"/>
        <v>0</v>
      </c>
      <c r="L20" s="435"/>
      <c r="M20" s="538"/>
      <c r="N20" s="540"/>
      <c r="O20" s="85"/>
      <c r="P20" s="107" t="s">
        <v>60</v>
      </c>
      <c r="Q20" s="768">
        <f t="shared" si="3"/>
        <v>0</v>
      </c>
      <c r="R20" s="769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384"/>
      <c r="C21" s="1294"/>
      <c r="D21" s="1357"/>
      <c r="E21" s="771"/>
      <c r="F21" s="516"/>
      <c r="G21" s="516"/>
      <c r="H21" s="772"/>
      <c r="I21" s="772"/>
      <c r="J21" s="505" t="s">
        <v>125</v>
      </c>
      <c r="K21" s="213">
        <f>SUM(K12:K20)</f>
        <v>0</v>
      </c>
      <c r="L21" s="173"/>
      <c r="M21" s="85"/>
      <c r="N21" s="487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42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22" t="s">
        <v>133</v>
      </c>
      <c r="B23" s="219" t="s">
        <v>399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73" t="s">
        <v>1</v>
      </c>
    </row>
    <row r="24" spans="1:28" ht="36" customHeight="1">
      <c r="A24" s="103" t="s">
        <v>113</v>
      </c>
      <c r="B24" s="1329" t="s">
        <v>400</v>
      </c>
      <c r="C24" s="1294"/>
      <c r="D24" s="1294"/>
      <c r="E24" s="1357"/>
      <c r="F24" s="106" t="s">
        <v>139</v>
      </c>
      <c r="G24" s="1329" t="s">
        <v>401</v>
      </c>
      <c r="H24" s="1357"/>
      <c r="I24" s="106" t="s">
        <v>402</v>
      </c>
      <c r="J24" s="104" t="s">
        <v>309</v>
      </c>
      <c r="K24" s="1329" t="s">
        <v>121</v>
      </c>
      <c r="L24" s="1295"/>
      <c r="M24" s="17"/>
      <c r="N24" s="44" t="s">
        <v>122</v>
      </c>
      <c r="O24" s="85"/>
      <c r="P24" s="103" t="s">
        <v>123</v>
      </c>
      <c r="Q24" s="106" t="s">
        <v>124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403</v>
      </c>
    </row>
    <row r="25" spans="1:28">
      <c r="A25" s="398">
        <v>1</v>
      </c>
      <c r="B25" s="1502"/>
      <c r="C25" s="1368"/>
      <c r="D25" s="1368"/>
      <c r="E25" s="1359"/>
      <c r="F25" s="183" t="s">
        <v>1</v>
      </c>
      <c r="G25" s="1505"/>
      <c r="H25" s="1359"/>
      <c r="I25" s="774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437"/>
      <c r="L25" s="1360"/>
      <c r="M25" s="538"/>
      <c r="N25" s="775"/>
      <c r="O25" s="85"/>
      <c r="P25" s="107" t="s">
        <v>60</v>
      </c>
      <c r="Q25" s="768">
        <f t="shared" ref="Q25:Q33" si="5">IF(P25="Acceptable",J25,0)</f>
        <v>0</v>
      </c>
      <c r="R25" s="769"/>
      <c r="S25" s="19"/>
      <c r="T25" s="85"/>
      <c r="U25" s="85"/>
      <c r="V25" s="85"/>
      <c r="W25" s="85"/>
      <c r="X25" s="85"/>
      <c r="Y25" s="85"/>
      <c r="Z25" s="85"/>
      <c r="AA25" s="85"/>
      <c r="AB25" s="363" t="s">
        <v>404</v>
      </c>
    </row>
    <row r="26" spans="1:28" ht="13.5" customHeight="1">
      <c r="A26" s="120">
        <v>2</v>
      </c>
      <c r="B26" s="1361"/>
      <c r="C26" s="1276"/>
      <c r="D26" s="1276"/>
      <c r="E26" s="1277"/>
      <c r="F26" s="190" t="s">
        <v>1</v>
      </c>
      <c r="G26" s="1390"/>
      <c r="H26" s="1277"/>
      <c r="I26" s="776"/>
      <c r="J26" s="192">
        <f t="shared" si="4"/>
        <v>0</v>
      </c>
      <c r="K26" s="1439"/>
      <c r="L26" s="1345"/>
      <c r="M26" s="538"/>
      <c r="N26" s="1266"/>
      <c r="O26" s="85"/>
      <c r="P26" s="107" t="s">
        <v>60</v>
      </c>
      <c r="Q26" s="768">
        <f t="shared" si="5"/>
        <v>0</v>
      </c>
      <c r="R26" s="769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61"/>
      <c r="C27" s="1276"/>
      <c r="D27" s="1276"/>
      <c r="E27" s="1277"/>
      <c r="F27" s="190" t="s">
        <v>1</v>
      </c>
      <c r="G27" s="1390"/>
      <c r="H27" s="1277"/>
      <c r="I27" s="776"/>
      <c r="J27" s="192">
        <f t="shared" si="4"/>
        <v>0</v>
      </c>
      <c r="K27" s="1439"/>
      <c r="L27" s="1345"/>
      <c r="M27" s="538"/>
      <c r="N27" s="540"/>
      <c r="O27" s="85"/>
      <c r="P27" s="107" t="s">
        <v>60</v>
      </c>
      <c r="Q27" s="768">
        <f t="shared" si="5"/>
        <v>0</v>
      </c>
      <c r="R27" s="769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442"/>
      <c r="C28" s="1276"/>
      <c r="D28" s="1276"/>
      <c r="E28" s="1277"/>
      <c r="F28" s="190" t="s">
        <v>1</v>
      </c>
      <c r="G28" s="1390"/>
      <c r="H28" s="1277"/>
      <c r="I28" s="776"/>
      <c r="J28" s="192">
        <f t="shared" si="4"/>
        <v>0</v>
      </c>
      <c r="K28" s="1439"/>
      <c r="L28" s="1345"/>
      <c r="M28" s="538"/>
      <c r="N28" s="540"/>
      <c r="O28" s="85"/>
      <c r="P28" s="107" t="s">
        <v>60</v>
      </c>
      <c r="Q28" s="768">
        <f t="shared" si="5"/>
        <v>0</v>
      </c>
      <c r="R28" s="769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61"/>
      <c r="C29" s="1276"/>
      <c r="D29" s="1276"/>
      <c r="E29" s="1277"/>
      <c r="F29" s="190" t="s">
        <v>1</v>
      </c>
      <c r="G29" s="1390"/>
      <c r="H29" s="1277"/>
      <c r="I29" s="776"/>
      <c r="J29" s="192">
        <f t="shared" si="4"/>
        <v>0</v>
      </c>
      <c r="K29" s="1439"/>
      <c r="L29" s="1345"/>
      <c r="M29" s="538"/>
      <c r="N29" s="540"/>
      <c r="O29" s="85"/>
      <c r="P29" s="107" t="s">
        <v>60</v>
      </c>
      <c r="Q29" s="768">
        <f t="shared" si="5"/>
        <v>0</v>
      </c>
      <c r="R29" s="769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61"/>
      <c r="C30" s="1276"/>
      <c r="D30" s="1276"/>
      <c r="E30" s="1277"/>
      <c r="F30" s="190" t="s">
        <v>1</v>
      </c>
      <c r="G30" s="1390"/>
      <c r="H30" s="1277"/>
      <c r="I30" s="776"/>
      <c r="J30" s="192">
        <f t="shared" si="4"/>
        <v>0</v>
      </c>
      <c r="K30" s="1439"/>
      <c r="L30" s="1345"/>
      <c r="M30" s="538"/>
      <c r="N30" s="540"/>
      <c r="O30" s="85"/>
      <c r="P30" s="107" t="s">
        <v>60</v>
      </c>
      <c r="Q30" s="768">
        <f t="shared" si="5"/>
        <v>0</v>
      </c>
      <c r="R30" s="769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61"/>
      <c r="C31" s="1276"/>
      <c r="D31" s="1276"/>
      <c r="E31" s="1277"/>
      <c r="F31" s="190" t="s">
        <v>1</v>
      </c>
      <c r="G31" s="1390"/>
      <c r="H31" s="1277"/>
      <c r="I31" s="776"/>
      <c r="J31" s="192">
        <f t="shared" si="4"/>
        <v>0</v>
      </c>
      <c r="K31" s="1439"/>
      <c r="L31" s="1345"/>
      <c r="M31" s="538"/>
      <c r="N31" s="540"/>
      <c r="O31" s="85"/>
      <c r="P31" s="107" t="s">
        <v>60</v>
      </c>
      <c r="Q31" s="768">
        <f t="shared" si="5"/>
        <v>0</v>
      </c>
      <c r="R31" s="769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61"/>
      <c r="C32" s="1276"/>
      <c r="D32" s="1276"/>
      <c r="E32" s="1277"/>
      <c r="F32" s="190" t="s">
        <v>1</v>
      </c>
      <c r="G32" s="1390"/>
      <c r="H32" s="1277"/>
      <c r="I32" s="776"/>
      <c r="J32" s="192">
        <f t="shared" si="4"/>
        <v>0</v>
      </c>
      <c r="K32" s="1439"/>
      <c r="L32" s="1345"/>
      <c r="M32" s="538"/>
      <c r="N32" s="540"/>
      <c r="O32" s="85"/>
      <c r="P32" s="107" t="s">
        <v>60</v>
      </c>
      <c r="Q32" s="768">
        <f t="shared" si="5"/>
        <v>0</v>
      </c>
      <c r="R32" s="769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452"/>
      <c r="C33" s="1375"/>
      <c r="D33" s="1375"/>
      <c r="E33" s="1376"/>
      <c r="F33" s="190" t="s">
        <v>1</v>
      </c>
      <c r="G33" s="1504"/>
      <c r="H33" s="1376"/>
      <c r="I33" s="776"/>
      <c r="J33" s="192">
        <f t="shared" si="4"/>
        <v>0</v>
      </c>
      <c r="K33" s="1439"/>
      <c r="L33" s="1345"/>
      <c r="M33" s="538"/>
      <c r="N33" s="540"/>
      <c r="O33" s="85"/>
      <c r="P33" s="107" t="s">
        <v>60</v>
      </c>
      <c r="Q33" s="768">
        <f t="shared" si="5"/>
        <v>0</v>
      </c>
      <c r="R33" s="769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384"/>
      <c r="C34" s="1294"/>
      <c r="D34" s="1294"/>
      <c r="E34" s="1357"/>
      <c r="F34" s="193"/>
      <c r="G34" s="136"/>
      <c r="H34" s="498"/>
      <c r="I34" s="393" t="s">
        <v>125</v>
      </c>
      <c r="J34" s="172">
        <f>SUM(J25:J33)</f>
        <v>0</v>
      </c>
      <c r="K34" s="1503"/>
      <c r="L34" s="1295"/>
      <c r="M34" s="87"/>
      <c r="N34" s="487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77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352" t="s">
        <v>405</v>
      </c>
      <c r="B36" s="1294"/>
      <c r="C36" s="1294"/>
      <c r="D36" s="1294"/>
      <c r="E36" s="1294"/>
      <c r="F36" s="1294"/>
      <c r="G36" s="1294"/>
      <c r="H36" s="1294"/>
      <c r="I36" s="1294"/>
      <c r="J36" s="1294"/>
      <c r="K36" s="1294"/>
      <c r="L36" s="1295"/>
      <c r="M36" s="91"/>
      <c r="N36" s="91" t="str">
        <f>A36</f>
        <v>CRITERION B - SERVICE TO THE COMMUNITY (MAX = 50 POINTS)</v>
      </c>
      <c r="O36" s="85"/>
      <c r="P36" s="1334" t="str">
        <f>A36</f>
        <v>CRITERION B - SERVICE TO THE COMMUNITY (MAX = 50 POINTS)</v>
      </c>
      <c r="Q36" s="1270"/>
      <c r="R36" s="1270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64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22" t="s">
        <v>58</v>
      </c>
      <c r="B38" s="219" t="s">
        <v>406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42" t="s">
        <v>62</v>
      </c>
      <c r="B39" s="201" t="s">
        <v>407</v>
      </c>
      <c r="C39" s="102"/>
      <c r="D39" s="102"/>
      <c r="E39" s="102"/>
      <c r="F39" s="102"/>
      <c r="G39" s="102"/>
      <c r="H39" s="102"/>
      <c r="I39" s="102"/>
      <c r="J39" s="443"/>
      <c r="K39" s="443"/>
      <c r="L39" s="433"/>
      <c r="M39" s="101"/>
      <c r="N39" s="219" t="str">
        <f t="shared" si="6"/>
        <v>FOR SERVICES IN ACCREDITATION, EVALUATION, ASSESSMENT WORKS AND OTHER RELATED EDUCATION QA ACTIVITIES</v>
      </c>
      <c r="O39" s="85"/>
      <c r="P39" s="1501" t="str">
        <f t="shared" si="7"/>
        <v>FOR SERVICES IN ACCREDITATION, EVALUATION, ASSESSMENT WORKS AND OTHER RELATED EDUCATION QA ACTIVITIES</v>
      </c>
      <c r="Q39" s="1270"/>
      <c r="R39" s="1270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35" t="s">
        <v>113</v>
      </c>
      <c r="B40" s="1339" t="s">
        <v>408</v>
      </c>
      <c r="C40" s="1310"/>
      <c r="D40" s="1288"/>
      <c r="E40" s="1506" t="s">
        <v>409</v>
      </c>
      <c r="F40" s="1359"/>
      <c r="G40" s="1339" t="s">
        <v>410</v>
      </c>
      <c r="H40" s="1288"/>
      <c r="I40" s="1337" t="s">
        <v>411</v>
      </c>
      <c r="J40" s="1337" t="s">
        <v>412</v>
      </c>
      <c r="K40" s="1337" t="s">
        <v>309</v>
      </c>
      <c r="L40" s="1492" t="s">
        <v>121</v>
      </c>
      <c r="M40" s="17"/>
      <c r="N40" s="1364" t="s">
        <v>122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336"/>
      <c r="B41" s="1340"/>
      <c r="C41" s="1312"/>
      <c r="D41" s="1290"/>
      <c r="E41" s="778" t="s">
        <v>413</v>
      </c>
      <c r="F41" s="763" t="s">
        <v>414</v>
      </c>
      <c r="G41" s="1340"/>
      <c r="H41" s="1290"/>
      <c r="I41" s="1338"/>
      <c r="J41" s="1338"/>
      <c r="K41" s="1338"/>
      <c r="L41" s="1292"/>
      <c r="M41" s="17"/>
      <c r="N41" s="1365"/>
      <c r="O41" s="85"/>
      <c r="P41" s="103" t="s">
        <v>123</v>
      </c>
      <c r="Q41" s="106" t="s">
        <v>124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79">
        <v>1</v>
      </c>
      <c r="B42" s="1507"/>
      <c r="C42" s="1508"/>
      <c r="D42" s="1509"/>
      <c r="E42" s="780"/>
      <c r="F42" s="781"/>
      <c r="G42" s="1510"/>
      <c r="H42" s="1359"/>
      <c r="I42" s="782" t="s">
        <v>1</v>
      </c>
      <c r="J42" s="783"/>
      <c r="K42" s="784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3"/>
      <c r="M42" s="538"/>
      <c r="N42" s="775"/>
      <c r="O42" s="85"/>
      <c r="P42" s="107" t="s">
        <v>60</v>
      </c>
      <c r="Q42" s="768">
        <f t="shared" ref="Q42:Q51" si="9">IF(P42="Acceptable",K42,0)</f>
        <v>0</v>
      </c>
      <c r="R42" s="769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415</v>
      </c>
    </row>
    <row r="43" spans="1:28" ht="13.5" customHeight="1">
      <c r="A43" s="785">
        <v>2</v>
      </c>
      <c r="B43" s="1361"/>
      <c r="C43" s="1276"/>
      <c r="D43" s="1277"/>
      <c r="E43" s="786"/>
      <c r="F43" s="787"/>
      <c r="G43" s="1395"/>
      <c r="H43" s="1371"/>
      <c r="I43" s="190" t="s">
        <v>1</v>
      </c>
      <c r="J43" s="788"/>
      <c r="K43" s="208">
        <f t="shared" si="8"/>
        <v>0</v>
      </c>
      <c r="L43" s="456"/>
      <c r="M43" s="538"/>
      <c r="N43" s="1266"/>
      <c r="O43" s="85"/>
      <c r="P43" s="107" t="s">
        <v>60</v>
      </c>
      <c r="Q43" s="768">
        <f t="shared" si="9"/>
        <v>0</v>
      </c>
      <c r="R43" s="769"/>
      <c r="S43" s="85"/>
      <c r="T43" s="85"/>
      <c r="U43" s="85"/>
      <c r="V43" s="85"/>
      <c r="W43" s="85"/>
      <c r="X43" s="85"/>
      <c r="Y43" s="85"/>
      <c r="Z43" s="85"/>
      <c r="AA43" s="85"/>
      <c r="AB43" s="789" t="s">
        <v>416</v>
      </c>
    </row>
    <row r="44" spans="1:28" ht="13.5" customHeight="1">
      <c r="A44" s="785">
        <v>3</v>
      </c>
      <c r="B44" s="1361"/>
      <c r="C44" s="1276"/>
      <c r="D44" s="1277"/>
      <c r="E44" s="765"/>
      <c r="F44" s="790"/>
      <c r="G44" s="1395"/>
      <c r="H44" s="1371"/>
      <c r="I44" s="190" t="s">
        <v>1</v>
      </c>
      <c r="J44" s="788"/>
      <c r="K44" s="208">
        <f t="shared" si="8"/>
        <v>0</v>
      </c>
      <c r="L44" s="456"/>
      <c r="M44" s="538"/>
      <c r="N44" s="540"/>
      <c r="O44" s="85"/>
      <c r="P44" s="107" t="s">
        <v>60</v>
      </c>
      <c r="Q44" s="768">
        <f t="shared" si="9"/>
        <v>0</v>
      </c>
      <c r="R44" s="769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85">
        <v>4</v>
      </c>
      <c r="B45" s="1361"/>
      <c r="C45" s="1276"/>
      <c r="D45" s="1277"/>
      <c r="E45" s="765"/>
      <c r="F45" s="790"/>
      <c r="G45" s="1395"/>
      <c r="H45" s="1371"/>
      <c r="I45" s="190" t="s">
        <v>1</v>
      </c>
      <c r="J45" s="788"/>
      <c r="K45" s="208">
        <f t="shared" si="8"/>
        <v>0</v>
      </c>
      <c r="L45" s="456"/>
      <c r="M45" s="538"/>
      <c r="N45" s="540"/>
      <c r="O45" s="85"/>
      <c r="P45" s="107" t="s">
        <v>60</v>
      </c>
      <c r="Q45" s="768">
        <f t="shared" si="9"/>
        <v>0</v>
      </c>
      <c r="R45" s="769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85">
        <v>5</v>
      </c>
      <c r="B46" s="1361"/>
      <c r="C46" s="1276"/>
      <c r="D46" s="1277"/>
      <c r="E46" s="765"/>
      <c r="F46" s="790"/>
      <c r="G46" s="1395"/>
      <c r="H46" s="1371"/>
      <c r="I46" s="190" t="s">
        <v>1</v>
      </c>
      <c r="J46" s="788"/>
      <c r="K46" s="208">
        <f t="shared" si="8"/>
        <v>0</v>
      </c>
      <c r="L46" s="456"/>
      <c r="M46" s="538"/>
      <c r="N46" s="540"/>
      <c r="O46" s="85"/>
      <c r="P46" s="107" t="s">
        <v>60</v>
      </c>
      <c r="Q46" s="768">
        <f t="shared" si="9"/>
        <v>0</v>
      </c>
      <c r="R46" s="769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85">
        <v>6</v>
      </c>
      <c r="B47" s="1361"/>
      <c r="C47" s="1276"/>
      <c r="D47" s="1277"/>
      <c r="E47" s="765"/>
      <c r="F47" s="790"/>
      <c r="G47" s="1395"/>
      <c r="H47" s="1371"/>
      <c r="I47" s="190" t="s">
        <v>1</v>
      </c>
      <c r="J47" s="788"/>
      <c r="K47" s="208">
        <f t="shared" si="8"/>
        <v>0</v>
      </c>
      <c r="L47" s="456"/>
      <c r="M47" s="538"/>
      <c r="N47" s="540"/>
      <c r="O47" s="85"/>
      <c r="P47" s="107" t="s">
        <v>60</v>
      </c>
      <c r="Q47" s="768">
        <f t="shared" si="9"/>
        <v>0</v>
      </c>
      <c r="R47" s="769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85">
        <v>7</v>
      </c>
      <c r="B48" s="1361"/>
      <c r="C48" s="1276"/>
      <c r="D48" s="1277"/>
      <c r="E48" s="765"/>
      <c r="F48" s="790"/>
      <c r="G48" s="1395"/>
      <c r="H48" s="1371"/>
      <c r="I48" s="190" t="s">
        <v>1</v>
      </c>
      <c r="J48" s="788"/>
      <c r="K48" s="208">
        <f t="shared" si="8"/>
        <v>0</v>
      </c>
      <c r="L48" s="456"/>
      <c r="M48" s="538"/>
      <c r="N48" s="540"/>
      <c r="O48" s="85"/>
      <c r="P48" s="107" t="s">
        <v>60</v>
      </c>
      <c r="Q48" s="768">
        <f t="shared" si="9"/>
        <v>0</v>
      </c>
      <c r="R48" s="769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85">
        <v>8</v>
      </c>
      <c r="B49" s="1361"/>
      <c r="C49" s="1276"/>
      <c r="D49" s="1277"/>
      <c r="E49" s="765"/>
      <c r="F49" s="790"/>
      <c r="G49" s="1395"/>
      <c r="H49" s="1371"/>
      <c r="I49" s="190" t="s">
        <v>1</v>
      </c>
      <c r="J49" s="788"/>
      <c r="K49" s="208">
        <f t="shared" si="8"/>
        <v>0</v>
      </c>
      <c r="L49" s="456"/>
      <c r="M49" s="538"/>
      <c r="N49" s="540"/>
      <c r="O49" s="85"/>
      <c r="P49" s="107" t="s">
        <v>60</v>
      </c>
      <c r="Q49" s="768">
        <f t="shared" si="9"/>
        <v>0</v>
      </c>
      <c r="R49" s="769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85">
        <v>9</v>
      </c>
      <c r="B50" s="1361"/>
      <c r="C50" s="1276"/>
      <c r="D50" s="1277"/>
      <c r="E50" s="765"/>
      <c r="F50" s="790"/>
      <c r="G50" s="1395"/>
      <c r="H50" s="1371"/>
      <c r="I50" s="190" t="s">
        <v>1</v>
      </c>
      <c r="J50" s="788"/>
      <c r="K50" s="208">
        <f t="shared" si="8"/>
        <v>0</v>
      </c>
      <c r="L50" s="456"/>
      <c r="M50" s="538"/>
      <c r="N50" s="540"/>
      <c r="O50" s="85"/>
      <c r="P50" s="107" t="s">
        <v>60</v>
      </c>
      <c r="Q50" s="768">
        <f t="shared" si="9"/>
        <v>0</v>
      </c>
      <c r="R50" s="769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85">
        <v>10</v>
      </c>
      <c r="B51" s="1452"/>
      <c r="C51" s="1375"/>
      <c r="D51" s="1376"/>
      <c r="E51" s="765"/>
      <c r="F51" s="790"/>
      <c r="G51" s="1504"/>
      <c r="H51" s="1376"/>
      <c r="I51" s="190" t="s">
        <v>1</v>
      </c>
      <c r="J51" s="788"/>
      <c r="K51" s="208">
        <f t="shared" si="8"/>
        <v>0</v>
      </c>
      <c r="L51" s="456"/>
      <c r="M51" s="538"/>
      <c r="N51" s="540"/>
      <c r="O51" s="85"/>
      <c r="P51" s="107" t="s">
        <v>60</v>
      </c>
      <c r="Q51" s="768">
        <f t="shared" si="9"/>
        <v>0</v>
      </c>
      <c r="R51" s="769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384"/>
      <c r="C52" s="1294"/>
      <c r="D52" s="1357"/>
      <c r="E52" s="516"/>
      <c r="F52" s="791"/>
      <c r="G52" s="1346"/>
      <c r="H52" s="1357"/>
      <c r="I52" s="171"/>
      <c r="J52" s="212" t="s">
        <v>125</v>
      </c>
      <c r="K52" s="213">
        <f>SUM(K42:K51)</f>
        <v>0</v>
      </c>
      <c r="L52" s="173"/>
      <c r="M52" s="85"/>
      <c r="N52" s="487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92"/>
      <c r="B53" s="94"/>
      <c r="C53" s="94"/>
      <c r="D53" s="94"/>
      <c r="E53" s="176"/>
      <c r="F53" s="176"/>
      <c r="G53" s="176"/>
      <c r="H53" s="176"/>
      <c r="I53" s="176"/>
      <c r="J53" s="793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42" t="s">
        <v>126</v>
      </c>
      <c r="B54" s="201" t="s">
        <v>417</v>
      </c>
      <c r="C54" s="102"/>
      <c r="D54" s="102"/>
      <c r="E54" s="102"/>
      <c r="F54" s="102"/>
      <c r="G54" s="102"/>
      <c r="H54" s="102"/>
      <c r="I54" s="102"/>
      <c r="J54" s="443"/>
      <c r="K54" s="443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94" t="s">
        <v>418</v>
      </c>
    </row>
    <row r="55" spans="1:28" ht="25.5">
      <c r="A55" s="103" t="s">
        <v>113</v>
      </c>
      <c r="B55" s="1329" t="s">
        <v>419</v>
      </c>
      <c r="C55" s="1294"/>
      <c r="D55" s="1294"/>
      <c r="E55" s="1357"/>
      <c r="F55" s="1329" t="s">
        <v>308</v>
      </c>
      <c r="G55" s="1357"/>
      <c r="H55" s="106" t="s">
        <v>420</v>
      </c>
      <c r="I55" s="232" t="s">
        <v>421</v>
      </c>
      <c r="J55" s="106" t="s">
        <v>422</v>
      </c>
      <c r="K55" s="232" t="s">
        <v>309</v>
      </c>
      <c r="L55" s="153" t="s">
        <v>121</v>
      </c>
      <c r="M55" s="17"/>
      <c r="N55" s="44" t="s">
        <v>122</v>
      </c>
      <c r="O55" s="85"/>
      <c r="P55" s="103" t="s">
        <v>123</v>
      </c>
      <c r="Q55" s="106" t="s">
        <v>124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423</v>
      </c>
    </row>
    <row r="56" spans="1:28" ht="13.5" customHeight="1">
      <c r="A56" s="107">
        <v>1</v>
      </c>
      <c r="B56" s="1512" t="s">
        <v>424</v>
      </c>
      <c r="C56" s="1370"/>
      <c r="D56" s="1370"/>
      <c r="E56" s="1371"/>
      <c r="F56" s="1358" t="s">
        <v>425</v>
      </c>
      <c r="G56" s="1359"/>
      <c r="H56" s="537">
        <v>45083</v>
      </c>
      <c r="I56" s="224" t="s">
        <v>423</v>
      </c>
      <c r="J56" s="110" t="s">
        <v>426</v>
      </c>
      <c r="K56" s="130">
        <f t="shared" ref="K56:K65" si="10">IF(ISBLANK(B56),0,0+IF(ISBLANK(F56),0,0+IF(ISBLANK(H56),0,0+IF(ISBLANK(J56),0,0+IF(I56="SELECT OPTION",0,0+IF(I56="Research Award",2,0+IF(I56="Academic Competition",1,0)))))))</f>
        <v>2</v>
      </c>
      <c r="L56" s="453" t="s">
        <v>427</v>
      </c>
      <c r="M56" s="538"/>
      <c r="N56" s="795" t="s">
        <v>428</v>
      </c>
      <c r="O56" s="85"/>
      <c r="P56" s="107" t="s">
        <v>60</v>
      </c>
      <c r="Q56" s="768">
        <f t="shared" ref="Q56:Q65" si="11">IF(P56="Acceptable",K56,0)</f>
        <v>2</v>
      </c>
      <c r="R56" s="769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511"/>
      <c r="C57" s="1276"/>
      <c r="D57" s="1276"/>
      <c r="E57" s="1277"/>
      <c r="F57" s="1361"/>
      <c r="G57" s="1277"/>
      <c r="H57" s="236"/>
      <c r="I57" s="190" t="s">
        <v>1</v>
      </c>
      <c r="J57" s="236"/>
      <c r="K57" s="130">
        <f t="shared" si="10"/>
        <v>0</v>
      </c>
      <c r="L57" s="456"/>
      <c r="M57" s="538"/>
      <c r="N57" s="540"/>
      <c r="O57" s="85"/>
      <c r="P57" s="107" t="s">
        <v>60</v>
      </c>
      <c r="Q57" s="768">
        <f t="shared" si="11"/>
        <v>0</v>
      </c>
      <c r="R57" s="769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511"/>
      <c r="C58" s="1276"/>
      <c r="D58" s="1276"/>
      <c r="E58" s="1277"/>
      <c r="F58" s="1361"/>
      <c r="G58" s="1277"/>
      <c r="H58" s="236"/>
      <c r="I58" s="190" t="s">
        <v>1</v>
      </c>
      <c r="J58" s="236"/>
      <c r="K58" s="130">
        <f t="shared" si="10"/>
        <v>0</v>
      </c>
      <c r="L58" s="456"/>
      <c r="M58" s="538"/>
      <c r="N58" s="540"/>
      <c r="O58" s="85"/>
      <c r="P58" s="107" t="s">
        <v>60</v>
      </c>
      <c r="Q58" s="768">
        <f t="shared" si="11"/>
        <v>0</v>
      </c>
      <c r="R58" s="769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511"/>
      <c r="C59" s="1276"/>
      <c r="D59" s="1276"/>
      <c r="E59" s="1277"/>
      <c r="F59" s="1361"/>
      <c r="G59" s="1277"/>
      <c r="H59" s="190"/>
      <c r="I59" s="190" t="s">
        <v>1</v>
      </c>
      <c r="J59" s="236"/>
      <c r="K59" s="130">
        <f t="shared" si="10"/>
        <v>0</v>
      </c>
      <c r="L59" s="456"/>
      <c r="M59" s="538"/>
      <c r="N59" s="540"/>
      <c r="O59" s="85"/>
      <c r="P59" s="107" t="s">
        <v>60</v>
      </c>
      <c r="Q59" s="768">
        <f t="shared" si="11"/>
        <v>0</v>
      </c>
      <c r="R59" s="769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511"/>
      <c r="C60" s="1276"/>
      <c r="D60" s="1276"/>
      <c r="E60" s="1277"/>
      <c r="F60" s="1361"/>
      <c r="G60" s="1277"/>
      <c r="H60" s="236"/>
      <c r="I60" s="190" t="s">
        <v>1</v>
      </c>
      <c r="J60" s="236"/>
      <c r="K60" s="130">
        <f t="shared" si="10"/>
        <v>0</v>
      </c>
      <c r="L60" s="456"/>
      <c r="M60" s="538"/>
      <c r="N60" s="540"/>
      <c r="O60" s="85"/>
      <c r="P60" s="107" t="s">
        <v>60</v>
      </c>
      <c r="Q60" s="768">
        <f t="shared" si="11"/>
        <v>0</v>
      </c>
      <c r="R60" s="769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511"/>
      <c r="C61" s="1276"/>
      <c r="D61" s="1276"/>
      <c r="E61" s="1277"/>
      <c r="F61" s="1361"/>
      <c r="G61" s="1277"/>
      <c r="H61" s="236"/>
      <c r="I61" s="190" t="s">
        <v>1</v>
      </c>
      <c r="J61" s="236"/>
      <c r="K61" s="130">
        <f t="shared" si="10"/>
        <v>0</v>
      </c>
      <c r="L61" s="456"/>
      <c r="M61" s="538"/>
      <c r="N61" s="540"/>
      <c r="O61" s="85"/>
      <c r="P61" s="107" t="s">
        <v>60</v>
      </c>
      <c r="Q61" s="768">
        <f t="shared" si="11"/>
        <v>0</v>
      </c>
      <c r="R61" s="769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511"/>
      <c r="C62" s="1276"/>
      <c r="D62" s="1276"/>
      <c r="E62" s="1277"/>
      <c r="F62" s="1361"/>
      <c r="G62" s="1277"/>
      <c r="H62" s="236"/>
      <c r="I62" s="190" t="s">
        <v>1</v>
      </c>
      <c r="J62" s="236"/>
      <c r="K62" s="130">
        <f t="shared" si="10"/>
        <v>0</v>
      </c>
      <c r="L62" s="456"/>
      <c r="M62" s="538"/>
      <c r="N62" s="540"/>
      <c r="O62" s="85"/>
      <c r="P62" s="107" t="s">
        <v>60</v>
      </c>
      <c r="Q62" s="768">
        <f t="shared" si="11"/>
        <v>0</v>
      </c>
      <c r="R62" s="769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511"/>
      <c r="C63" s="1276"/>
      <c r="D63" s="1276"/>
      <c r="E63" s="1277"/>
      <c r="F63" s="1361"/>
      <c r="G63" s="1277"/>
      <c r="H63" s="236"/>
      <c r="I63" s="190" t="s">
        <v>1</v>
      </c>
      <c r="J63" s="236"/>
      <c r="K63" s="130">
        <f t="shared" si="10"/>
        <v>0</v>
      </c>
      <c r="L63" s="456"/>
      <c r="M63" s="538"/>
      <c r="N63" s="540"/>
      <c r="O63" s="85"/>
      <c r="P63" s="107" t="s">
        <v>60</v>
      </c>
      <c r="Q63" s="768">
        <f t="shared" si="11"/>
        <v>0</v>
      </c>
      <c r="R63" s="769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511"/>
      <c r="C64" s="1276"/>
      <c r="D64" s="1276"/>
      <c r="E64" s="1277"/>
      <c r="F64" s="1361"/>
      <c r="G64" s="1277"/>
      <c r="H64" s="236"/>
      <c r="I64" s="190" t="s">
        <v>1</v>
      </c>
      <c r="J64" s="236"/>
      <c r="K64" s="130">
        <f t="shared" si="10"/>
        <v>0</v>
      </c>
      <c r="L64" s="456"/>
      <c r="M64" s="538"/>
      <c r="N64" s="540"/>
      <c r="O64" s="85"/>
      <c r="P64" s="107" t="s">
        <v>60</v>
      </c>
      <c r="Q64" s="768">
        <f t="shared" si="11"/>
        <v>0</v>
      </c>
      <c r="R64" s="769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511"/>
      <c r="C65" s="1276"/>
      <c r="D65" s="1276"/>
      <c r="E65" s="1277"/>
      <c r="F65" s="1361"/>
      <c r="G65" s="1277"/>
      <c r="H65" s="236"/>
      <c r="I65" s="190" t="s">
        <v>1</v>
      </c>
      <c r="J65" s="236"/>
      <c r="K65" s="130">
        <f t="shared" si="10"/>
        <v>0</v>
      </c>
      <c r="L65" s="456"/>
      <c r="M65" s="538"/>
      <c r="N65" s="540"/>
      <c r="O65" s="85"/>
      <c r="P65" s="107" t="s">
        <v>60</v>
      </c>
      <c r="Q65" s="768">
        <f t="shared" si="11"/>
        <v>0</v>
      </c>
      <c r="R65" s="769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384"/>
      <c r="C66" s="1294"/>
      <c r="D66" s="1294"/>
      <c r="E66" s="1357"/>
      <c r="F66" s="1513"/>
      <c r="G66" s="1357"/>
      <c r="H66" s="516"/>
      <c r="I66" s="516"/>
      <c r="J66" s="212" t="s">
        <v>125</v>
      </c>
      <c r="K66" s="172">
        <f>SUM(K56:K65)</f>
        <v>2</v>
      </c>
      <c r="L66" s="173"/>
      <c r="M66" s="85"/>
      <c r="N66" s="487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96"/>
      <c r="B67" s="94"/>
      <c r="C67" s="94"/>
      <c r="D67" s="94"/>
      <c r="E67" s="797"/>
      <c r="F67" s="797"/>
      <c r="G67" s="797"/>
      <c r="H67" s="797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98" t="s">
        <v>379</v>
      </c>
      <c r="B68" s="1356" t="s">
        <v>429</v>
      </c>
      <c r="C68" s="1294"/>
      <c r="D68" s="1294"/>
      <c r="E68" s="1294"/>
      <c r="F68" s="1294"/>
      <c r="G68" s="1294"/>
      <c r="H68" s="1294"/>
      <c r="I68" s="1294"/>
      <c r="J68" s="1294"/>
      <c r="K68" s="1294"/>
      <c r="L68" s="1295"/>
      <c r="M68" s="88"/>
      <c r="N68" s="88" t="str">
        <f>B68</f>
        <v>FOR SERVICES AS A SHORT-TERM CONSULTANT/EXPERT</v>
      </c>
      <c r="O68" s="85"/>
      <c r="P68" s="1455" t="str">
        <f>B68</f>
        <v>FOR SERVICES AS A SHORT-TERM CONSULTANT/EXPERT</v>
      </c>
      <c r="Q68" s="1312"/>
      <c r="R68" s="1312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35" t="s">
        <v>113</v>
      </c>
      <c r="B69" s="1339" t="s">
        <v>430</v>
      </c>
      <c r="C69" s="1310"/>
      <c r="D69" s="1310"/>
      <c r="E69" s="1288"/>
      <c r="F69" s="1337" t="s">
        <v>431</v>
      </c>
      <c r="G69" s="1514" t="s">
        <v>432</v>
      </c>
      <c r="H69" s="1359"/>
      <c r="I69" s="1339" t="s">
        <v>411</v>
      </c>
      <c r="J69" s="1337" t="s">
        <v>139</v>
      </c>
      <c r="K69" s="1337" t="s">
        <v>309</v>
      </c>
      <c r="L69" s="1492" t="s">
        <v>121</v>
      </c>
      <c r="M69" s="40"/>
      <c r="N69" s="1364" t="s">
        <v>122</v>
      </c>
      <c r="O69" s="85"/>
      <c r="P69" s="105" t="s">
        <v>123</v>
      </c>
      <c r="Q69" s="106" t="s">
        <v>124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336"/>
      <c r="B70" s="1340"/>
      <c r="C70" s="1312"/>
      <c r="D70" s="1312"/>
      <c r="E70" s="1290"/>
      <c r="F70" s="1338"/>
      <c r="G70" s="799" t="s">
        <v>413</v>
      </c>
      <c r="H70" s="763" t="s">
        <v>414</v>
      </c>
      <c r="I70" s="1340"/>
      <c r="J70" s="1338"/>
      <c r="K70" s="1338"/>
      <c r="L70" s="1292"/>
      <c r="M70" s="17"/>
      <c r="N70" s="1365"/>
      <c r="O70" s="85"/>
      <c r="P70" s="800"/>
      <c r="Q70" s="801"/>
      <c r="R70" s="802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415</v>
      </c>
    </row>
    <row r="71" spans="1:28" ht="13.5" customHeight="1">
      <c r="A71" s="107">
        <v>1</v>
      </c>
      <c r="B71" s="1680" t="s">
        <v>760</v>
      </c>
      <c r="C71" s="1370"/>
      <c r="D71" s="1370"/>
      <c r="E71" s="1371"/>
      <c r="F71" s="1682" t="s">
        <v>434</v>
      </c>
      <c r="G71" s="803">
        <v>45012</v>
      </c>
      <c r="H71" s="804">
        <v>45036</v>
      </c>
      <c r="I71" s="805" t="s">
        <v>416</v>
      </c>
      <c r="J71" s="806" t="s">
        <v>433</v>
      </c>
      <c r="K71" s="784">
        <f t="shared" ref="K71:K77" si="12">IF(ISBLANK(B71),0,0+IF(ISBLANK(F71),0,0+IF(ISBLANK(G71),0,0+IF(ISBLANK(H71),0,0+IF(ISBLANK(J71),0,0+IF(I71="SELECT OPTION",0,0+IF(I71="Local",8,10)))))))</f>
        <v>10</v>
      </c>
      <c r="L71" s="807"/>
      <c r="M71" s="538"/>
      <c r="N71" s="795"/>
      <c r="O71" s="85"/>
      <c r="P71" s="107" t="s">
        <v>60</v>
      </c>
      <c r="Q71" s="808">
        <f t="shared" ref="Q71:Q77" si="13">IF(P71="Acceptable",K71,0)</f>
        <v>10</v>
      </c>
      <c r="R71" s="769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416</v>
      </c>
    </row>
    <row r="72" spans="1:28" ht="13.5" customHeight="1">
      <c r="A72" s="120">
        <v>2</v>
      </c>
      <c r="B72" s="1681" t="s">
        <v>436</v>
      </c>
      <c r="C72" s="1370"/>
      <c r="D72" s="1370"/>
      <c r="E72" s="1371"/>
      <c r="F72" s="384" t="s">
        <v>434</v>
      </c>
      <c r="G72" s="765">
        <v>44869</v>
      </c>
      <c r="H72" s="765">
        <v>44879</v>
      </c>
      <c r="I72" s="190" t="s">
        <v>416</v>
      </c>
      <c r="J72" s="451" t="s">
        <v>433</v>
      </c>
      <c r="K72" s="208">
        <f t="shared" si="12"/>
        <v>10</v>
      </c>
      <c r="L72" s="400"/>
      <c r="M72" s="538"/>
      <c r="N72" s="809"/>
      <c r="O72" s="85"/>
      <c r="P72" s="107" t="s">
        <v>60</v>
      </c>
      <c r="Q72" s="808">
        <f t="shared" si="13"/>
        <v>10</v>
      </c>
      <c r="R72" s="769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81" t="s">
        <v>759</v>
      </c>
      <c r="C73" s="1370"/>
      <c r="D73" s="1370"/>
      <c r="E73" s="1371"/>
      <c r="F73" s="384" t="s">
        <v>434</v>
      </c>
      <c r="G73" s="765">
        <v>44897</v>
      </c>
      <c r="H73" s="765">
        <v>44905</v>
      </c>
      <c r="I73" s="190" t="s">
        <v>416</v>
      </c>
      <c r="J73" s="451" t="s">
        <v>433</v>
      </c>
      <c r="K73" s="208">
        <f t="shared" si="12"/>
        <v>10</v>
      </c>
      <c r="L73" s="400"/>
      <c r="M73" s="538"/>
      <c r="N73" s="809"/>
      <c r="O73" s="85"/>
      <c r="P73" s="107" t="s">
        <v>60</v>
      </c>
      <c r="Q73" s="808">
        <f t="shared" si="13"/>
        <v>10</v>
      </c>
      <c r="R73" s="769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81" t="s">
        <v>436</v>
      </c>
      <c r="C74" s="1370"/>
      <c r="D74" s="1370"/>
      <c r="E74" s="1371"/>
      <c r="F74" s="384" t="s">
        <v>434</v>
      </c>
      <c r="G74" s="765">
        <v>44957</v>
      </c>
      <c r="H74" s="765">
        <v>44962</v>
      </c>
      <c r="I74" s="190" t="s">
        <v>416</v>
      </c>
      <c r="J74" s="451" t="s">
        <v>433</v>
      </c>
      <c r="K74" s="208">
        <f t="shared" si="12"/>
        <v>10</v>
      </c>
      <c r="L74" s="400"/>
      <c r="M74" s="538"/>
      <c r="N74" s="809"/>
      <c r="O74" s="85"/>
      <c r="P74" s="107" t="s">
        <v>60</v>
      </c>
      <c r="Q74" s="808">
        <f t="shared" si="13"/>
        <v>10</v>
      </c>
      <c r="R74" s="769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81" t="s">
        <v>435</v>
      </c>
      <c r="C75" s="1370"/>
      <c r="D75" s="1370"/>
      <c r="E75" s="1371"/>
      <c r="F75" s="384" t="s">
        <v>434</v>
      </c>
      <c r="G75" s="765">
        <v>44918</v>
      </c>
      <c r="H75" s="765">
        <v>44921</v>
      </c>
      <c r="I75" s="190" t="s">
        <v>416</v>
      </c>
      <c r="J75" s="451" t="s">
        <v>433</v>
      </c>
      <c r="K75" s="208">
        <f t="shared" si="12"/>
        <v>10</v>
      </c>
      <c r="L75" s="400"/>
      <c r="M75" s="538"/>
      <c r="N75" s="809"/>
      <c r="O75" s="85"/>
      <c r="P75" s="107" t="s">
        <v>60</v>
      </c>
      <c r="Q75" s="808">
        <f t="shared" si="13"/>
        <v>10</v>
      </c>
      <c r="R75" s="769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83" t="s">
        <v>761</v>
      </c>
      <c r="C76" s="1370"/>
      <c r="D76" s="1370"/>
      <c r="E76" s="1371"/>
      <c r="F76" s="810" t="s">
        <v>434</v>
      </c>
      <c r="G76" s="811">
        <v>45083</v>
      </c>
      <c r="H76" s="811">
        <v>45088</v>
      </c>
      <c r="I76" s="812" t="s">
        <v>416</v>
      </c>
      <c r="J76" s="189" t="s">
        <v>433</v>
      </c>
      <c r="K76" s="784">
        <f t="shared" si="12"/>
        <v>10</v>
      </c>
      <c r="L76" s="400"/>
      <c r="M76" s="538"/>
      <c r="N76" s="809"/>
      <c r="O76" s="85"/>
      <c r="P76" s="107" t="s">
        <v>60</v>
      </c>
      <c r="Q76" s="808">
        <f t="shared" si="13"/>
        <v>10</v>
      </c>
      <c r="R76" s="769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81" t="s">
        <v>436</v>
      </c>
      <c r="C77" s="1370"/>
      <c r="D77" s="1370"/>
      <c r="E77" s="1371"/>
      <c r="F77" s="384" t="s">
        <v>434</v>
      </c>
      <c r="G77" s="765">
        <v>44897</v>
      </c>
      <c r="H77" s="765">
        <v>44905</v>
      </c>
      <c r="I77" s="1072" t="s">
        <v>416</v>
      </c>
      <c r="J77" s="451" t="s">
        <v>433</v>
      </c>
      <c r="K77" s="208">
        <f t="shared" si="12"/>
        <v>10</v>
      </c>
      <c r="L77" s="456"/>
      <c r="M77" s="538"/>
      <c r="N77" s="540"/>
      <c r="O77" s="85"/>
      <c r="P77" s="107" t="s">
        <v>60</v>
      </c>
      <c r="Q77" s="808">
        <f t="shared" si="13"/>
        <v>10</v>
      </c>
      <c r="R77" s="769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384"/>
      <c r="C78" s="1294"/>
      <c r="D78" s="1294"/>
      <c r="E78" s="1294"/>
      <c r="F78" s="516"/>
      <c r="G78" s="516"/>
      <c r="H78" s="516"/>
      <c r="I78" s="516"/>
      <c r="J78" s="212" t="s">
        <v>125</v>
      </c>
      <c r="K78" s="213">
        <f>SUM(K71:K77)</f>
        <v>70</v>
      </c>
      <c r="L78" s="173"/>
      <c r="M78" s="85"/>
      <c r="N78" s="487"/>
      <c r="O78" s="85"/>
      <c r="P78" s="140"/>
      <c r="Q78" s="813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6"/>
      <c r="B79" s="797"/>
      <c r="C79" s="797"/>
      <c r="D79" s="797"/>
      <c r="E79" s="797"/>
      <c r="F79" s="797"/>
      <c r="G79" s="797"/>
      <c r="H79" s="797"/>
      <c r="I79" s="176"/>
      <c r="J79" s="797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814" t="s">
        <v>381</v>
      </c>
      <c r="B80" s="1356" t="s">
        <v>437</v>
      </c>
      <c r="C80" s="1294"/>
      <c r="D80" s="1294"/>
      <c r="E80" s="1294"/>
      <c r="F80" s="1294"/>
      <c r="G80" s="1294"/>
      <c r="H80" s="1294"/>
      <c r="I80" s="1294"/>
      <c r="J80" s="1294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113</v>
      </c>
      <c r="B81" s="1329" t="s">
        <v>438</v>
      </c>
      <c r="C81" s="1294"/>
      <c r="D81" s="1294"/>
      <c r="E81" s="1357"/>
      <c r="F81" s="104" t="s">
        <v>439</v>
      </c>
      <c r="G81" s="1329" t="s">
        <v>440</v>
      </c>
      <c r="H81" s="1357"/>
      <c r="I81" s="106" t="s">
        <v>441</v>
      </c>
      <c r="J81" s="106" t="s">
        <v>442</v>
      </c>
      <c r="K81" s="553" t="s">
        <v>309</v>
      </c>
      <c r="L81" s="153" t="s">
        <v>121</v>
      </c>
      <c r="M81" s="17"/>
      <c r="N81" s="44" t="s">
        <v>122</v>
      </c>
      <c r="O81" s="13"/>
      <c r="P81" s="103" t="s">
        <v>123</v>
      </c>
      <c r="Q81" s="106" t="s">
        <v>124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443</v>
      </c>
      <c r="B82" s="1516" t="s">
        <v>444</v>
      </c>
      <c r="C82" s="1368"/>
      <c r="D82" s="1368"/>
      <c r="E82" s="1359"/>
      <c r="F82" s="815"/>
      <c r="G82" s="1485"/>
      <c r="H82" s="1359"/>
      <c r="I82" s="537"/>
      <c r="J82" s="224"/>
      <c r="K82" s="192">
        <f>IF(ISBLANK(F82),0,0+IF(ISBLANK(I82),0,0+J82*2))</f>
        <v>0</v>
      </c>
      <c r="L82" s="435"/>
      <c r="M82" s="538"/>
      <c r="N82" s="767"/>
      <c r="O82" s="85"/>
      <c r="P82" s="107" t="s">
        <v>60</v>
      </c>
      <c r="Q82" s="768">
        <f t="shared" ref="Q82:Q85" si="14">IF(P82="Acceptable",K82,0)</f>
        <v>0</v>
      </c>
      <c r="R82" s="76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445</v>
      </c>
      <c r="B83" s="1372" t="s">
        <v>446</v>
      </c>
      <c r="C83" s="1276"/>
      <c r="D83" s="1276"/>
      <c r="E83" s="1277"/>
      <c r="F83" s="384"/>
      <c r="G83" s="1390"/>
      <c r="H83" s="1277"/>
      <c r="I83" s="236"/>
      <c r="J83" s="190"/>
      <c r="K83" s="192">
        <f t="shared" ref="K83:K84" si="15">IF(ISBLANK(F83),0,0+IF(ISBLANK(G83),0,0+IF(ISBLANK(I83),0,10)))</f>
        <v>0</v>
      </c>
      <c r="L83" s="435"/>
      <c r="M83" s="538"/>
      <c r="N83" s="540"/>
      <c r="O83" s="85"/>
      <c r="P83" s="107" t="s">
        <v>60</v>
      </c>
      <c r="Q83" s="768">
        <f t="shared" si="14"/>
        <v>0</v>
      </c>
      <c r="R83" s="76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447</v>
      </c>
      <c r="B84" s="1372" t="s">
        <v>448</v>
      </c>
      <c r="C84" s="1276"/>
      <c r="D84" s="1276"/>
      <c r="E84" s="1277"/>
      <c r="F84" s="384"/>
      <c r="G84" s="1390"/>
      <c r="H84" s="1277"/>
      <c r="I84" s="236"/>
      <c r="J84" s="190"/>
      <c r="K84" s="192">
        <f t="shared" si="15"/>
        <v>0</v>
      </c>
      <c r="L84" s="435"/>
      <c r="M84" s="538"/>
      <c r="N84" s="540"/>
      <c r="O84" s="85"/>
      <c r="P84" s="107" t="s">
        <v>60</v>
      </c>
      <c r="Q84" s="768">
        <f t="shared" si="14"/>
        <v>0</v>
      </c>
      <c r="R84" s="76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449</v>
      </c>
      <c r="B85" s="1520" t="s">
        <v>450</v>
      </c>
      <c r="C85" s="1466"/>
      <c r="D85" s="1466"/>
      <c r="E85" s="1382"/>
      <c r="F85" s="816"/>
      <c r="G85" s="1504"/>
      <c r="H85" s="1376"/>
      <c r="I85" s="817"/>
      <c r="J85" s="163"/>
      <c r="K85" s="192">
        <f>IF(ISBLANK(F85),0,0+IF(ISBLANK(I85),0,0+J85*1))</f>
        <v>0</v>
      </c>
      <c r="L85" s="435"/>
      <c r="M85" s="538"/>
      <c r="N85" s="540"/>
      <c r="O85" s="85"/>
      <c r="P85" s="107" t="s">
        <v>60</v>
      </c>
      <c r="Q85" s="768">
        <f t="shared" si="14"/>
        <v>0</v>
      </c>
      <c r="R85" s="769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384"/>
      <c r="C86" s="1294"/>
      <c r="D86" s="1294"/>
      <c r="E86" s="1357"/>
      <c r="F86" s="1346"/>
      <c r="G86" s="1294"/>
      <c r="H86" s="1357"/>
      <c r="I86" s="142"/>
      <c r="J86" s="212" t="s">
        <v>125</v>
      </c>
      <c r="K86" s="213">
        <f>SUM(K82:K85)</f>
        <v>0</v>
      </c>
      <c r="L86" s="173"/>
      <c r="M86" s="85"/>
      <c r="N86" s="487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42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69">
        <v>1.5</v>
      </c>
      <c r="B88" s="1455" t="s">
        <v>451</v>
      </c>
      <c r="C88" s="1312"/>
      <c r="D88" s="1312"/>
      <c r="E88" s="1312"/>
      <c r="F88" s="1312"/>
      <c r="G88" s="1312"/>
      <c r="H88" s="1312"/>
      <c r="I88" s="1312"/>
      <c r="J88" s="1312"/>
      <c r="K88" s="1312"/>
      <c r="L88" s="1313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455" t="str">
        <f>B88</f>
        <v>FOR EVERY HOUR OF TRAINING COURSE, SEMINAR, WORKSHOP CONDUCTED AS A RESOURCE PERSON, CONVENOR, FACILITATOR, MODERATOR, KEYNOTE/PLENARY SPEAKER OR PANELIST</v>
      </c>
      <c r="Q88" s="1312"/>
      <c r="R88" s="1312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35" t="s">
        <v>113</v>
      </c>
      <c r="B89" s="1339" t="s">
        <v>452</v>
      </c>
      <c r="C89" s="1310"/>
      <c r="D89" s="1288"/>
      <c r="E89" s="1337" t="s">
        <v>453</v>
      </c>
      <c r="F89" s="1337" t="s">
        <v>308</v>
      </c>
      <c r="G89" s="1317" t="s">
        <v>432</v>
      </c>
      <c r="H89" s="1288"/>
      <c r="I89" s="1337" t="s">
        <v>411</v>
      </c>
      <c r="J89" s="1337" t="s">
        <v>454</v>
      </c>
      <c r="K89" s="1337" t="s">
        <v>309</v>
      </c>
      <c r="L89" s="1492" t="s">
        <v>121</v>
      </c>
      <c r="M89" s="17"/>
      <c r="N89" s="1364" t="s">
        <v>122</v>
      </c>
      <c r="O89" s="85"/>
      <c r="P89" s="103" t="s">
        <v>123</v>
      </c>
      <c r="Q89" s="106" t="s">
        <v>124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336"/>
      <c r="B90" s="1340"/>
      <c r="C90" s="1312"/>
      <c r="D90" s="1290"/>
      <c r="E90" s="1338"/>
      <c r="F90" s="1338"/>
      <c r="G90" s="818" t="s">
        <v>455</v>
      </c>
      <c r="H90" s="763" t="s">
        <v>456</v>
      </c>
      <c r="I90" s="1338"/>
      <c r="J90" s="1338"/>
      <c r="K90" s="1338"/>
      <c r="L90" s="1292"/>
      <c r="M90" s="17"/>
      <c r="N90" s="1365"/>
      <c r="O90" s="85"/>
      <c r="P90" s="800"/>
      <c r="Q90" s="819"/>
      <c r="R90" s="802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94"/>
      <c r="C91" s="1370"/>
      <c r="D91" s="1371"/>
      <c r="E91" s="525"/>
      <c r="F91" s="525"/>
      <c r="G91" s="233"/>
      <c r="H91" s="764"/>
      <c r="I91" s="820" t="s">
        <v>1</v>
      </c>
      <c r="J91" s="821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22"/>
      <c r="M91" s="538"/>
      <c r="N91" s="775"/>
      <c r="O91" s="85"/>
      <c r="P91" s="107" t="s">
        <v>60</v>
      </c>
      <c r="Q91" s="808">
        <f t="shared" ref="Q91:Q99" si="17">IF(P91="Acceptable",K91,0)</f>
        <v>0</v>
      </c>
      <c r="R91" s="769"/>
      <c r="S91" s="85" t="s">
        <v>692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61"/>
      <c r="C92" s="1276"/>
      <c r="D92" s="1277"/>
      <c r="E92" s="387"/>
      <c r="F92" s="387"/>
      <c r="G92" s="823"/>
      <c r="H92" s="233"/>
      <c r="I92" s="190" t="s">
        <v>1</v>
      </c>
      <c r="J92" s="824"/>
      <c r="K92" s="130">
        <f t="shared" si="16"/>
        <v>0</v>
      </c>
      <c r="L92" s="456"/>
      <c r="M92" s="538"/>
      <c r="N92" s="1266"/>
      <c r="O92" s="85"/>
      <c r="P92" s="107" t="s">
        <v>60</v>
      </c>
      <c r="Q92" s="808">
        <f t="shared" si="17"/>
        <v>0</v>
      </c>
      <c r="R92" s="769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61"/>
      <c r="C93" s="1276"/>
      <c r="D93" s="1277"/>
      <c r="E93" s="387"/>
      <c r="F93" s="387"/>
      <c r="G93" s="387"/>
      <c r="H93" s="236"/>
      <c r="I93" s="190" t="s">
        <v>1</v>
      </c>
      <c r="J93" s="824"/>
      <c r="K93" s="130">
        <f t="shared" si="16"/>
        <v>0</v>
      </c>
      <c r="L93" s="456"/>
      <c r="M93" s="538"/>
      <c r="N93" s="540"/>
      <c r="O93" s="85"/>
      <c r="P93" s="107" t="s">
        <v>60</v>
      </c>
      <c r="Q93" s="808">
        <f t="shared" si="17"/>
        <v>0</v>
      </c>
      <c r="R93" s="769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61"/>
      <c r="C94" s="1276"/>
      <c r="D94" s="1277"/>
      <c r="E94" s="387"/>
      <c r="F94" s="387"/>
      <c r="G94" s="387"/>
      <c r="H94" s="236"/>
      <c r="I94" s="190" t="s">
        <v>1</v>
      </c>
      <c r="J94" s="824"/>
      <c r="K94" s="130">
        <f t="shared" si="16"/>
        <v>0</v>
      </c>
      <c r="L94" s="456"/>
      <c r="M94" s="538"/>
      <c r="N94" s="540"/>
      <c r="O94" s="85"/>
      <c r="P94" s="107" t="s">
        <v>60</v>
      </c>
      <c r="Q94" s="808">
        <f t="shared" si="17"/>
        <v>0</v>
      </c>
      <c r="R94" s="76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61"/>
      <c r="C95" s="1276"/>
      <c r="D95" s="1277"/>
      <c r="E95" s="387"/>
      <c r="F95" s="387"/>
      <c r="G95" s="387"/>
      <c r="H95" s="236"/>
      <c r="I95" s="190" t="s">
        <v>1</v>
      </c>
      <c r="J95" s="824"/>
      <c r="K95" s="130">
        <f t="shared" si="16"/>
        <v>0</v>
      </c>
      <c r="L95" s="456"/>
      <c r="M95" s="538"/>
      <c r="N95" s="540"/>
      <c r="O95" s="85"/>
      <c r="P95" s="107" t="s">
        <v>60</v>
      </c>
      <c r="Q95" s="808">
        <f t="shared" si="17"/>
        <v>0</v>
      </c>
      <c r="R95" s="769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61"/>
      <c r="C96" s="1276"/>
      <c r="D96" s="1277"/>
      <c r="E96" s="387"/>
      <c r="F96" s="387"/>
      <c r="G96" s="387"/>
      <c r="H96" s="236"/>
      <c r="I96" s="190" t="s">
        <v>1</v>
      </c>
      <c r="J96" s="824"/>
      <c r="K96" s="130">
        <f t="shared" si="16"/>
        <v>0</v>
      </c>
      <c r="L96" s="456"/>
      <c r="M96" s="538"/>
      <c r="N96" s="540"/>
      <c r="O96" s="85"/>
      <c r="P96" s="107" t="s">
        <v>60</v>
      </c>
      <c r="Q96" s="808">
        <f t="shared" si="17"/>
        <v>0</v>
      </c>
      <c r="R96" s="769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61"/>
      <c r="C97" s="1276"/>
      <c r="D97" s="1277"/>
      <c r="E97" s="387"/>
      <c r="F97" s="387"/>
      <c r="G97" s="387"/>
      <c r="H97" s="236"/>
      <c r="I97" s="190" t="s">
        <v>1</v>
      </c>
      <c r="J97" s="824"/>
      <c r="K97" s="130">
        <f t="shared" si="16"/>
        <v>0</v>
      </c>
      <c r="L97" s="456"/>
      <c r="M97" s="538"/>
      <c r="N97" s="540"/>
      <c r="O97" s="85"/>
      <c r="P97" s="107" t="s">
        <v>60</v>
      </c>
      <c r="Q97" s="808">
        <f t="shared" si="17"/>
        <v>0</v>
      </c>
      <c r="R97" s="769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61"/>
      <c r="C98" s="1276"/>
      <c r="D98" s="1277"/>
      <c r="E98" s="387"/>
      <c r="F98" s="387"/>
      <c r="G98" s="387"/>
      <c r="H98" s="236"/>
      <c r="I98" s="190" t="s">
        <v>1</v>
      </c>
      <c r="J98" s="824"/>
      <c r="K98" s="130">
        <f t="shared" si="16"/>
        <v>0</v>
      </c>
      <c r="L98" s="456"/>
      <c r="M98" s="538"/>
      <c r="N98" s="540"/>
      <c r="O98" s="85"/>
      <c r="P98" s="107" t="s">
        <v>60</v>
      </c>
      <c r="Q98" s="808">
        <f t="shared" si="17"/>
        <v>0</v>
      </c>
      <c r="R98" s="769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61"/>
      <c r="C99" s="1276"/>
      <c r="D99" s="1277"/>
      <c r="E99" s="387"/>
      <c r="F99" s="387"/>
      <c r="G99" s="387"/>
      <c r="H99" s="236"/>
      <c r="I99" s="190" t="s">
        <v>1</v>
      </c>
      <c r="J99" s="824"/>
      <c r="K99" s="130">
        <f t="shared" si="16"/>
        <v>0</v>
      </c>
      <c r="L99" s="456"/>
      <c r="M99" s="538"/>
      <c r="N99" s="540"/>
      <c r="O99" s="85"/>
      <c r="P99" s="107" t="s">
        <v>60</v>
      </c>
      <c r="Q99" s="808">
        <f t="shared" si="17"/>
        <v>0</v>
      </c>
      <c r="R99" s="76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457"/>
      <c r="C100" s="1294"/>
      <c r="D100" s="1357"/>
      <c r="E100" s="135"/>
      <c r="F100" s="142"/>
      <c r="G100" s="516"/>
      <c r="H100" s="516"/>
      <c r="I100" s="516"/>
      <c r="J100" s="193" t="s">
        <v>125</v>
      </c>
      <c r="K100" s="213">
        <f>SUM(K91:K99)</f>
        <v>0</v>
      </c>
      <c r="L100" s="173"/>
      <c r="M100" s="85"/>
      <c r="N100" s="487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133</v>
      </c>
      <c r="B102" s="219" t="s">
        <v>457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31">
        <v>2.1</v>
      </c>
      <c r="B103" s="1455" t="s">
        <v>458</v>
      </c>
      <c r="C103" s="1312"/>
      <c r="D103" s="1312"/>
      <c r="E103" s="1312"/>
      <c r="F103" s="1312"/>
      <c r="G103" s="1312"/>
      <c r="H103" s="1312"/>
      <c r="I103" s="1312"/>
      <c r="J103" s="1312"/>
      <c r="K103" s="443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113</v>
      </c>
      <c r="B104" s="1329" t="s">
        <v>459</v>
      </c>
      <c r="C104" s="1294"/>
      <c r="D104" s="1294"/>
      <c r="E104" s="1357"/>
      <c r="F104" s="1329" t="s">
        <v>460</v>
      </c>
      <c r="G104" s="1357"/>
      <c r="H104" s="105" t="s">
        <v>461</v>
      </c>
      <c r="I104" s="106" t="s">
        <v>139</v>
      </c>
      <c r="J104" s="106" t="s">
        <v>462</v>
      </c>
      <c r="K104" s="104" t="s">
        <v>309</v>
      </c>
      <c r="L104" s="153" t="s">
        <v>121</v>
      </c>
      <c r="M104" s="17"/>
      <c r="N104" s="44" t="s">
        <v>122</v>
      </c>
      <c r="O104" s="85"/>
      <c r="P104" s="103" t="s">
        <v>123</v>
      </c>
      <c r="Q104" s="106" t="s">
        <v>124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15"/>
      <c r="C105" s="1368"/>
      <c r="D105" s="1368"/>
      <c r="E105" s="1359"/>
      <c r="F105" s="1521"/>
      <c r="G105" s="1359"/>
      <c r="H105" s="825"/>
      <c r="I105" s="826" t="s">
        <v>1</v>
      </c>
      <c r="J105" s="827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417"/>
      <c r="M105" s="538"/>
      <c r="N105" s="767"/>
      <c r="O105" s="85"/>
      <c r="P105" s="107" t="s">
        <v>60</v>
      </c>
      <c r="Q105" s="768">
        <f t="shared" ref="Q105:Q114" si="21">IF(P105="Acceptable",K105,0)</f>
        <v>0</v>
      </c>
      <c r="R105" s="769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363"/>
      <c r="C106" s="1276"/>
      <c r="D106" s="1276"/>
      <c r="E106" s="1277"/>
      <c r="F106" s="1517"/>
      <c r="G106" s="1277"/>
      <c r="H106" s="127"/>
      <c r="I106" s="826" t="s">
        <v>1</v>
      </c>
      <c r="J106" s="165"/>
      <c r="K106" s="130">
        <f t="shared" si="20"/>
        <v>0</v>
      </c>
      <c r="L106" s="417"/>
      <c r="M106" s="538"/>
      <c r="N106" s="540"/>
      <c r="O106" s="85"/>
      <c r="P106" s="107" t="s">
        <v>60</v>
      </c>
      <c r="Q106" s="768">
        <f t="shared" si="21"/>
        <v>0</v>
      </c>
      <c r="R106" s="769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463</v>
      </c>
    </row>
    <row r="107" spans="1:28" ht="13.5" customHeight="1">
      <c r="A107" s="120">
        <v>3</v>
      </c>
      <c r="B107" s="1363"/>
      <c r="C107" s="1276"/>
      <c r="D107" s="1276"/>
      <c r="E107" s="1277"/>
      <c r="F107" s="1517"/>
      <c r="G107" s="1277"/>
      <c r="H107" s="127"/>
      <c r="I107" s="826" t="s">
        <v>1</v>
      </c>
      <c r="J107" s="165"/>
      <c r="K107" s="130">
        <f t="shared" si="20"/>
        <v>0</v>
      </c>
      <c r="L107" s="417"/>
      <c r="M107" s="538"/>
      <c r="N107" s="540"/>
      <c r="O107" s="85"/>
      <c r="P107" s="107" t="s">
        <v>60</v>
      </c>
      <c r="Q107" s="768">
        <f t="shared" si="21"/>
        <v>0</v>
      </c>
      <c r="R107" s="769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464</v>
      </c>
    </row>
    <row r="108" spans="1:28" ht="13.5" customHeight="1">
      <c r="A108" s="120">
        <v>4</v>
      </c>
      <c r="B108" s="1363"/>
      <c r="C108" s="1276"/>
      <c r="D108" s="1276"/>
      <c r="E108" s="1277"/>
      <c r="F108" s="1517"/>
      <c r="G108" s="1277"/>
      <c r="H108" s="127"/>
      <c r="I108" s="826" t="s">
        <v>1</v>
      </c>
      <c r="J108" s="165"/>
      <c r="K108" s="130">
        <f t="shared" si="20"/>
        <v>0</v>
      </c>
      <c r="L108" s="417"/>
      <c r="M108" s="538"/>
      <c r="N108" s="540"/>
      <c r="O108" s="85"/>
      <c r="P108" s="107" t="s">
        <v>60</v>
      </c>
      <c r="Q108" s="768">
        <f t="shared" si="21"/>
        <v>0</v>
      </c>
      <c r="R108" s="769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363"/>
      <c r="C109" s="1276"/>
      <c r="D109" s="1276"/>
      <c r="E109" s="1277"/>
      <c r="F109" s="1517"/>
      <c r="G109" s="1277"/>
      <c r="H109" s="127"/>
      <c r="I109" s="826" t="s">
        <v>1</v>
      </c>
      <c r="J109" s="165"/>
      <c r="K109" s="130">
        <f t="shared" si="20"/>
        <v>0</v>
      </c>
      <c r="L109" s="417"/>
      <c r="M109" s="538"/>
      <c r="N109" s="540"/>
      <c r="O109" s="85"/>
      <c r="P109" s="107" t="s">
        <v>60</v>
      </c>
      <c r="Q109" s="768">
        <f t="shared" si="21"/>
        <v>0</v>
      </c>
      <c r="R109" s="769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363"/>
      <c r="C110" s="1276"/>
      <c r="D110" s="1276"/>
      <c r="E110" s="1277"/>
      <c r="F110" s="1517"/>
      <c r="G110" s="1277"/>
      <c r="H110" s="127"/>
      <c r="I110" s="826" t="s">
        <v>1</v>
      </c>
      <c r="J110" s="165"/>
      <c r="K110" s="130">
        <f t="shared" si="20"/>
        <v>0</v>
      </c>
      <c r="L110" s="417"/>
      <c r="M110" s="538"/>
      <c r="N110" s="540"/>
      <c r="O110" s="85"/>
      <c r="P110" s="107" t="s">
        <v>60</v>
      </c>
      <c r="Q110" s="768">
        <f t="shared" si="21"/>
        <v>0</v>
      </c>
      <c r="R110" s="769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363"/>
      <c r="C111" s="1276"/>
      <c r="D111" s="1276"/>
      <c r="E111" s="1277"/>
      <c r="F111" s="1517"/>
      <c r="G111" s="1277"/>
      <c r="H111" s="127"/>
      <c r="I111" s="128" t="s">
        <v>1</v>
      </c>
      <c r="J111" s="128"/>
      <c r="K111" s="130">
        <f t="shared" si="20"/>
        <v>0</v>
      </c>
      <c r="L111" s="417"/>
      <c r="M111" s="538"/>
      <c r="N111" s="540"/>
      <c r="O111" s="85"/>
      <c r="P111" s="107" t="s">
        <v>60</v>
      </c>
      <c r="Q111" s="768">
        <f t="shared" si="21"/>
        <v>0</v>
      </c>
      <c r="R111" s="769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363"/>
      <c r="C112" s="1276"/>
      <c r="D112" s="1276"/>
      <c r="E112" s="1277"/>
      <c r="F112" s="1517"/>
      <c r="G112" s="1277"/>
      <c r="H112" s="127"/>
      <c r="I112" s="826" t="s">
        <v>1</v>
      </c>
      <c r="J112" s="128"/>
      <c r="K112" s="130">
        <f t="shared" si="20"/>
        <v>0</v>
      </c>
      <c r="L112" s="417"/>
      <c r="M112" s="538"/>
      <c r="N112" s="540"/>
      <c r="O112" s="85"/>
      <c r="P112" s="107" t="s">
        <v>60</v>
      </c>
      <c r="Q112" s="768">
        <f t="shared" si="21"/>
        <v>0</v>
      </c>
      <c r="R112" s="769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363"/>
      <c r="C113" s="1276"/>
      <c r="D113" s="1276"/>
      <c r="E113" s="1277"/>
      <c r="F113" s="1517"/>
      <c r="G113" s="1277"/>
      <c r="H113" s="127"/>
      <c r="I113" s="826" t="s">
        <v>1</v>
      </c>
      <c r="J113" s="128"/>
      <c r="K113" s="130">
        <f t="shared" si="20"/>
        <v>0</v>
      </c>
      <c r="L113" s="417"/>
      <c r="M113" s="538"/>
      <c r="N113" s="540"/>
      <c r="O113" s="85"/>
      <c r="P113" s="107" t="s">
        <v>60</v>
      </c>
      <c r="Q113" s="768">
        <f t="shared" si="21"/>
        <v>0</v>
      </c>
      <c r="R113" s="76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363"/>
      <c r="C114" s="1276"/>
      <c r="D114" s="1276"/>
      <c r="E114" s="1277"/>
      <c r="F114" s="1518"/>
      <c r="G114" s="1376"/>
      <c r="H114" s="828"/>
      <c r="I114" s="829" t="s">
        <v>1</v>
      </c>
      <c r="J114" s="164"/>
      <c r="K114" s="130">
        <f t="shared" si="20"/>
        <v>0</v>
      </c>
      <c r="L114" s="417"/>
      <c r="M114" s="538"/>
      <c r="N114" s="540"/>
      <c r="O114" s="85"/>
      <c r="P114" s="107" t="s">
        <v>60</v>
      </c>
      <c r="Q114" s="768">
        <f t="shared" si="21"/>
        <v>0</v>
      </c>
      <c r="R114" s="769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384"/>
      <c r="C115" s="1294"/>
      <c r="D115" s="1294"/>
      <c r="E115" s="1357"/>
      <c r="F115" s="1519"/>
      <c r="G115" s="1357"/>
      <c r="H115" s="212"/>
      <c r="I115" s="212"/>
      <c r="J115" s="193" t="s">
        <v>125</v>
      </c>
      <c r="K115" s="213">
        <f>IF(SUM(K105:K114)&gt;=30,30,SUM(K105:K114))</f>
        <v>0</v>
      </c>
      <c r="L115" s="173"/>
      <c r="M115" s="85"/>
      <c r="N115" s="487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30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95</v>
      </c>
      <c r="C117" s="86"/>
      <c r="D117" s="86"/>
      <c r="E117" s="86"/>
      <c r="F117" s="219" t="s">
        <v>96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97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63"/>
      <c r="B118" s="32"/>
      <c r="C118" s="24"/>
      <c r="D118" s="564"/>
      <c r="E118" s="564"/>
      <c r="F118" s="86"/>
      <c r="G118" s="86"/>
      <c r="H118" s="220"/>
      <c r="I118" s="86"/>
      <c r="J118" s="86"/>
      <c r="K118" s="86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6"/>
      <c r="G119" s="86"/>
      <c r="H119" s="220"/>
      <c r="I119" s="86"/>
      <c r="J119" s="86"/>
      <c r="K119" s="86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188</v>
      </c>
      <c r="C120" s="27"/>
      <c r="D120" s="564"/>
      <c r="E120" s="564"/>
      <c r="F120" s="16" t="s">
        <v>99</v>
      </c>
      <c r="G120" s="16"/>
      <c r="H120" s="220"/>
      <c r="I120" s="86"/>
      <c r="J120" s="86"/>
      <c r="K120" s="86"/>
      <c r="L120" s="564"/>
      <c r="M120" s="564"/>
      <c r="N120" s="564"/>
      <c r="O120" s="16"/>
      <c r="P120" s="16" t="s">
        <v>100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101</v>
      </c>
      <c r="C121" s="831"/>
      <c r="D121" s="564"/>
      <c r="E121" s="564"/>
      <c r="F121" s="19" t="s">
        <v>101</v>
      </c>
      <c r="G121" s="19"/>
      <c r="H121" s="220"/>
      <c r="I121" s="86"/>
      <c r="J121" s="86"/>
      <c r="K121" s="86"/>
      <c r="L121" s="564"/>
      <c r="M121" s="564"/>
      <c r="N121" s="564"/>
      <c r="O121" s="16"/>
      <c r="P121" s="19" t="s">
        <v>101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102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103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101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101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L56" r:id="rId1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I34" sqref="I34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349" t="s">
        <v>386</v>
      </c>
      <c r="C1" s="1270"/>
      <c r="D1" s="1270"/>
      <c r="E1" s="1270"/>
      <c r="F1" s="1270"/>
      <c r="G1" s="1270"/>
      <c r="H1" s="1270"/>
      <c r="I1" s="1270"/>
      <c r="J1" s="83"/>
      <c r="K1" s="1435" t="str">
        <f>B1</f>
        <v>KRA III - EXTENSION</v>
      </c>
      <c r="L1" s="1270"/>
      <c r="M1" s="832"/>
      <c r="N1" s="1349" t="str">
        <f>B1</f>
        <v>KRA III - EXTENSION</v>
      </c>
      <c r="O1" s="1270"/>
      <c r="P1" s="1270"/>
      <c r="Q1" s="1270"/>
      <c r="R1" s="1270"/>
      <c r="S1" s="1270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522" t="str">
        <f>'Request Form'!B6</f>
        <v>LAST NAME:</v>
      </c>
      <c r="C3" s="1276"/>
      <c r="D3" s="1277"/>
      <c r="E3" s="1523" t="str">
        <f>Form1_A!E3</f>
        <v>MAALIW</v>
      </c>
      <c r="F3" s="1276"/>
      <c r="G3" s="1276"/>
      <c r="H3" s="1276"/>
      <c r="I3" s="1277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522" t="str">
        <f>'Request Form'!B7</f>
        <v>FIRST NAME, EXT.:</v>
      </c>
      <c r="C4" s="1276"/>
      <c r="D4" s="1277"/>
      <c r="E4" s="1523" t="str">
        <f>Form1_A!E4</f>
        <v>RENATO III</v>
      </c>
      <c r="F4" s="1276"/>
      <c r="G4" s="1276"/>
      <c r="H4" s="1276"/>
      <c r="I4" s="1277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522" t="str">
        <f>'Request Form'!B8</f>
        <v>MIDDLE NAME:</v>
      </c>
      <c r="C5" s="1276"/>
      <c r="D5" s="1277"/>
      <c r="E5" s="1351" t="str">
        <f>Form1_A!E5</f>
        <v>RACELIS</v>
      </c>
      <c r="F5" s="1276"/>
      <c r="G5" s="1276"/>
      <c r="H5" s="1276"/>
      <c r="I5" s="1277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352" t="s">
        <v>465</v>
      </c>
      <c r="C7" s="1294"/>
      <c r="D7" s="1294"/>
      <c r="E7" s="1294"/>
      <c r="F7" s="1294"/>
      <c r="G7" s="1294"/>
      <c r="H7" s="1294"/>
      <c r="I7" s="1295"/>
      <c r="J7" s="91"/>
      <c r="K7" s="1435" t="str">
        <f>B7</f>
        <v>CRITERION C - QUALITY OF EXTENSION SERVICES (MAX = 20 POINTS)</v>
      </c>
      <c r="L7" s="1270"/>
      <c r="M7" s="85"/>
      <c r="N7" s="1334" t="str">
        <f>B7</f>
        <v>CRITERION C - QUALITY OF EXTENSION SERVICES (MAX = 20 POINTS)</v>
      </c>
      <c r="O7" s="1270"/>
      <c r="P7" s="1270"/>
      <c r="Q7" s="1270"/>
      <c r="R7" s="1270"/>
      <c r="S7" s="1270"/>
      <c r="T7" s="566"/>
      <c r="U7" s="85"/>
      <c r="V7" s="566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66"/>
      <c r="P8" s="566"/>
      <c r="Q8" s="566"/>
      <c r="R8" s="566"/>
      <c r="S8" s="566"/>
      <c r="T8" s="566"/>
      <c r="U8" s="85"/>
      <c r="V8" s="566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524" t="s">
        <v>466</v>
      </c>
      <c r="C9" s="1276"/>
      <c r="D9" s="1276"/>
      <c r="E9" s="1276"/>
      <c r="F9" s="1276"/>
      <c r="G9" s="1276"/>
      <c r="H9" s="1276"/>
      <c r="I9" s="1345"/>
      <c r="J9" s="89"/>
      <c r="K9" s="89"/>
      <c r="L9" s="89"/>
      <c r="M9" s="85"/>
      <c r="N9" s="85"/>
      <c r="O9" s="566"/>
      <c r="P9" s="566"/>
      <c r="Q9" s="566"/>
      <c r="R9" s="566"/>
      <c r="S9" s="566"/>
      <c r="T9" s="566"/>
      <c r="U9" s="85"/>
      <c r="V9" s="566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89"/>
      <c r="J10" s="87"/>
      <c r="K10" s="87"/>
      <c r="L10" s="87"/>
      <c r="M10" s="85"/>
      <c r="N10" s="85"/>
      <c r="O10" s="566"/>
      <c r="P10" s="566"/>
      <c r="Q10" s="566"/>
      <c r="R10" s="566"/>
      <c r="S10" s="566"/>
      <c r="T10" s="566"/>
      <c r="U10" s="85"/>
      <c r="V10" s="566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525" t="s">
        <v>467</v>
      </c>
      <c r="C11" s="1276"/>
      <c r="D11" s="1276"/>
      <c r="E11" s="1276"/>
      <c r="F11" s="1276"/>
      <c r="G11" s="1276"/>
      <c r="H11" s="1345"/>
      <c r="I11" s="833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34"/>
      <c r="G12" s="835"/>
      <c r="H12" s="834"/>
      <c r="I12" s="836"/>
      <c r="J12" s="835"/>
      <c r="K12" s="835"/>
      <c r="L12" s="835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525" t="s">
        <v>468</v>
      </c>
      <c r="C13" s="1276"/>
      <c r="D13" s="1276"/>
      <c r="E13" s="1276"/>
      <c r="F13" s="1276"/>
      <c r="G13" s="837" t="s">
        <v>1</v>
      </c>
      <c r="H13" s="1323" t="s">
        <v>66</v>
      </c>
      <c r="I13" s="1295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72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64"/>
      <c r="J14" s="84"/>
      <c r="K14" s="84"/>
      <c r="L14" s="84"/>
      <c r="M14" s="85"/>
      <c r="N14" s="85"/>
      <c r="O14" s="566"/>
      <c r="P14" s="566"/>
      <c r="Q14" s="566"/>
      <c r="R14" s="566"/>
      <c r="S14" s="566"/>
      <c r="T14" s="566"/>
      <c r="U14" s="85"/>
      <c r="V14" s="566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42" t="s">
        <v>58</v>
      </c>
      <c r="C15" s="201" t="s">
        <v>469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35" t="s">
        <v>113</v>
      </c>
      <c r="C16" s="1339" t="s">
        <v>67</v>
      </c>
      <c r="D16" s="1310"/>
      <c r="E16" s="1288"/>
      <c r="F16" s="1530" t="s">
        <v>470</v>
      </c>
      <c r="G16" s="1368"/>
      <c r="H16" s="1368"/>
      <c r="I16" s="1360"/>
      <c r="J16" s="838"/>
      <c r="K16" s="1531" t="s">
        <v>122</v>
      </c>
      <c r="L16" s="1295"/>
      <c r="M16" s="85"/>
      <c r="N16" s="1526"/>
      <c r="O16" s="1312"/>
      <c r="P16" s="1312"/>
      <c r="Q16" s="1312"/>
      <c r="R16" s="1312"/>
      <c r="S16" s="1312"/>
      <c r="T16" s="1312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528"/>
      <c r="C17" s="1529"/>
      <c r="D17" s="1274"/>
      <c r="E17" s="1415"/>
      <c r="F17" s="45" t="s">
        <v>471</v>
      </c>
      <c r="G17" s="45" t="s">
        <v>121</v>
      </c>
      <c r="H17" s="839" t="s">
        <v>472</v>
      </c>
      <c r="I17" s="840" t="s">
        <v>70</v>
      </c>
      <c r="J17" s="17"/>
      <c r="K17" s="44" t="s">
        <v>473</v>
      </c>
      <c r="L17" s="44" t="s">
        <v>474</v>
      </c>
      <c r="M17" s="85"/>
      <c r="N17" s="45" t="s">
        <v>74</v>
      </c>
      <c r="O17" s="841" t="s">
        <v>75</v>
      </c>
      <c r="P17" s="842" t="s">
        <v>76</v>
      </c>
      <c r="Q17" s="843" t="s">
        <v>77</v>
      </c>
      <c r="R17" s="842" t="s">
        <v>75</v>
      </c>
      <c r="S17" s="844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45">
        <v>1</v>
      </c>
      <c r="C18" s="1532" t="s">
        <v>79</v>
      </c>
      <c r="D18" s="1276"/>
      <c r="E18" s="1277"/>
      <c r="F18" s="846">
        <v>0</v>
      </c>
      <c r="G18" s="847"/>
      <c r="H18" s="848">
        <v>0</v>
      </c>
      <c r="I18" s="849"/>
      <c r="J18" s="538"/>
      <c r="K18" s="425"/>
      <c r="L18" s="425"/>
      <c r="M18" s="85"/>
      <c r="N18" s="792" t="s">
        <v>60</v>
      </c>
      <c r="O18" s="850">
        <f t="shared" ref="O18:O21" si="2">IF(N18="Acceptable",F18,"")</f>
        <v>0</v>
      </c>
      <c r="P18" s="851"/>
      <c r="Q18" s="215" t="s">
        <v>60</v>
      </c>
      <c r="R18" s="852">
        <f t="shared" ref="R18:R21" si="3">IF(Q18="Acceptable",H18,"")</f>
        <v>0</v>
      </c>
      <c r="S18" s="853"/>
      <c r="T18" s="1301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54">
        <v>2</v>
      </c>
      <c r="C19" s="1532" t="s">
        <v>83</v>
      </c>
      <c r="D19" s="1276"/>
      <c r="E19" s="1277"/>
      <c r="F19" s="855">
        <v>0</v>
      </c>
      <c r="G19" s="847"/>
      <c r="H19" s="856">
        <v>0</v>
      </c>
      <c r="I19" s="417"/>
      <c r="J19" s="538"/>
      <c r="K19" s="386"/>
      <c r="L19" s="386"/>
      <c r="M19" s="85"/>
      <c r="N19" s="542" t="s">
        <v>60</v>
      </c>
      <c r="O19" s="857">
        <f t="shared" si="2"/>
        <v>0</v>
      </c>
      <c r="P19" s="858"/>
      <c r="Q19" s="87" t="s">
        <v>60</v>
      </c>
      <c r="R19" s="819">
        <f t="shared" si="3"/>
        <v>0</v>
      </c>
      <c r="S19" s="859"/>
      <c r="T19" s="1270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54">
        <v>3</v>
      </c>
      <c r="C20" s="1532" t="s">
        <v>85</v>
      </c>
      <c r="D20" s="1276"/>
      <c r="E20" s="1277"/>
      <c r="F20" s="855">
        <v>0</v>
      </c>
      <c r="G20" s="847"/>
      <c r="H20" s="856">
        <v>0</v>
      </c>
      <c r="I20" s="417"/>
      <c r="J20" s="538"/>
      <c r="K20" s="386"/>
      <c r="L20" s="386"/>
      <c r="M20" s="85"/>
      <c r="N20" s="542" t="s">
        <v>60</v>
      </c>
      <c r="O20" s="857">
        <f t="shared" si="2"/>
        <v>0</v>
      </c>
      <c r="P20" s="858"/>
      <c r="Q20" s="87" t="s">
        <v>60</v>
      </c>
      <c r="R20" s="819">
        <f t="shared" si="3"/>
        <v>0</v>
      </c>
      <c r="S20" s="859"/>
      <c r="T20" s="1270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54">
        <v>4</v>
      </c>
      <c r="C21" s="1533" t="s">
        <v>87</v>
      </c>
      <c r="D21" s="1375"/>
      <c r="E21" s="1376"/>
      <c r="F21" s="855">
        <v>0</v>
      </c>
      <c r="G21" s="847"/>
      <c r="H21" s="856">
        <v>0</v>
      </c>
      <c r="I21" s="502"/>
      <c r="J21" s="538"/>
      <c r="K21" s="394"/>
      <c r="L21" s="394"/>
      <c r="M21" s="85"/>
      <c r="N21" s="860" t="s">
        <v>60</v>
      </c>
      <c r="O21" s="861">
        <f t="shared" si="2"/>
        <v>0</v>
      </c>
      <c r="P21" s="862"/>
      <c r="Q21" s="863" t="s">
        <v>60</v>
      </c>
      <c r="R21" s="864">
        <f t="shared" si="3"/>
        <v>0</v>
      </c>
      <c r="S21" s="865"/>
      <c r="T21" s="1270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534" t="s">
        <v>88</v>
      </c>
      <c r="C22" s="1294"/>
      <c r="D22" s="1294"/>
      <c r="E22" s="1294"/>
      <c r="F22" s="1294"/>
      <c r="G22" s="1299"/>
      <c r="H22" s="1535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5"/>
      <c r="J22" s="866"/>
      <c r="K22" s="866"/>
      <c r="L22" s="866"/>
      <c r="M22" s="85"/>
      <c r="N22" s="867"/>
      <c r="O22" s="868"/>
      <c r="P22" s="869"/>
      <c r="Q22" s="868"/>
      <c r="R22" s="868"/>
      <c r="S22" s="869"/>
      <c r="T22" s="538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458" t="s">
        <v>475</v>
      </c>
      <c r="C23" s="1294"/>
      <c r="D23" s="1294"/>
      <c r="E23" s="1294"/>
      <c r="F23" s="1294"/>
      <c r="G23" s="1357"/>
      <c r="H23" s="1536">
        <f>H22/100*20</f>
        <v>0</v>
      </c>
      <c r="I23" s="1295"/>
      <c r="J23" s="194"/>
      <c r="K23" s="194"/>
      <c r="L23" s="194"/>
      <c r="M23" s="85"/>
      <c r="N23" s="1527" t="s">
        <v>89</v>
      </c>
      <c r="O23" s="1277"/>
      <c r="P23" s="870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1" t="s">
        <v>90</v>
      </c>
      <c r="R23" s="872"/>
      <c r="S23" s="873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476</v>
      </c>
      <c r="AD23" s="85"/>
    </row>
    <row r="24" spans="1:30" ht="13.5" customHeight="1">
      <c r="A24" s="85"/>
      <c r="B24" s="84"/>
      <c r="C24" s="84"/>
      <c r="D24" s="84"/>
      <c r="E24" s="84"/>
      <c r="F24" s="874"/>
      <c r="G24" s="874"/>
      <c r="H24" s="874"/>
      <c r="I24" s="874"/>
      <c r="J24" s="874"/>
      <c r="K24" s="874"/>
      <c r="L24" s="874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477</v>
      </c>
      <c r="AD24" s="85"/>
    </row>
    <row r="25" spans="1:30" ht="13.5" customHeight="1">
      <c r="A25" s="85"/>
      <c r="B25" s="1352" t="s">
        <v>478</v>
      </c>
      <c r="C25" s="1294"/>
      <c r="D25" s="1294"/>
      <c r="E25" s="1294"/>
      <c r="F25" s="1294"/>
      <c r="G25" s="1294"/>
      <c r="H25" s="1294"/>
      <c r="I25" s="1295"/>
      <c r="J25" s="91"/>
      <c r="K25" s="1435" t="str">
        <f>B25</f>
        <v>CRITERION D - BONUS CRITERION (MAX = 20 POINTS)</v>
      </c>
      <c r="L25" s="1270"/>
      <c r="M25" s="85"/>
      <c r="N25" s="1334" t="str">
        <f>B25</f>
        <v>CRITERION D - BONUS CRITERION (MAX = 20 POINTS)</v>
      </c>
      <c r="O25" s="1270"/>
      <c r="P25" s="1270"/>
      <c r="Q25" s="1270"/>
      <c r="R25" s="1270"/>
      <c r="S25" s="1270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479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64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480</v>
      </c>
      <c r="AD26" s="85"/>
    </row>
    <row r="27" spans="1:30" ht="13.5" customHeight="1">
      <c r="A27" s="85"/>
      <c r="B27" s="422" t="s">
        <v>170</v>
      </c>
      <c r="C27" s="219" t="s">
        <v>481</v>
      </c>
      <c r="D27" s="101"/>
      <c r="E27" s="101"/>
      <c r="F27" s="101"/>
      <c r="G27" s="101"/>
      <c r="H27" s="101"/>
      <c r="I27" s="364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482</v>
      </c>
      <c r="AD27" s="85"/>
    </row>
    <row r="28" spans="1:30" ht="13.5" customHeight="1">
      <c r="A28" s="85"/>
      <c r="B28" s="422" t="s">
        <v>62</v>
      </c>
      <c r="C28" s="90" t="s">
        <v>483</v>
      </c>
      <c r="D28" s="85"/>
      <c r="E28" s="85"/>
      <c r="F28" s="88"/>
      <c r="G28" s="88"/>
      <c r="H28" s="88"/>
      <c r="I28" s="364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484</v>
      </c>
      <c r="AD28" s="85"/>
    </row>
    <row r="29" spans="1:30" ht="13.5" customHeight="1">
      <c r="A29" s="85"/>
      <c r="B29" s="875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76" t="s">
        <v>485</v>
      </c>
      <c r="AD29" s="85"/>
    </row>
    <row r="30" spans="1:30" ht="25.5">
      <c r="A30" s="87"/>
      <c r="B30" s="70" t="s">
        <v>113</v>
      </c>
      <c r="C30" s="1329" t="s">
        <v>486</v>
      </c>
      <c r="D30" s="1294"/>
      <c r="E30" s="1294"/>
      <c r="F30" s="1357"/>
      <c r="G30" s="104" t="s">
        <v>487</v>
      </c>
      <c r="H30" s="104" t="s">
        <v>120</v>
      </c>
      <c r="I30" s="153" t="s">
        <v>70</v>
      </c>
      <c r="J30" s="17"/>
      <c r="K30" s="1318" t="s">
        <v>122</v>
      </c>
      <c r="L30" s="1295"/>
      <c r="M30" s="87"/>
      <c r="N30" s="103" t="s">
        <v>123</v>
      </c>
      <c r="O30" s="104" t="s">
        <v>124</v>
      </c>
      <c r="P30" s="1296" t="s">
        <v>76</v>
      </c>
      <c r="Q30" s="1294"/>
      <c r="R30" s="1294"/>
      <c r="S30" s="1295"/>
      <c r="T30" s="13"/>
      <c r="U30" s="87"/>
      <c r="V30" s="87"/>
      <c r="W30" s="87"/>
      <c r="X30" s="87"/>
      <c r="Y30" s="87"/>
      <c r="Z30" s="87"/>
      <c r="AA30" s="87"/>
      <c r="AB30" s="87"/>
      <c r="AC30" s="476" t="s">
        <v>488</v>
      </c>
      <c r="AD30" s="87"/>
    </row>
    <row r="31" spans="1:30" ht="33" customHeight="1">
      <c r="A31" s="85"/>
      <c r="B31" s="876">
        <v>1</v>
      </c>
      <c r="C31" s="1537"/>
      <c r="D31" s="1368"/>
      <c r="E31" s="1368"/>
      <c r="F31" s="1359"/>
      <c r="G31" s="877"/>
      <c r="H31" s="878"/>
      <c r="I31" s="879"/>
      <c r="J31" s="538"/>
      <c r="K31" s="1538" t="s">
        <v>490</v>
      </c>
      <c r="L31" s="1360"/>
      <c r="M31" s="85"/>
      <c r="N31" s="542" t="s">
        <v>60</v>
      </c>
      <c r="O31" s="880">
        <f>IF(N31="Acceptable",H31,0)</f>
        <v>0</v>
      </c>
      <c r="P31" s="1332"/>
      <c r="Q31" s="1294"/>
      <c r="R31" s="1294"/>
      <c r="S31" s="1295"/>
      <c r="T31" s="85"/>
      <c r="U31" s="85"/>
      <c r="V31" s="85"/>
      <c r="W31" s="85"/>
      <c r="X31" s="85"/>
      <c r="Y31" s="85"/>
      <c r="Z31" s="85"/>
      <c r="AA31" s="85"/>
      <c r="AB31" s="85"/>
      <c r="AC31" s="476" t="s">
        <v>491</v>
      </c>
      <c r="AD31" s="85"/>
    </row>
    <row r="32" spans="1:30" ht="15" customHeight="1">
      <c r="A32" s="85"/>
      <c r="B32" s="881"/>
      <c r="C32" s="1539"/>
      <c r="D32" s="1375"/>
      <c r="E32" s="1375"/>
      <c r="F32" s="1376"/>
      <c r="G32" s="882" t="s">
        <v>125</v>
      </c>
      <c r="H32" s="883" t="s">
        <v>492</v>
      </c>
      <c r="I32" s="884"/>
      <c r="J32" s="538"/>
      <c r="K32" s="1540"/>
      <c r="L32" s="1484"/>
      <c r="M32" s="85"/>
      <c r="N32" s="140"/>
      <c r="O32" s="175">
        <f>SUM(O31)</f>
        <v>0</v>
      </c>
      <c r="P32" s="1333"/>
      <c r="Q32" s="1294"/>
      <c r="R32" s="1294"/>
      <c r="S32" s="1295"/>
      <c r="T32" s="87"/>
      <c r="U32" s="85"/>
      <c r="V32" s="85"/>
      <c r="W32" s="85"/>
      <c r="X32" s="85"/>
      <c r="Y32" s="85"/>
      <c r="Z32" s="85"/>
      <c r="AA32" s="85"/>
      <c r="AB32" s="85"/>
      <c r="AC32" s="476" t="s">
        <v>493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66"/>
      <c r="O33" s="566"/>
      <c r="P33" s="566"/>
      <c r="Q33" s="566"/>
      <c r="R33" s="566"/>
      <c r="S33" s="566"/>
      <c r="T33" s="566"/>
      <c r="U33" s="85"/>
      <c r="V33" s="85"/>
      <c r="W33" s="85"/>
      <c r="X33" s="85"/>
      <c r="Y33" s="85"/>
      <c r="Z33" s="85"/>
      <c r="AA33" s="85"/>
      <c r="AB33" s="85"/>
      <c r="AC33" s="476" t="s">
        <v>494</v>
      </c>
      <c r="AD33" s="85"/>
    </row>
    <row r="34" spans="1:30" ht="13.5" customHeight="1">
      <c r="A34" s="86"/>
      <c r="B34" s="86"/>
      <c r="C34" s="24" t="s">
        <v>95</v>
      </c>
      <c r="D34" s="86"/>
      <c r="E34" s="86"/>
      <c r="F34" s="219" t="s">
        <v>96</v>
      </c>
      <c r="G34" s="220"/>
      <c r="H34" s="86"/>
      <c r="I34" s="86"/>
      <c r="J34" s="86"/>
      <c r="K34" s="86"/>
      <c r="L34" s="86"/>
      <c r="M34" s="86"/>
      <c r="N34" s="219" t="s">
        <v>97</v>
      </c>
      <c r="O34" s="86"/>
      <c r="P34" s="86"/>
      <c r="Q34" s="86"/>
      <c r="R34" s="564"/>
      <c r="S34" s="564"/>
      <c r="T34" s="564"/>
      <c r="U34" s="86"/>
      <c r="V34" s="86"/>
      <c r="W34" s="86"/>
      <c r="X34" s="86"/>
      <c r="Y34" s="86"/>
      <c r="Z34" s="86"/>
      <c r="AA34" s="86"/>
      <c r="AB34" s="86"/>
      <c r="AC34" s="98" t="s">
        <v>489</v>
      </c>
      <c r="AD34" s="86"/>
    </row>
    <row r="35" spans="1:30" ht="13.5" customHeight="1">
      <c r="A35" s="564"/>
      <c r="B35" s="563"/>
      <c r="C35" s="32"/>
      <c r="D35" s="564"/>
      <c r="E35" s="564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8" t="s">
        <v>495</v>
      </c>
      <c r="AD35" s="564"/>
    </row>
    <row r="36" spans="1:30" ht="13.5" customHeight="1">
      <c r="A36" s="564"/>
      <c r="B36" s="563"/>
      <c r="C36" s="372"/>
      <c r="D36" s="564"/>
      <c r="E36" s="564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8" t="s">
        <v>496</v>
      </c>
      <c r="AD36" s="564"/>
    </row>
    <row r="37" spans="1:30" ht="13.5" customHeight="1">
      <c r="A37" s="564"/>
      <c r="B37" s="563"/>
      <c r="C37" s="27" t="s">
        <v>188</v>
      </c>
      <c r="D37" s="564"/>
      <c r="E37" s="564"/>
      <c r="F37" s="16" t="s">
        <v>99</v>
      </c>
      <c r="G37" s="220"/>
      <c r="H37" s="86"/>
      <c r="I37" s="86"/>
      <c r="J37" s="86"/>
      <c r="K37" s="86"/>
      <c r="L37" s="86"/>
      <c r="M37" s="86"/>
      <c r="N37" s="16" t="s">
        <v>100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8" t="s">
        <v>497</v>
      </c>
      <c r="AD37" s="564"/>
    </row>
    <row r="38" spans="1:30" ht="13.5" customHeight="1">
      <c r="A38" s="564"/>
      <c r="B38" s="563"/>
      <c r="C38" s="27" t="s">
        <v>101</v>
      </c>
      <c r="D38" s="564"/>
      <c r="E38" s="564"/>
      <c r="F38" s="19" t="s">
        <v>101</v>
      </c>
      <c r="G38" s="220"/>
      <c r="H38" s="86"/>
      <c r="I38" s="86"/>
      <c r="J38" s="86"/>
      <c r="K38" s="86"/>
      <c r="L38" s="86"/>
      <c r="M38" s="86"/>
      <c r="N38" s="19" t="s">
        <v>101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8" t="s">
        <v>498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66"/>
      <c r="V39" s="566"/>
      <c r="W39" s="566"/>
      <c r="X39" s="566"/>
      <c r="Y39" s="566"/>
      <c r="Z39" s="566"/>
      <c r="AA39" s="566"/>
      <c r="AB39" s="566"/>
      <c r="AC39" s="98" t="s">
        <v>499</v>
      </c>
      <c r="AD39" s="566"/>
    </row>
    <row r="40" spans="1:30" ht="13.5" customHeight="1">
      <c r="A40" s="566"/>
      <c r="B40" s="565"/>
      <c r="C40" s="565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66"/>
      <c r="V40" s="566"/>
      <c r="W40" s="566"/>
      <c r="X40" s="566"/>
      <c r="Y40" s="566"/>
      <c r="Z40" s="566"/>
      <c r="AA40" s="566"/>
      <c r="AB40" s="566"/>
      <c r="AC40" s="98" t="s">
        <v>500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102</v>
      </c>
      <c r="G41" s="17"/>
      <c r="H41" s="17"/>
      <c r="I41" s="17"/>
      <c r="J41" s="17"/>
      <c r="K41" s="17"/>
      <c r="L41" s="17"/>
      <c r="M41" s="17"/>
      <c r="N41" s="16" t="s">
        <v>103</v>
      </c>
      <c r="O41" s="85"/>
      <c r="P41" s="85"/>
      <c r="Q41" s="85"/>
      <c r="R41" s="85"/>
      <c r="S41" s="85"/>
      <c r="T41" s="85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5"/>
      <c r="B42" s="85"/>
      <c r="C42" s="85"/>
      <c r="D42" s="85"/>
      <c r="E42" s="85"/>
      <c r="F42" s="19" t="s">
        <v>101</v>
      </c>
      <c r="G42" s="85"/>
      <c r="H42" s="85"/>
      <c r="I42" s="85"/>
      <c r="J42" s="85"/>
      <c r="K42" s="85"/>
      <c r="L42" s="85"/>
      <c r="M42" s="85"/>
      <c r="N42" s="19" t="s">
        <v>101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397" t="s">
        <v>166</v>
      </c>
      <c r="B1" s="1270"/>
      <c r="C1" s="1270"/>
      <c r="D1" s="1270"/>
      <c r="E1" s="1270"/>
      <c r="F1" s="1270"/>
      <c r="G1" s="1270"/>
      <c r="H1" s="1270"/>
      <c r="I1" s="1270"/>
      <c r="J1" s="245"/>
      <c r="K1" s="245" t="str">
        <f>A1</f>
        <v>FACULTY POSITION RECLASSIFICATION FOR SUCs</v>
      </c>
      <c r="L1" s="246"/>
      <c r="M1" s="1397" t="str">
        <f>A1</f>
        <v>FACULTY POSITION RECLASSIFICATION FOR SUCs</v>
      </c>
      <c r="N1" s="1270"/>
      <c r="O1" s="1270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397" t="s">
        <v>386</v>
      </c>
      <c r="B3" s="1270"/>
      <c r="C3" s="1270"/>
      <c r="D3" s="1270"/>
      <c r="E3" s="1270"/>
      <c r="F3" s="1270"/>
      <c r="G3" s="1270"/>
      <c r="H3" s="1270"/>
      <c r="I3" s="1270"/>
      <c r="J3" s="245"/>
      <c r="K3" s="245" t="str">
        <f t="shared" ref="K3:K4" si="0">A3</f>
        <v>KRA III - EXTENSION</v>
      </c>
      <c r="L3" s="246"/>
      <c r="M3" s="1397" t="str">
        <f t="shared" ref="M3:M7" si="1">A3</f>
        <v>KRA III - EXTENSION</v>
      </c>
      <c r="N3" s="1270"/>
      <c r="O3" s="1270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398" t="s">
        <v>167</v>
      </c>
      <c r="B4" s="1270"/>
      <c r="C4" s="1270"/>
      <c r="D4" s="1270"/>
      <c r="E4" s="1270"/>
      <c r="F4" s="1270"/>
      <c r="G4" s="1270"/>
      <c r="H4" s="1270"/>
      <c r="I4" s="1270"/>
      <c r="J4" s="92"/>
      <c r="K4" s="92" t="str">
        <f t="shared" si="0"/>
        <v>SUMMARY OF POINTS</v>
      </c>
      <c r="L4" s="246"/>
      <c r="M4" s="1398" t="str">
        <f t="shared" si="1"/>
        <v>SUMMARY OF POINTS</v>
      </c>
      <c r="N4" s="1270"/>
      <c r="O4" s="1270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00" t="str">
        <f>'Request Form'!B6</f>
        <v>LAST NAME:</v>
      </c>
      <c r="B5" s="1368"/>
      <c r="C5" s="1359"/>
      <c r="D5" s="1541" t="str">
        <f>Form1_A!E3</f>
        <v>MAALIW</v>
      </c>
      <c r="E5" s="1310"/>
      <c r="F5" s="1310"/>
      <c r="G5" s="1310"/>
      <c r="H5" s="1310"/>
      <c r="I5" s="1311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01" t="str">
        <f>'Request Form'!B7</f>
        <v>FIRST NAME, EXT.:</v>
      </c>
      <c r="B6" s="1276"/>
      <c r="C6" s="1277"/>
      <c r="D6" s="1542" t="str">
        <f>Form1_A!E4</f>
        <v>RENATO III</v>
      </c>
      <c r="E6" s="1276"/>
      <c r="F6" s="1276"/>
      <c r="G6" s="1276"/>
      <c r="H6" s="1276"/>
      <c r="I6" s="1345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43" t="str">
        <f>'Request Form'!B8</f>
        <v>MIDDLE NAME:</v>
      </c>
      <c r="B7" s="1375"/>
      <c r="C7" s="1376"/>
      <c r="D7" s="1544" t="str">
        <f>Form1_A!E5</f>
        <v>RACELIS</v>
      </c>
      <c r="E7" s="1375"/>
      <c r="F7" s="1375"/>
      <c r="G7" s="1375"/>
      <c r="H7" s="1375"/>
      <c r="I7" s="1484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03" t="s">
        <v>387</v>
      </c>
      <c r="B9" s="1294"/>
      <c r="C9" s="1294"/>
      <c r="D9" s="1294"/>
      <c r="E9" s="1294"/>
      <c r="F9" s="1294"/>
      <c r="G9" s="1294"/>
      <c r="H9" s="1294"/>
      <c r="I9" s="1295"/>
      <c r="J9" s="92"/>
      <c r="K9" s="92" t="str">
        <f>A9</f>
        <v>CRITERION A - SERVICE TO THE INSTITUTION (MAX = 30 POINTS)</v>
      </c>
      <c r="L9" s="246"/>
      <c r="M9" s="1410" t="str">
        <f>A9</f>
        <v>CRITERION A - SERVICE TO THE INSTITUTION (MAX = 30 POINTS)</v>
      </c>
      <c r="N9" s="1312"/>
      <c r="O9" s="1312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45"/>
      <c r="B10" s="1294"/>
      <c r="C10" s="1294"/>
      <c r="D10" s="1294"/>
      <c r="E10" s="1294"/>
      <c r="F10" s="1294"/>
      <c r="G10" s="1357"/>
      <c r="H10" s="251" t="s">
        <v>120</v>
      </c>
      <c r="I10" s="252" t="s">
        <v>169</v>
      </c>
      <c r="J10" s="253"/>
      <c r="K10" s="576" t="s">
        <v>122</v>
      </c>
      <c r="L10" s="246"/>
      <c r="M10" s="885" t="s">
        <v>124</v>
      </c>
      <c r="N10" s="261" t="s">
        <v>169</v>
      </c>
      <c r="O10" s="886" t="s">
        <v>347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7" t="s">
        <v>58</v>
      </c>
      <c r="B11" s="888" t="s">
        <v>501</v>
      </c>
      <c r="C11" s="889"/>
      <c r="D11" s="889"/>
      <c r="E11" s="889"/>
      <c r="F11" s="889"/>
      <c r="G11" s="890"/>
      <c r="H11" s="891">
        <f>'Form 3-A&amp;B'!K21</f>
        <v>0</v>
      </c>
      <c r="I11" s="892"/>
      <c r="J11" s="21"/>
      <c r="K11" s="893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4" t="s">
        <v>133</v>
      </c>
      <c r="B12" s="895" t="s">
        <v>502</v>
      </c>
      <c r="C12" s="683"/>
      <c r="D12" s="683"/>
      <c r="E12" s="896"/>
      <c r="F12" s="896"/>
      <c r="G12" s="683"/>
      <c r="H12" s="725">
        <f>'Form 3-A&amp;B'!J34</f>
        <v>0</v>
      </c>
      <c r="I12" s="897"/>
      <c r="J12" s="267"/>
      <c r="K12" s="276"/>
      <c r="L12" s="246"/>
      <c r="M12" s="898">
        <f>'Form 3-A&amp;B'!Q34</f>
        <v>0</v>
      </c>
      <c r="N12" s="898"/>
      <c r="O12" s="899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46" t="s">
        <v>174</v>
      </c>
      <c r="D13" s="1294"/>
      <c r="E13" s="1294"/>
      <c r="F13" s="1294"/>
      <c r="G13" s="1357"/>
      <c r="H13" s="648">
        <f>SUM(H11:H12)</f>
        <v>0</v>
      </c>
      <c r="I13" s="281">
        <f>IF(H13&gt;=30,30,H13)</f>
        <v>0</v>
      </c>
      <c r="J13" s="282"/>
      <c r="K13" s="649"/>
      <c r="L13" s="246"/>
      <c r="M13" s="900">
        <f>SUM(M11:M12)</f>
        <v>0</v>
      </c>
      <c r="N13" s="901">
        <f>IF(M13&gt;=30,30,M13)</f>
        <v>0</v>
      </c>
      <c r="O13" s="902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68"/>
      <c r="I14" s="246"/>
      <c r="J14" s="246"/>
      <c r="K14" s="246"/>
      <c r="L14" s="246"/>
      <c r="M14" s="903"/>
      <c r="N14" s="904"/>
      <c r="O14" s="905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03" t="s">
        <v>405</v>
      </c>
      <c r="B15" s="1294"/>
      <c r="C15" s="1294"/>
      <c r="D15" s="1294"/>
      <c r="E15" s="1294"/>
      <c r="F15" s="1294"/>
      <c r="G15" s="1294"/>
      <c r="H15" s="1294"/>
      <c r="I15" s="1295"/>
      <c r="J15" s="92"/>
      <c r="K15" s="289" t="str">
        <f>A15</f>
        <v>CRITERION B - SERVICE TO THE COMMUNITY (MAX = 50 POINTS)</v>
      </c>
      <c r="L15" s="246"/>
      <c r="M15" s="1547" t="str">
        <f>A15</f>
        <v>CRITERION B - SERVICE TO THE COMMUNITY (MAX = 50 POINTS)</v>
      </c>
      <c r="N15" s="1294"/>
      <c r="O15" s="129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6" t="s">
        <v>58</v>
      </c>
      <c r="B16" s="1548" t="s">
        <v>503</v>
      </c>
      <c r="C16" s="1294"/>
      <c r="D16" s="1294"/>
      <c r="E16" s="1294"/>
      <c r="F16" s="1294"/>
      <c r="G16" s="1357"/>
      <c r="H16" s="251" t="s">
        <v>120</v>
      </c>
      <c r="I16" s="252" t="s">
        <v>169</v>
      </c>
      <c r="J16" s="253"/>
      <c r="K16" s="576" t="s">
        <v>122</v>
      </c>
      <c r="L16" s="259"/>
      <c r="M16" s="907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504</v>
      </c>
      <c r="C17" s="908" t="s">
        <v>505</v>
      </c>
      <c r="D17" s="909"/>
      <c r="E17" s="909"/>
      <c r="F17" s="909"/>
      <c r="G17" s="910"/>
      <c r="H17" s="584">
        <f>'Form 3-A&amp;B'!K52</f>
        <v>0</v>
      </c>
      <c r="I17" s="585"/>
      <c r="J17" s="267"/>
      <c r="K17" s="268"/>
      <c r="L17" s="246"/>
      <c r="M17" s="269">
        <f>'Form 3-A&amp;B'!Q52</f>
        <v>0</v>
      </c>
      <c r="N17" s="911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2" t="s">
        <v>126</v>
      </c>
      <c r="C18" s="1425" t="s">
        <v>506</v>
      </c>
      <c r="D18" s="1276"/>
      <c r="E18" s="1276"/>
      <c r="F18" s="1276"/>
      <c r="G18" s="1277"/>
      <c r="H18" s="584">
        <f>'Form 3-A&amp;B'!K66</f>
        <v>2</v>
      </c>
      <c r="I18" s="672"/>
      <c r="J18" s="267"/>
      <c r="K18" s="276"/>
      <c r="L18" s="246"/>
      <c r="M18" s="680">
        <f>'Form 3-A&amp;B'!Q66</f>
        <v>2</v>
      </c>
      <c r="N18" s="665"/>
      <c r="O18" s="913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2" t="s">
        <v>379</v>
      </c>
      <c r="C19" s="1549" t="s">
        <v>507</v>
      </c>
      <c r="D19" s="1276"/>
      <c r="E19" s="1276"/>
      <c r="F19" s="1276"/>
      <c r="G19" s="1277"/>
      <c r="H19" s="671">
        <f>'Form 3-A&amp;B'!K78</f>
        <v>70</v>
      </c>
      <c r="I19" s="672"/>
      <c r="J19" s="267"/>
      <c r="K19" s="276"/>
      <c r="L19" s="246"/>
      <c r="M19" s="680">
        <f>'Form 3-A&amp;B'!Q78</f>
        <v>70</v>
      </c>
      <c r="N19" s="710"/>
      <c r="O19" s="913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2" t="s">
        <v>381</v>
      </c>
      <c r="C20" s="1425" t="s">
        <v>508</v>
      </c>
      <c r="D20" s="1276"/>
      <c r="E20" s="1276"/>
      <c r="F20" s="1276"/>
      <c r="G20" s="1277"/>
      <c r="H20" s="584"/>
      <c r="I20" s="914"/>
      <c r="J20" s="267"/>
      <c r="K20" s="276"/>
      <c r="L20" s="246"/>
      <c r="M20" s="665"/>
      <c r="N20" s="710"/>
      <c r="O20" s="913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5" t="s">
        <v>509</v>
      </c>
      <c r="D21" s="915"/>
      <c r="E21" s="915"/>
      <c r="F21" s="915"/>
      <c r="G21" s="915"/>
      <c r="H21" s="916">
        <f>'Form 3-A&amp;B'!K82</f>
        <v>0</v>
      </c>
      <c r="I21" s="917">
        <f>IF(H21&gt;=10,10,H21)</f>
        <v>0</v>
      </c>
      <c r="J21" s="918"/>
      <c r="K21" s="346"/>
      <c r="L21" s="246"/>
      <c r="M21" s="680">
        <f>'Form 3-A&amp;B'!Q82</f>
        <v>0</v>
      </c>
      <c r="N21" s="919">
        <f>IF(M21&gt;=10,10,M21)</f>
        <v>0</v>
      </c>
      <c r="O21" s="91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5" t="s">
        <v>510</v>
      </c>
      <c r="D22" s="915"/>
      <c r="E22" s="915"/>
      <c r="F22" s="915"/>
      <c r="G22" s="915"/>
      <c r="H22" s="671">
        <f>'Form 3-A&amp;B'!K83</f>
        <v>0</v>
      </c>
      <c r="I22" s="917"/>
      <c r="J22" s="918"/>
      <c r="K22" s="346"/>
      <c r="L22" s="246"/>
      <c r="M22" s="680">
        <f>'Form 3-A&amp;B'!Q83</f>
        <v>0</v>
      </c>
      <c r="N22" s="920"/>
      <c r="O22" s="913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5" t="s">
        <v>511</v>
      </c>
      <c r="D23" s="915"/>
      <c r="E23" s="915"/>
      <c r="F23" s="915"/>
      <c r="G23" s="915"/>
      <c r="H23" s="671">
        <f>'Form 3-A&amp;B'!K84</f>
        <v>0</v>
      </c>
      <c r="I23" s="917"/>
      <c r="J23" s="918"/>
      <c r="K23" s="346"/>
      <c r="L23" s="246"/>
      <c r="M23" s="680">
        <f>'Form 3-A&amp;B'!Q84</f>
        <v>0</v>
      </c>
      <c r="N23" s="920"/>
      <c r="O23" s="913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5" t="s">
        <v>512</v>
      </c>
      <c r="D24" s="915"/>
      <c r="E24" s="915"/>
      <c r="F24" s="915"/>
      <c r="G24" s="915"/>
      <c r="H24" s="916">
        <f>'Form 3-A&amp;B'!K85</f>
        <v>0</v>
      </c>
      <c r="I24" s="917">
        <f>IF(H24&gt;=10,10,H24)</f>
        <v>0</v>
      </c>
      <c r="J24" s="918"/>
      <c r="K24" s="346"/>
      <c r="L24" s="246"/>
      <c r="M24" s="680">
        <f>'Form 3-A&amp;B'!Q85</f>
        <v>0</v>
      </c>
      <c r="N24" s="919">
        <f>IF(M24&gt;=10,10,M24)</f>
        <v>0</v>
      </c>
      <c r="O24" s="91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1" t="s">
        <v>513</v>
      </c>
      <c r="C25" s="1552" t="s">
        <v>514</v>
      </c>
      <c r="D25" s="1418"/>
      <c r="E25" s="1418"/>
      <c r="F25" s="1418"/>
      <c r="G25" s="1419"/>
      <c r="H25" s="922">
        <f>'Form 3-A&amp;B'!K100</f>
        <v>0</v>
      </c>
      <c r="I25" s="914"/>
      <c r="J25" s="267"/>
      <c r="K25" s="276"/>
      <c r="L25" s="246"/>
      <c r="M25" s="304">
        <f>'Form 3-A&amp;B'!Q100</f>
        <v>0</v>
      </c>
      <c r="N25" s="923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4"/>
      <c r="B26" s="925"/>
      <c r="C26" s="287" t="s">
        <v>125</v>
      </c>
      <c r="D26" s="250"/>
      <c r="E26" s="287"/>
      <c r="F26" s="287"/>
      <c r="G26" s="250"/>
      <c r="H26" s="315">
        <f>H17+H18+H19+I21+H22+H23+I24+H25</f>
        <v>72</v>
      </c>
      <c r="I26" s="626"/>
      <c r="J26" s="267"/>
      <c r="K26" s="276"/>
      <c r="L26" s="246"/>
      <c r="M26" s="308">
        <f>M17+M18+M19+N21+M22+M23+N24+M25</f>
        <v>72</v>
      </c>
      <c r="N26" s="285"/>
      <c r="O26" s="90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133</v>
      </c>
      <c r="B27" s="1421" t="s">
        <v>515</v>
      </c>
      <c r="C27" s="1310"/>
      <c r="D27" s="1310"/>
      <c r="E27" s="1310"/>
      <c r="F27" s="1310"/>
      <c r="G27" s="1288"/>
      <c r="H27" s="926"/>
      <c r="I27" s="927"/>
      <c r="J27" s="698"/>
      <c r="K27" s="928"/>
      <c r="L27" s="259"/>
      <c r="M27" s="269"/>
      <c r="N27" s="929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30" t="s">
        <v>211</v>
      </c>
      <c r="C28" s="931" t="s">
        <v>516</v>
      </c>
      <c r="D28" s="682"/>
      <c r="E28" s="682"/>
      <c r="F28" s="682"/>
      <c r="G28" s="724"/>
      <c r="H28" s="932">
        <f>'Form 3-A&amp;B'!K115</f>
        <v>0</v>
      </c>
      <c r="I28" s="933"/>
      <c r="J28" s="934"/>
      <c r="K28" s="935"/>
      <c r="L28" s="358"/>
      <c r="M28" s="304">
        <f>'Form 3-A&amp;B'!Q115</f>
        <v>0</v>
      </c>
      <c r="N28" s="936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46" t="s">
        <v>180</v>
      </c>
      <c r="D29" s="1294"/>
      <c r="E29" s="1294"/>
      <c r="F29" s="1294"/>
      <c r="G29" s="1357"/>
      <c r="H29" s="937">
        <f>H26+H28</f>
        <v>72</v>
      </c>
      <c r="I29" s="938">
        <f>IF(H29&gt;=50,50,H29)</f>
        <v>50</v>
      </c>
      <c r="J29" s="939"/>
      <c r="K29" s="940"/>
      <c r="L29" s="358"/>
      <c r="M29" s="308">
        <f>M26+M28</f>
        <v>72</v>
      </c>
      <c r="N29" s="941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2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13" t="s">
        <v>517</v>
      </c>
      <c r="B31" s="1294"/>
      <c r="C31" s="1294"/>
      <c r="D31" s="1294"/>
      <c r="E31" s="1294"/>
      <c r="F31" s="1294"/>
      <c r="G31" s="1294"/>
      <c r="H31" s="1294"/>
      <c r="I31" s="1295"/>
      <c r="J31" s="324"/>
      <c r="K31" s="324" t="str">
        <f>A31</f>
        <v>CRITERION C - QUALITY OF EXTENSION (MAX = 20 POINTS)</v>
      </c>
      <c r="L31" s="358"/>
      <c r="M31" s="1398" t="str">
        <f>A31</f>
        <v>CRITERION C - QUALITY OF EXTENSION (MAX = 20 POINTS)</v>
      </c>
      <c r="N31" s="1270"/>
      <c r="O31" s="1270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53"/>
      <c r="B32" s="1294"/>
      <c r="C32" s="1294"/>
      <c r="D32" s="1294"/>
      <c r="E32" s="1294"/>
      <c r="F32" s="1294"/>
      <c r="G32" s="1357"/>
      <c r="H32" s="251" t="s">
        <v>120</v>
      </c>
      <c r="I32" s="252" t="s">
        <v>169</v>
      </c>
      <c r="J32" s="253"/>
      <c r="K32" s="576" t="s">
        <v>122</v>
      </c>
      <c r="L32" s="259"/>
      <c r="M32" s="943" t="s">
        <v>124</v>
      </c>
      <c r="N32" s="261" t="s">
        <v>169</v>
      </c>
      <c r="O32" s="886" t="s">
        <v>347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4" t="s">
        <v>58</v>
      </c>
      <c r="B33" s="1550" t="s">
        <v>518</v>
      </c>
      <c r="C33" s="1294"/>
      <c r="D33" s="1294"/>
      <c r="E33" s="1294"/>
      <c r="F33" s="1294"/>
      <c r="G33" s="1357"/>
      <c r="H33" s="746">
        <f>'Form 3-C&amp;D'!H23</f>
        <v>0</v>
      </c>
      <c r="I33" s="945"/>
      <c r="J33" s="918"/>
      <c r="K33" s="946"/>
      <c r="L33" s="358"/>
      <c r="M33" s="947">
        <f>'Form 3-C&amp;D'!S23</f>
        <v>0</v>
      </c>
      <c r="N33" s="948"/>
      <c r="O33" s="949"/>
      <c r="P33" s="358"/>
      <c r="Q33" s="253"/>
      <c r="R33" s="253"/>
      <c r="S33" s="934"/>
      <c r="T33" s="253"/>
      <c r="U33" s="950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519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1">
        <f>M33</f>
        <v>0</v>
      </c>
      <c r="N34" s="952">
        <f>IF(M34&gt;=20,20,M34)</f>
        <v>0</v>
      </c>
      <c r="O34" s="953"/>
      <c r="P34" s="358"/>
      <c r="Q34" s="954"/>
      <c r="R34" s="954"/>
      <c r="S34" s="954"/>
      <c r="T34" s="954"/>
      <c r="U34" s="950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5"/>
      <c r="N35" s="246"/>
      <c r="O35" s="358"/>
      <c r="P35" s="358"/>
      <c r="Q35" s="954"/>
      <c r="R35" s="954"/>
      <c r="S35" s="954"/>
      <c r="T35" s="954"/>
      <c r="U35" s="950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13" t="s">
        <v>478</v>
      </c>
      <c r="B36" s="1294"/>
      <c r="C36" s="1294"/>
      <c r="D36" s="1294"/>
      <c r="E36" s="1294"/>
      <c r="F36" s="1294"/>
      <c r="G36" s="1294"/>
      <c r="H36" s="1294"/>
      <c r="I36" s="1295"/>
      <c r="J36" s="324"/>
      <c r="K36" s="324" t="str">
        <f>A36</f>
        <v>CRITERION D - BONUS CRITERION (MAX = 20 POINTS)</v>
      </c>
      <c r="L36" s="358"/>
      <c r="M36" s="955"/>
      <c r="N36" s="246"/>
      <c r="O36" s="358"/>
      <c r="P36" s="358"/>
      <c r="Q36" s="950"/>
      <c r="R36" s="950"/>
      <c r="S36" s="950"/>
      <c r="T36" s="950"/>
      <c r="U36" s="950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120</v>
      </c>
      <c r="I37" s="252" t="s">
        <v>169</v>
      </c>
      <c r="J37" s="253"/>
      <c r="K37" s="576" t="s">
        <v>122</v>
      </c>
      <c r="L37" s="259"/>
      <c r="M37" s="943" t="s">
        <v>124</v>
      </c>
      <c r="N37" s="261" t="s">
        <v>169</v>
      </c>
      <c r="O37" s="886" t="s">
        <v>347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58</v>
      </c>
      <c r="B38" s="1550" t="s">
        <v>520</v>
      </c>
      <c r="C38" s="1294"/>
      <c r="D38" s="1294"/>
      <c r="E38" s="1294"/>
      <c r="F38" s="1294"/>
      <c r="G38" s="1357"/>
      <c r="H38" s="584">
        <f>'Form 3-C&amp;D'!H31</f>
        <v>0</v>
      </c>
      <c r="I38" s="706"/>
      <c r="J38" s="708"/>
      <c r="K38" s="741"/>
      <c r="L38" s="358"/>
      <c r="M38" s="956">
        <f>'Form 3-C&amp;D'!O32</f>
        <v>0</v>
      </c>
      <c r="N38" s="957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97" t="s">
        <v>521</v>
      </c>
      <c r="B39" s="1294"/>
      <c r="C39" s="1294"/>
      <c r="D39" s="1294"/>
      <c r="E39" s="1294"/>
      <c r="F39" s="1294"/>
      <c r="G39" s="1357"/>
      <c r="H39" s="648">
        <f>SUM(H38)</f>
        <v>0</v>
      </c>
      <c r="I39" s="281">
        <f>H39</f>
        <v>0</v>
      </c>
      <c r="J39" s="282"/>
      <c r="K39" s="749"/>
      <c r="L39" s="358"/>
      <c r="M39" s="958">
        <f>M38</f>
        <v>0</v>
      </c>
      <c r="N39" s="959">
        <f>IF(M39&gt;=20,20,M39)</f>
        <v>0</v>
      </c>
      <c r="O39" s="342"/>
      <c r="P39" s="358"/>
      <c r="Q39" s="259"/>
      <c r="R39" s="259"/>
      <c r="S39" s="259"/>
      <c r="T39" s="259"/>
      <c r="U39" s="934"/>
      <c r="V39" s="934"/>
      <c r="W39" s="934"/>
      <c r="X39" s="934"/>
      <c r="Y39" s="934"/>
      <c r="Z39" s="259"/>
      <c r="AA39" s="960" t="s">
        <v>522</v>
      </c>
      <c r="AB39" s="261" t="s">
        <v>523</v>
      </c>
      <c r="AC39" s="261" t="s">
        <v>169</v>
      </c>
    </row>
    <row r="40" spans="1:29" ht="19.5" customHeight="1">
      <c r="A40" s="1411" t="s">
        <v>524</v>
      </c>
      <c r="B40" s="1294"/>
      <c r="C40" s="1294"/>
      <c r="D40" s="1294"/>
      <c r="E40" s="1294"/>
      <c r="F40" s="1294"/>
      <c r="G40" s="1294"/>
      <c r="H40" s="961">
        <f>H13+H29+H34+H39</f>
        <v>72</v>
      </c>
      <c r="I40" s="962">
        <f>IF((I13+I29+I34+I39)&gt;=100,100,(I13+I29+I34+I39))</f>
        <v>50</v>
      </c>
      <c r="J40" s="754"/>
      <c r="K40" s="755"/>
      <c r="L40" s="756"/>
      <c r="M40" s="963">
        <f>M13+M29+M34+M39</f>
        <v>72</v>
      </c>
      <c r="N40" s="964">
        <f>IF((N13+N29+N34+N39)&gt;=100,100,(N13+N29+N34+N39))</f>
        <v>50</v>
      </c>
      <c r="O40" s="965"/>
      <c r="P40" s="756"/>
      <c r="Q40" s="248"/>
      <c r="R40" s="568"/>
      <c r="S40" s="568"/>
      <c r="T40" s="568"/>
      <c r="U40" s="954"/>
      <c r="V40" s="954"/>
      <c r="W40" s="954"/>
      <c r="X40" s="954"/>
      <c r="Y40" s="966"/>
      <c r="Z40" s="246"/>
      <c r="AA40" s="967">
        <f>Form1_A!AF66</f>
        <v>0</v>
      </c>
      <c r="AB40" s="968">
        <f>Form1_A!AG66</f>
        <v>0</v>
      </c>
      <c r="AC40" s="969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5"/>
      <c r="N41" s="246"/>
      <c r="O41" s="358"/>
      <c r="P41" s="358"/>
      <c r="Q41" s="248"/>
      <c r="R41" s="568"/>
      <c r="S41" s="568"/>
      <c r="T41" s="568"/>
      <c r="U41" s="954"/>
      <c r="V41" s="954"/>
      <c r="W41" s="954"/>
      <c r="X41" s="954"/>
      <c r="Y41" s="966"/>
      <c r="Z41" s="246"/>
      <c r="AA41" s="970">
        <f>Form1_A!AF67</f>
        <v>0</v>
      </c>
      <c r="AB41" s="971">
        <f>Form1_A!AG67</f>
        <v>0</v>
      </c>
      <c r="AC41" s="972"/>
    </row>
    <row r="42" spans="1:29" ht="15.75" customHeight="1">
      <c r="A42" s="358"/>
      <c r="B42" s="358"/>
      <c r="C42" s="246" t="s">
        <v>385</v>
      </c>
      <c r="D42" s="246"/>
      <c r="E42" s="246" t="s">
        <v>96</v>
      </c>
      <c r="F42" s="358"/>
      <c r="G42" s="246"/>
      <c r="H42" s="358"/>
      <c r="I42" s="246"/>
      <c r="J42" s="246"/>
      <c r="K42" s="246"/>
      <c r="L42" s="246"/>
      <c r="M42" s="246" t="s">
        <v>97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3"/>
      <c r="Y42" s="973"/>
      <c r="Z42" s="246"/>
      <c r="AA42" s="974">
        <f t="shared" ref="AA42:AB42" si="3">SUM(AA40:AA41)</f>
        <v>0</v>
      </c>
      <c r="AB42" s="975">
        <f t="shared" si="3"/>
        <v>0</v>
      </c>
      <c r="AC42" s="975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188</v>
      </c>
      <c r="D45" s="246"/>
      <c r="E45" s="361" t="s">
        <v>99</v>
      </c>
      <c r="F45" s="358"/>
      <c r="G45" s="246"/>
      <c r="H45" s="246"/>
      <c r="I45" s="246"/>
      <c r="J45" s="246"/>
      <c r="K45" s="246"/>
      <c r="L45" s="246"/>
      <c r="M45" s="360" t="s">
        <v>100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101</v>
      </c>
      <c r="D46" s="246"/>
      <c r="E46" s="362" t="s">
        <v>101</v>
      </c>
      <c r="F46" s="358"/>
      <c r="G46" s="246"/>
      <c r="H46" s="246"/>
      <c r="I46" s="246"/>
      <c r="J46" s="246"/>
      <c r="K46" s="246"/>
      <c r="L46" s="246"/>
      <c r="M46" s="362" t="s">
        <v>101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4"/>
      <c r="R47" s="934"/>
      <c r="S47" s="934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6"/>
      <c r="R48" s="976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102</v>
      </c>
      <c r="F49" s="246"/>
      <c r="G49" s="246"/>
      <c r="H49" s="246"/>
      <c r="I49" s="246"/>
      <c r="J49" s="246"/>
      <c r="K49" s="246"/>
      <c r="L49" s="246"/>
      <c r="M49" s="360" t="s">
        <v>100</v>
      </c>
      <c r="N49" s="358"/>
      <c r="O49" s="358"/>
      <c r="P49" s="358"/>
      <c r="Q49" s="976"/>
      <c r="R49" s="976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101</v>
      </c>
      <c r="F50" s="246"/>
      <c r="G50" s="246"/>
      <c r="H50" s="246"/>
      <c r="I50" s="246"/>
      <c r="J50" s="246"/>
      <c r="K50" s="246"/>
      <c r="L50" s="246"/>
      <c r="M50" s="362" t="s">
        <v>101</v>
      </c>
      <c r="N50" s="358"/>
      <c r="O50" s="358"/>
      <c r="P50" s="358"/>
      <c r="Q50" s="977"/>
      <c r="R50" s="977"/>
      <c r="S50" s="977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5"/>
      <c r="N51" s="358"/>
      <c r="O51" s="358"/>
      <c r="P51" s="358"/>
      <c r="Q51" s="950"/>
      <c r="R51" s="950"/>
      <c r="S51" s="950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8"/>
      <c r="N52" s="358"/>
      <c r="O52" s="358"/>
      <c r="P52" s="358"/>
      <c r="Q52" s="950"/>
      <c r="R52" s="950"/>
      <c r="S52" s="950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5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5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5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5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9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9"/>
      <c r="N59" s="980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2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51"/>
      <c r="N61" s="1270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1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5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5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5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5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9"/>
      <c r="N67" s="982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9"/>
      <c r="N68" s="983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2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30" workbookViewId="0">
      <selection activeCell="I46" sqref="I46:J46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0.42578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397" t="s">
        <v>525</v>
      </c>
      <c r="B1" s="1270"/>
      <c r="C1" s="1270"/>
      <c r="D1" s="1270"/>
      <c r="E1" s="1270"/>
      <c r="F1" s="1270"/>
      <c r="G1" s="1270"/>
      <c r="H1" s="1270"/>
      <c r="I1" s="1270"/>
      <c r="J1" s="1270"/>
      <c r="K1" s="245"/>
      <c r="L1" s="245" t="str">
        <f>A1</f>
        <v>KRA IV - PROFESSIONAL DEVELOPMENT</v>
      </c>
      <c r="M1" s="86"/>
      <c r="N1" s="1397" t="str">
        <f>A1</f>
        <v>KRA IV - PROFESSIONAL DEVELOPMENT</v>
      </c>
      <c r="O1" s="1270"/>
      <c r="P1" s="1270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522" t="str">
        <f>'Request Form'!B6</f>
        <v>LAST NAME:</v>
      </c>
      <c r="B3" s="1276"/>
      <c r="C3" s="1277"/>
      <c r="D3" s="1523" t="str">
        <f>Form1_A!E3</f>
        <v>MAALIW</v>
      </c>
      <c r="E3" s="1276"/>
      <c r="F3" s="1276"/>
      <c r="G3" s="1276"/>
      <c r="H3" s="1276"/>
      <c r="I3" s="1276"/>
      <c r="J3" s="1277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522" t="str">
        <f>'Request Form'!B7</f>
        <v>FIRST NAME, EXT.:</v>
      </c>
      <c r="B4" s="1276"/>
      <c r="C4" s="1277"/>
      <c r="D4" s="1523" t="str">
        <f>Form1_A!E4</f>
        <v>RENATO III</v>
      </c>
      <c r="E4" s="1276"/>
      <c r="F4" s="1276"/>
      <c r="G4" s="1276"/>
      <c r="H4" s="1276"/>
      <c r="I4" s="1276"/>
      <c r="J4" s="1277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526</v>
      </c>
    </row>
    <row r="5" spans="1:28" ht="13.5" customHeight="1">
      <c r="A5" s="1522" t="str">
        <f>'Request Form'!B8</f>
        <v>MIDDLE NAME:</v>
      </c>
      <c r="B5" s="1276"/>
      <c r="C5" s="1277"/>
      <c r="D5" s="1523" t="str">
        <f>Form1_A!E5</f>
        <v>RACELIS</v>
      </c>
      <c r="E5" s="1276"/>
      <c r="F5" s="1276"/>
      <c r="G5" s="1276"/>
      <c r="H5" s="1276"/>
      <c r="I5" s="1276"/>
      <c r="J5" s="1277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527</v>
      </c>
    </row>
    <row r="6" spans="1:28" ht="13.5" customHeigh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528</v>
      </c>
    </row>
    <row r="7" spans="1:28" ht="13.5" customHeight="1">
      <c r="A7" s="1352" t="s">
        <v>529</v>
      </c>
      <c r="B7" s="1294"/>
      <c r="C7" s="1294"/>
      <c r="D7" s="1294"/>
      <c r="E7" s="1294"/>
      <c r="F7" s="1294"/>
      <c r="G7" s="1294"/>
      <c r="H7" s="1294"/>
      <c r="I7" s="1294"/>
      <c r="J7" s="1295"/>
      <c r="K7" s="91"/>
      <c r="L7" s="91" t="str">
        <f>A7</f>
        <v>CRITERION A – INVOLVEMENT IN PROFESSIONAL ORGANIZATION (MAX = 20 POINTS)</v>
      </c>
      <c r="M7" s="86"/>
      <c r="N7" s="1398" t="str">
        <f>A7</f>
        <v>CRITERION A – INVOLVEMENT IN PROFESSIONAL ORGANIZATION (MAX = 20 POINTS)</v>
      </c>
      <c r="O7" s="1270"/>
      <c r="P7" s="1270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530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64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531</v>
      </c>
    </row>
    <row r="9" spans="1:28" ht="13.5" customHeight="1">
      <c r="A9" s="422" t="s">
        <v>58</v>
      </c>
      <c r="B9" s="1353" t="s">
        <v>532</v>
      </c>
      <c r="C9" s="1270"/>
      <c r="D9" s="1270"/>
      <c r="E9" s="1270"/>
      <c r="F9" s="1270"/>
      <c r="G9" s="1270"/>
      <c r="H9" s="1270"/>
      <c r="I9" s="1270"/>
      <c r="J9" s="1354"/>
      <c r="K9" s="88"/>
      <c r="L9" s="88" t="str">
        <f>B9</f>
        <v>FOR CURRENT INDIVIDUAL MEMBERSHIP AND ACTIVE ROLE/CONTRIBUTION IN PROFESSIONAL ORGANIZATION, LEARNED/HONOR/SCIENTIFIC SOCIETY</v>
      </c>
      <c r="M9" s="86"/>
      <c r="N9" s="1436" t="str">
        <f>B9</f>
        <v>FOR CURRENT INDIVIDUAL MEMBERSHIP AND ACTIVE ROLE/CONTRIBUTION IN PROFESSIONAL ORGANIZATION, LEARNED/HONOR/SCIENTIFIC SOCIETY</v>
      </c>
      <c r="O9" s="1312"/>
      <c r="P9" s="1312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533</v>
      </c>
    </row>
    <row r="10" spans="1:28" ht="25.5">
      <c r="A10" s="984" t="s">
        <v>113</v>
      </c>
      <c r="B10" s="1563" t="s">
        <v>431</v>
      </c>
      <c r="C10" s="1294"/>
      <c r="D10" s="1357"/>
      <c r="E10" s="105" t="s">
        <v>534</v>
      </c>
      <c r="F10" s="106" t="s">
        <v>535</v>
      </c>
      <c r="G10" s="106" t="s">
        <v>536</v>
      </c>
      <c r="H10" s="106" t="s">
        <v>537</v>
      </c>
      <c r="I10" s="104" t="s">
        <v>120</v>
      </c>
      <c r="J10" s="153" t="s">
        <v>121</v>
      </c>
      <c r="K10" s="17"/>
      <c r="L10" s="44" t="s">
        <v>122</v>
      </c>
      <c r="M10" s="86"/>
      <c r="N10" s="103" t="s">
        <v>123</v>
      </c>
      <c r="O10" s="106" t="s">
        <v>124</v>
      </c>
      <c r="P10" s="985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538</v>
      </c>
    </row>
    <row r="11" spans="1:28" ht="13.5" customHeight="1">
      <c r="A11" s="986">
        <v>1</v>
      </c>
      <c r="B11" s="1672" t="s">
        <v>753</v>
      </c>
      <c r="C11" s="1368"/>
      <c r="D11" s="1359"/>
      <c r="E11" s="987" t="s">
        <v>539</v>
      </c>
      <c r="F11" s="1666" t="s">
        <v>749</v>
      </c>
      <c r="G11" s="988" t="s">
        <v>533</v>
      </c>
      <c r="H11" s="1669">
        <v>44896</v>
      </c>
      <c r="I11" s="990">
        <f t="shared" ref="I11:I14" si="2">IF(ISBLANK(B11),0,0+IF(ISBLANK(E11),0,0+IF(ISBLANK(F11),0,0+IF(ISBLANK(H11),0,0+IF(G11="SELECT OPTION",0,5)))))</f>
        <v>5</v>
      </c>
      <c r="J11" s="991"/>
      <c r="K11" s="538"/>
      <c r="L11" s="992"/>
      <c r="M11" s="86"/>
      <c r="N11" s="993" t="s">
        <v>60</v>
      </c>
      <c r="O11" s="994">
        <f t="shared" ref="O11:O20" si="3">IF(N11="Acceptable",I11,0)</f>
        <v>5</v>
      </c>
      <c r="P11" s="995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96">
        <v>2</v>
      </c>
      <c r="B12" s="1662" t="s">
        <v>754</v>
      </c>
      <c r="C12" s="1276"/>
      <c r="D12" s="1277"/>
      <c r="E12" s="997" t="s">
        <v>539</v>
      </c>
      <c r="F12" s="1664" t="s">
        <v>750</v>
      </c>
      <c r="G12" s="1667" t="s">
        <v>533</v>
      </c>
      <c r="H12" s="1671">
        <v>44896</v>
      </c>
      <c r="I12" s="1668">
        <f t="shared" si="2"/>
        <v>5</v>
      </c>
      <c r="J12" s="991"/>
      <c r="K12" s="538"/>
      <c r="L12" s="992"/>
      <c r="M12" s="86"/>
      <c r="N12" s="1002" t="s">
        <v>60</v>
      </c>
      <c r="O12" s="1003">
        <f t="shared" si="3"/>
        <v>5</v>
      </c>
      <c r="P12" s="1004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96">
        <v>3</v>
      </c>
      <c r="B13" s="1662" t="s">
        <v>753</v>
      </c>
      <c r="C13" s="1276"/>
      <c r="D13" s="1277"/>
      <c r="E13" s="997" t="s">
        <v>539</v>
      </c>
      <c r="F13" s="1664" t="s">
        <v>751</v>
      </c>
      <c r="G13" s="1667" t="s">
        <v>533</v>
      </c>
      <c r="H13" s="1671">
        <v>44896</v>
      </c>
      <c r="I13" s="1668">
        <f t="shared" si="2"/>
        <v>5</v>
      </c>
      <c r="J13" s="991"/>
      <c r="K13" s="538"/>
      <c r="L13" s="992"/>
      <c r="M13" s="86"/>
      <c r="N13" s="1002" t="s">
        <v>60</v>
      </c>
      <c r="O13" s="1003">
        <f t="shared" si="3"/>
        <v>5</v>
      </c>
      <c r="P13" s="1004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96">
        <v>4</v>
      </c>
      <c r="B14" s="1662" t="s">
        <v>753</v>
      </c>
      <c r="C14" s="1276"/>
      <c r="D14" s="1277"/>
      <c r="E14" s="997" t="s">
        <v>539</v>
      </c>
      <c r="F14" s="1664" t="s">
        <v>752</v>
      </c>
      <c r="G14" s="999" t="s">
        <v>533</v>
      </c>
      <c r="H14" s="1670">
        <v>44896</v>
      </c>
      <c r="I14" s="1001">
        <f t="shared" si="2"/>
        <v>5</v>
      </c>
      <c r="J14" s="991"/>
      <c r="K14" s="538"/>
      <c r="L14" s="992"/>
      <c r="M14" s="86"/>
      <c r="N14" s="1002" t="s">
        <v>60</v>
      </c>
      <c r="O14" s="1003">
        <f t="shared" si="3"/>
        <v>5</v>
      </c>
      <c r="P14" s="1004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96"/>
      <c r="B15" s="1511"/>
      <c r="C15" s="1276"/>
      <c r="D15" s="1277"/>
      <c r="E15" s="997"/>
      <c r="F15" s="998"/>
      <c r="G15" s="1000"/>
      <c r="H15" s="1000"/>
      <c r="I15" s="1001"/>
      <c r="J15" s="456"/>
      <c r="K15" s="538"/>
      <c r="L15" s="540"/>
      <c r="M15" s="86"/>
      <c r="N15" s="1002" t="s">
        <v>60</v>
      </c>
      <c r="O15" s="1003">
        <f t="shared" si="3"/>
        <v>0</v>
      </c>
      <c r="P15" s="1004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96">
        <v>6</v>
      </c>
      <c r="B16" s="1567"/>
      <c r="C16" s="1276"/>
      <c r="D16" s="1277"/>
      <c r="E16" s="1005"/>
      <c r="F16" s="1006"/>
      <c r="G16" s="1007" t="s">
        <v>1</v>
      </c>
      <c r="H16" s="1007"/>
      <c r="I16" s="1001">
        <f t="shared" ref="I16:I20" si="4">IF(ISBLANK(B16),0,0+IF(ISBLANK(E16),0,0+IF(ISBLANK(F16),0,0+IF(ISBLANK(H16),0,0+IF(G16="SELECT OPTION",0,5)))))</f>
        <v>0</v>
      </c>
      <c r="J16" s="417" t="s">
        <v>202</v>
      </c>
      <c r="K16" s="538"/>
      <c r="L16" s="540"/>
      <c r="M16" s="86"/>
      <c r="N16" s="1002" t="s">
        <v>60</v>
      </c>
      <c r="O16" s="1003">
        <f t="shared" si="3"/>
        <v>0</v>
      </c>
      <c r="P16" s="1004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96">
        <v>7</v>
      </c>
      <c r="B17" s="1567"/>
      <c r="C17" s="1276"/>
      <c r="D17" s="1277"/>
      <c r="E17" s="1005"/>
      <c r="F17" s="1006"/>
      <c r="G17" s="1007" t="s">
        <v>1</v>
      </c>
      <c r="H17" s="1007"/>
      <c r="I17" s="1001">
        <f t="shared" si="4"/>
        <v>0</v>
      </c>
      <c r="J17" s="417" t="s">
        <v>202</v>
      </c>
      <c r="K17" s="538"/>
      <c r="L17" s="540"/>
      <c r="M17" s="86"/>
      <c r="N17" s="1002" t="s">
        <v>60</v>
      </c>
      <c r="O17" s="1003">
        <f t="shared" si="3"/>
        <v>0</v>
      </c>
      <c r="P17" s="1004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96">
        <v>8</v>
      </c>
      <c r="B18" s="1567"/>
      <c r="C18" s="1276"/>
      <c r="D18" s="1277"/>
      <c r="E18" s="1005"/>
      <c r="F18" s="1006"/>
      <c r="G18" s="1007" t="s">
        <v>1</v>
      </c>
      <c r="H18" s="1007"/>
      <c r="I18" s="1001">
        <f t="shared" si="4"/>
        <v>0</v>
      </c>
      <c r="J18" s="417" t="s">
        <v>202</v>
      </c>
      <c r="K18" s="538"/>
      <c r="L18" s="540"/>
      <c r="M18" s="86"/>
      <c r="N18" s="1002" t="s">
        <v>60</v>
      </c>
      <c r="O18" s="1003">
        <f t="shared" si="3"/>
        <v>0</v>
      </c>
      <c r="P18" s="1004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96">
        <v>9</v>
      </c>
      <c r="B19" s="1567"/>
      <c r="C19" s="1276"/>
      <c r="D19" s="1277"/>
      <c r="E19" s="1005"/>
      <c r="F19" s="1006"/>
      <c r="G19" s="1007" t="s">
        <v>1</v>
      </c>
      <c r="H19" s="1007"/>
      <c r="I19" s="1001">
        <f t="shared" si="4"/>
        <v>0</v>
      </c>
      <c r="J19" s="417" t="s">
        <v>202</v>
      </c>
      <c r="K19" s="538"/>
      <c r="L19" s="540"/>
      <c r="M19" s="86"/>
      <c r="N19" s="1002" t="s">
        <v>60</v>
      </c>
      <c r="O19" s="1003">
        <f t="shared" si="3"/>
        <v>0</v>
      </c>
      <c r="P19" s="1004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96">
        <v>10</v>
      </c>
      <c r="B20" s="1567"/>
      <c r="C20" s="1276"/>
      <c r="D20" s="1277"/>
      <c r="E20" s="1005"/>
      <c r="F20" s="1006"/>
      <c r="G20" s="1008" t="s">
        <v>1</v>
      </c>
      <c r="H20" s="1007"/>
      <c r="I20" s="1001">
        <f t="shared" si="4"/>
        <v>0</v>
      </c>
      <c r="J20" s="417" t="s">
        <v>202</v>
      </c>
      <c r="K20" s="538"/>
      <c r="L20" s="540"/>
      <c r="M20" s="86"/>
      <c r="N20" s="1009" t="s">
        <v>60</v>
      </c>
      <c r="O20" s="1010">
        <f t="shared" si="3"/>
        <v>0</v>
      </c>
      <c r="P20" s="1011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012"/>
      <c r="B21" s="1560"/>
      <c r="C21" s="1294"/>
      <c r="D21" s="1357"/>
      <c r="E21" s="1013"/>
      <c r="F21" s="1014"/>
      <c r="G21" s="1015"/>
      <c r="H21" s="1015" t="s">
        <v>125</v>
      </c>
      <c r="I21" s="1016">
        <f>SUM(I11:I20)</f>
        <v>20</v>
      </c>
      <c r="J21" s="1017"/>
      <c r="K21" s="86"/>
      <c r="L21" s="1018"/>
      <c r="M21" s="86"/>
      <c r="N21" s="1012"/>
      <c r="O21" s="1019">
        <f>SUM(O10:O20)</f>
        <v>20</v>
      </c>
      <c r="P21" s="1017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1020"/>
      <c r="B22" s="1020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1352" t="s">
        <v>540</v>
      </c>
      <c r="B23" s="1294"/>
      <c r="C23" s="1294"/>
      <c r="D23" s="1294"/>
      <c r="E23" s="1294"/>
      <c r="F23" s="1294"/>
      <c r="G23" s="1294"/>
      <c r="H23" s="1294"/>
      <c r="I23" s="1294"/>
      <c r="J23" s="1295"/>
      <c r="K23" s="91"/>
      <c r="L23" s="91" t="str">
        <f>A23</f>
        <v>CRITERION B – CONTINUING DEVELOPMENT (MAX = 60 POINTS)</v>
      </c>
      <c r="M23" s="86"/>
      <c r="N23" s="1398" t="str">
        <f>A23</f>
        <v>CRITERION B – CONTINUING DEVELOPMENT (MAX = 60 POINTS)</v>
      </c>
      <c r="O23" s="1270"/>
      <c r="P23" s="1270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64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22" t="s">
        <v>58</v>
      </c>
      <c r="B25" s="1501" t="s">
        <v>541</v>
      </c>
      <c r="C25" s="1270"/>
      <c r="D25" s="1270"/>
      <c r="E25" s="1270"/>
      <c r="F25" s="1270"/>
      <c r="G25" s="1270"/>
      <c r="H25" s="1270"/>
      <c r="I25" s="1270"/>
      <c r="J25" s="1354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1021"/>
      <c r="B26" s="90"/>
      <c r="C26" s="90"/>
      <c r="D26" s="90"/>
      <c r="E26" s="90"/>
      <c r="F26" s="90"/>
      <c r="G26" s="90"/>
      <c r="H26" s="90"/>
      <c r="I26" s="90"/>
      <c r="J26" s="1022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542</v>
      </c>
    </row>
    <row r="27" spans="1:28" ht="13.5" customHeight="1">
      <c r="A27" s="369">
        <v>1.1000000000000001</v>
      </c>
      <c r="B27" s="90" t="s">
        <v>543</v>
      </c>
      <c r="C27" s="90"/>
      <c r="D27" s="90"/>
      <c r="E27" s="90"/>
      <c r="F27" s="90"/>
      <c r="G27" s="90"/>
      <c r="H27" s="90"/>
      <c r="I27" s="90"/>
      <c r="J27" s="1022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8.25">
      <c r="A28" s="984" t="s">
        <v>113</v>
      </c>
      <c r="B28" s="1329" t="s">
        <v>544</v>
      </c>
      <c r="C28" s="1294"/>
      <c r="D28" s="1357"/>
      <c r="E28" s="105" t="s">
        <v>545</v>
      </c>
      <c r="F28" s="106" t="s">
        <v>214</v>
      </c>
      <c r="G28" s="106" t="s">
        <v>546</v>
      </c>
      <c r="H28" s="104" t="s">
        <v>120</v>
      </c>
      <c r="I28" s="1339" t="s">
        <v>121</v>
      </c>
      <c r="J28" s="1311"/>
      <c r="K28" s="17"/>
      <c r="L28" s="44" t="s">
        <v>122</v>
      </c>
      <c r="M28" s="86"/>
      <c r="N28" s="103" t="s">
        <v>123</v>
      </c>
      <c r="O28" s="106" t="s">
        <v>124</v>
      </c>
      <c r="P28" s="985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86">
        <v>1</v>
      </c>
      <c r="B29" s="1554"/>
      <c r="C29" s="1368"/>
      <c r="D29" s="1359"/>
      <c r="E29" s="987"/>
      <c r="F29" s="989"/>
      <c r="G29" s="1023" t="s">
        <v>547</v>
      </c>
      <c r="H29" s="1024">
        <f>IF(ISBLANK(B29)+ISBLANK(E29)+ISBLANK(F29),0,0+IF(G29="NO",40,0))</f>
        <v>0</v>
      </c>
      <c r="I29" s="1555"/>
      <c r="J29" s="1360"/>
      <c r="K29" s="220"/>
      <c r="L29" s="1025"/>
      <c r="M29" s="86"/>
      <c r="N29" s="1012" t="s">
        <v>60</v>
      </c>
      <c r="O29" s="1026">
        <f>IF(N29="Acceptable",H29,0)</f>
        <v>0</v>
      </c>
      <c r="P29" s="1017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547</v>
      </c>
    </row>
    <row r="30" spans="1:28" ht="13.5" customHeight="1">
      <c r="A30" s="1027"/>
      <c r="B30" s="98"/>
      <c r="C30" s="98"/>
      <c r="D30" s="98"/>
      <c r="E30" s="98"/>
      <c r="F30" s="1028"/>
      <c r="G30" s="1028"/>
      <c r="H30" s="221"/>
      <c r="I30" s="220"/>
      <c r="J30" s="1029"/>
      <c r="K30" s="220"/>
      <c r="L30" s="220"/>
      <c r="M30" s="86"/>
      <c r="N30" s="220"/>
      <c r="O30" s="1030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548</v>
      </c>
    </row>
    <row r="31" spans="1:28" ht="13.5" customHeight="1">
      <c r="A31" s="369">
        <v>1.2</v>
      </c>
      <c r="B31" s="90" t="s">
        <v>549</v>
      </c>
      <c r="C31" s="90"/>
      <c r="D31" s="90"/>
      <c r="E31" s="90"/>
      <c r="F31" s="90"/>
      <c r="G31" s="90"/>
      <c r="H31" s="90"/>
      <c r="I31" s="90"/>
      <c r="J31" s="1022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84" t="s">
        <v>113</v>
      </c>
      <c r="B32" s="1329" t="s">
        <v>550</v>
      </c>
      <c r="C32" s="1294"/>
      <c r="D32" s="1357"/>
      <c r="E32" s="105" t="s">
        <v>551</v>
      </c>
      <c r="F32" s="105" t="s">
        <v>552</v>
      </c>
      <c r="G32" s="106" t="s">
        <v>214</v>
      </c>
      <c r="H32" s="104" t="s">
        <v>120</v>
      </c>
      <c r="I32" s="1329" t="s">
        <v>121</v>
      </c>
      <c r="J32" s="1295"/>
      <c r="K32" s="17"/>
      <c r="L32" s="44" t="s">
        <v>122</v>
      </c>
      <c r="M32" s="86"/>
      <c r="N32" s="103" t="s">
        <v>123</v>
      </c>
      <c r="O32" s="106" t="s">
        <v>124</v>
      </c>
      <c r="P32" s="985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553</v>
      </c>
    </row>
    <row r="33" spans="1:28" ht="13.5" customHeight="1">
      <c r="A33" s="1031">
        <v>1</v>
      </c>
      <c r="B33" s="1556" t="s">
        <v>1</v>
      </c>
      <c r="C33" s="1370"/>
      <c r="D33" s="1371"/>
      <c r="E33" s="1032"/>
      <c r="F33" s="1032"/>
      <c r="G33" s="1033"/>
      <c r="H33" s="1034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67"/>
      <c r="J33" s="1386"/>
      <c r="K33" s="538"/>
      <c r="L33" s="767"/>
      <c r="M33" s="86"/>
      <c r="N33" s="993" t="s">
        <v>60</v>
      </c>
      <c r="O33" s="994">
        <f t="shared" ref="O33:O39" si="6">IF(N33="Acceptable",H33,0)</f>
        <v>0</v>
      </c>
      <c r="P33" s="995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554</v>
      </c>
    </row>
    <row r="34" spans="1:28" ht="13.5" customHeight="1">
      <c r="A34" s="996">
        <v>2</v>
      </c>
      <c r="B34" s="1557" t="s">
        <v>1</v>
      </c>
      <c r="C34" s="1276"/>
      <c r="D34" s="1277"/>
      <c r="E34" s="997"/>
      <c r="F34" s="997"/>
      <c r="G34" s="1000"/>
      <c r="H34" s="1034">
        <f t="shared" si="5"/>
        <v>0</v>
      </c>
      <c r="I34" s="1429"/>
      <c r="J34" s="1345"/>
      <c r="K34" s="538"/>
      <c r="L34" s="540"/>
      <c r="M34" s="86"/>
      <c r="N34" s="1002" t="s">
        <v>60</v>
      </c>
      <c r="O34" s="1003">
        <f t="shared" si="6"/>
        <v>0</v>
      </c>
      <c r="P34" s="1004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555</v>
      </c>
    </row>
    <row r="35" spans="1:28" ht="13.5" customHeight="1">
      <c r="A35" s="996">
        <v>3</v>
      </c>
      <c r="B35" s="1557" t="s">
        <v>1</v>
      </c>
      <c r="C35" s="1276"/>
      <c r="D35" s="1277"/>
      <c r="E35" s="997"/>
      <c r="F35" s="997"/>
      <c r="G35" s="999"/>
      <c r="H35" s="1034">
        <f t="shared" si="5"/>
        <v>0</v>
      </c>
      <c r="I35" s="1429"/>
      <c r="J35" s="1345"/>
      <c r="K35" s="538"/>
      <c r="L35" s="540"/>
      <c r="M35" s="86"/>
      <c r="N35" s="1002" t="s">
        <v>60</v>
      </c>
      <c r="O35" s="1003">
        <f t="shared" si="6"/>
        <v>0</v>
      </c>
      <c r="P35" s="1004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556</v>
      </c>
    </row>
    <row r="36" spans="1:28" ht="13.5" customHeight="1">
      <c r="A36" s="1031">
        <v>4</v>
      </c>
      <c r="B36" s="1557" t="s">
        <v>1</v>
      </c>
      <c r="C36" s="1276"/>
      <c r="D36" s="1277"/>
      <c r="E36" s="997"/>
      <c r="F36" s="997"/>
      <c r="G36" s="999"/>
      <c r="H36" s="1034">
        <f t="shared" si="5"/>
        <v>0</v>
      </c>
      <c r="I36" s="1429"/>
      <c r="J36" s="1345"/>
      <c r="K36" s="538"/>
      <c r="L36" s="540"/>
      <c r="M36" s="86"/>
      <c r="N36" s="1035" t="s">
        <v>60</v>
      </c>
      <c r="O36" s="1036">
        <f t="shared" si="6"/>
        <v>0</v>
      </c>
      <c r="P36" s="1037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96">
        <v>5</v>
      </c>
      <c r="B37" s="1558" t="s">
        <v>1</v>
      </c>
      <c r="C37" s="1276"/>
      <c r="D37" s="1277"/>
      <c r="E37" s="1005"/>
      <c r="F37" s="1005"/>
      <c r="G37" s="1038"/>
      <c r="H37" s="1034">
        <f t="shared" si="5"/>
        <v>0</v>
      </c>
      <c r="I37" s="1428" t="s">
        <v>202</v>
      </c>
      <c r="J37" s="1345"/>
      <c r="K37" s="538"/>
      <c r="L37" s="540"/>
      <c r="M37" s="86"/>
      <c r="N37" s="996" t="s">
        <v>60</v>
      </c>
      <c r="O37" s="1039">
        <f t="shared" si="6"/>
        <v>0</v>
      </c>
      <c r="P37" s="1040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96">
        <v>6</v>
      </c>
      <c r="B38" s="1558" t="s">
        <v>1</v>
      </c>
      <c r="C38" s="1276"/>
      <c r="D38" s="1277"/>
      <c r="E38" s="1005"/>
      <c r="F38" s="1005"/>
      <c r="G38" s="1038"/>
      <c r="H38" s="1034">
        <f t="shared" si="5"/>
        <v>0</v>
      </c>
      <c r="I38" s="1428" t="s">
        <v>202</v>
      </c>
      <c r="J38" s="1345"/>
      <c r="K38" s="538"/>
      <c r="L38" s="540"/>
      <c r="M38" s="86"/>
      <c r="N38" s="996" t="s">
        <v>60</v>
      </c>
      <c r="O38" s="1039">
        <f t="shared" si="6"/>
        <v>0</v>
      </c>
      <c r="P38" s="1040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31">
        <v>7</v>
      </c>
      <c r="B39" s="1558" t="s">
        <v>1</v>
      </c>
      <c r="C39" s="1276"/>
      <c r="D39" s="1277"/>
      <c r="E39" s="1005"/>
      <c r="F39" s="1005"/>
      <c r="G39" s="1038"/>
      <c r="H39" s="1034">
        <f t="shared" si="5"/>
        <v>0</v>
      </c>
      <c r="I39" s="1428" t="s">
        <v>202</v>
      </c>
      <c r="J39" s="1345"/>
      <c r="K39" s="538"/>
      <c r="L39" s="540"/>
      <c r="M39" s="86"/>
      <c r="N39" s="1041" t="s">
        <v>60</v>
      </c>
      <c r="O39" s="1042">
        <f t="shared" si="6"/>
        <v>0</v>
      </c>
      <c r="P39" s="1043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>
      <c r="A40" s="1012"/>
      <c r="B40" s="1560"/>
      <c r="C40" s="1294"/>
      <c r="D40" s="1357"/>
      <c r="E40" s="1013"/>
      <c r="F40" s="1013"/>
      <c r="G40" s="1044" t="s">
        <v>125</v>
      </c>
      <c r="H40" s="1016">
        <f>H29+H33+H34+H35+H39</f>
        <v>0</v>
      </c>
      <c r="I40" s="1561"/>
      <c r="J40" s="1295"/>
      <c r="K40" s="222"/>
      <c r="L40" s="1045"/>
      <c r="M40" s="86"/>
      <c r="N40" s="1012"/>
      <c r="O40" s="1019">
        <f>O29+O33+O34+O35+O39</f>
        <v>0</v>
      </c>
      <c r="P40" s="1017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>
      <c r="A41" s="302"/>
      <c r="B41" s="86"/>
      <c r="C41" s="86"/>
      <c r="D41" s="86"/>
      <c r="E41" s="86"/>
      <c r="F41" s="86"/>
      <c r="G41" s="86"/>
      <c r="H41" s="86"/>
      <c r="I41" s="86"/>
      <c r="J41" s="368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46" t="s">
        <v>133</v>
      </c>
      <c r="B42" s="1047" t="s">
        <v>557</v>
      </c>
      <c r="C42" s="229"/>
      <c r="D42" s="229"/>
      <c r="E42" s="229"/>
      <c r="F42" s="229"/>
      <c r="G42" s="229"/>
      <c r="H42" s="229"/>
      <c r="I42" s="229"/>
      <c r="J42" s="1048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84" t="s">
        <v>113</v>
      </c>
      <c r="B43" s="1563" t="s">
        <v>558</v>
      </c>
      <c r="C43" s="1294"/>
      <c r="D43" s="1357"/>
      <c r="E43" s="1049" t="s">
        <v>411</v>
      </c>
      <c r="F43" s="106" t="s">
        <v>308</v>
      </c>
      <c r="G43" s="106" t="s">
        <v>537</v>
      </c>
      <c r="H43" s="104" t="s">
        <v>120</v>
      </c>
      <c r="I43" s="1329" t="s">
        <v>121</v>
      </c>
      <c r="J43" s="1295"/>
      <c r="K43" s="17"/>
      <c r="L43" s="44" t="s">
        <v>122</v>
      </c>
      <c r="M43" s="86"/>
      <c r="N43" s="103" t="s">
        <v>123</v>
      </c>
      <c r="O43" s="106" t="s">
        <v>124</v>
      </c>
      <c r="P43" s="985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29.25" customHeight="1" thickBot="1">
      <c r="A44" s="986">
        <v>1</v>
      </c>
      <c r="B44" s="1655" t="s">
        <v>755</v>
      </c>
      <c r="C44" s="1675"/>
      <c r="D44" s="1676"/>
      <c r="E44" s="1677" t="s">
        <v>416</v>
      </c>
      <c r="F44" s="1678" t="s">
        <v>756</v>
      </c>
      <c r="G44" s="1060">
        <v>44896</v>
      </c>
      <c r="H44" s="1679">
        <f t="shared" ref="H44:H53" si="7">IF(ISBLANK(B44),0,0+IF(E44="Local",1,0+IF(E44="International",2,0)))</f>
        <v>2</v>
      </c>
      <c r="I44" s="1564"/>
      <c r="J44" s="1386"/>
      <c r="K44" s="538"/>
      <c r="L44" s="795" t="s">
        <v>559</v>
      </c>
      <c r="M44" s="86"/>
      <c r="N44" s="993" t="s">
        <v>60</v>
      </c>
      <c r="O44" s="994">
        <f t="shared" ref="O44:O53" si="8">IF(N44="Acceptable",H44,0)</f>
        <v>2</v>
      </c>
      <c r="P44" s="995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415</v>
      </c>
    </row>
    <row r="45" spans="1:28" ht="13.5" customHeight="1" thickBot="1">
      <c r="A45" s="996">
        <v>2</v>
      </c>
      <c r="B45" s="1565"/>
      <c r="C45" s="1466"/>
      <c r="D45" s="1382"/>
      <c r="E45" s="1050"/>
      <c r="F45" s="998"/>
      <c r="G45" s="1000"/>
      <c r="H45" s="1001">
        <f t="shared" si="7"/>
        <v>0</v>
      </c>
      <c r="I45" s="1559"/>
      <c r="J45" s="1345"/>
      <c r="K45" s="538"/>
      <c r="L45" s="795" t="s">
        <v>559</v>
      </c>
      <c r="M45" s="86"/>
      <c r="N45" s="1002" t="s">
        <v>60</v>
      </c>
      <c r="O45" s="1003">
        <f t="shared" si="8"/>
        <v>0</v>
      </c>
      <c r="P45" s="1004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416</v>
      </c>
    </row>
    <row r="46" spans="1:28" ht="13.5" customHeight="1">
      <c r="A46" s="996">
        <v>3</v>
      </c>
      <c r="B46" s="1511"/>
      <c r="C46" s="1276"/>
      <c r="D46" s="1277"/>
      <c r="E46" s="1050"/>
      <c r="F46" s="998"/>
      <c r="G46" s="1000"/>
      <c r="H46" s="1001">
        <f t="shared" si="7"/>
        <v>0</v>
      </c>
      <c r="I46" s="1559"/>
      <c r="J46" s="1345"/>
      <c r="K46" s="538"/>
      <c r="L46" s="795" t="s">
        <v>559</v>
      </c>
      <c r="M46" s="86"/>
      <c r="N46" s="1002" t="s">
        <v>60</v>
      </c>
      <c r="O46" s="1003">
        <f t="shared" si="8"/>
        <v>0</v>
      </c>
      <c r="P46" s="1004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996">
        <v>4</v>
      </c>
      <c r="B47" s="1566"/>
      <c r="C47" s="1466"/>
      <c r="D47" s="1382"/>
      <c r="E47" s="1051"/>
      <c r="F47" s="1052"/>
      <c r="G47" s="1053"/>
      <c r="H47" s="1001">
        <f t="shared" si="7"/>
        <v>0</v>
      </c>
      <c r="I47" s="1559"/>
      <c r="J47" s="1345"/>
      <c r="K47" s="538"/>
      <c r="L47" s="795" t="s">
        <v>559</v>
      </c>
      <c r="M47" s="86"/>
      <c r="N47" s="1002" t="s">
        <v>60</v>
      </c>
      <c r="O47" s="1003">
        <f t="shared" si="8"/>
        <v>0</v>
      </c>
      <c r="P47" s="1004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996">
        <v>5</v>
      </c>
      <c r="B48" s="1565"/>
      <c r="C48" s="1466"/>
      <c r="D48" s="1382"/>
      <c r="E48" s="1050"/>
      <c r="F48" s="998"/>
      <c r="G48" s="999"/>
      <c r="H48" s="1001">
        <f t="shared" si="7"/>
        <v>0</v>
      </c>
      <c r="I48" s="1439"/>
      <c r="J48" s="1345"/>
      <c r="K48" s="538"/>
      <c r="L48" s="540"/>
      <c r="M48" s="86"/>
      <c r="N48" s="1002" t="s">
        <v>60</v>
      </c>
      <c r="O48" s="1003">
        <f t="shared" si="8"/>
        <v>0</v>
      </c>
      <c r="P48" s="1004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996">
        <v>6</v>
      </c>
      <c r="B49" s="1511"/>
      <c r="C49" s="1276"/>
      <c r="D49" s="1277"/>
      <c r="E49" s="1050"/>
      <c r="F49" s="998"/>
      <c r="G49" s="999"/>
      <c r="H49" s="1001">
        <f t="shared" si="7"/>
        <v>0</v>
      </c>
      <c r="I49" s="1439"/>
      <c r="J49" s="1345"/>
      <c r="K49" s="538"/>
      <c r="L49" s="540"/>
      <c r="M49" s="86"/>
      <c r="N49" s="1002" t="s">
        <v>60</v>
      </c>
      <c r="O49" s="1003">
        <f t="shared" si="8"/>
        <v>0</v>
      </c>
      <c r="P49" s="1004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996">
        <v>7</v>
      </c>
      <c r="B50" s="1511"/>
      <c r="C50" s="1276"/>
      <c r="D50" s="1277"/>
      <c r="E50" s="1050"/>
      <c r="F50" s="998"/>
      <c r="G50" s="999"/>
      <c r="H50" s="1001">
        <f t="shared" si="7"/>
        <v>0</v>
      </c>
      <c r="I50" s="1439"/>
      <c r="J50" s="1345"/>
      <c r="K50" s="538"/>
      <c r="L50" s="540"/>
      <c r="M50" s="86"/>
      <c r="N50" s="1002" t="s">
        <v>60</v>
      </c>
      <c r="O50" s="1003">
        <f t="shared" si="8"/>
        <v>0</v>
      </c>
      <c r="P50" s="1004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996">
        <v>8</v>
      </c>
      <c r="B51" s="1511"/>
      <c r="C51" s="1276"/>
      <c r="D51" s="1277"/>
      <c r="E51" s="1050"/>
      <c r="F51" s="998"/>
      <c r="G51" s="1000"/>
      <c r="H51" s="1001">
        <f t="shared" si="7"/>
        <v>0</v>
      </c>
      <c r="I51" s="1439"/>
      <c r="J51" s="1345"/>
      <c r="K51" s="538"/>
      <c r="L51" s="540"/>
      <c r="M51" s="86"/>
      <c r="N51" s="1002" t="s">
        <v>60</v>
      </c>
      <c r="O51" s="1003">
        <f t="shared" si="8"/>
        <v>0</v>
      </c>
      <c r="P51" s="1004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996">
        <v>9</v>
      </c>
      <c r="B52" s="1511"/>
      <c r="C52" s="1276"/>
      <c r="D52" s="1277"/>
      <c r="E52" s="1050"/>
      <c r="F52" s="998"/>
      <c r="G52" s="1000"/>
      <c r="H52" s="1001">
        <f t="shared" si="7"/>
        <v>0</v>
      </c>
      <c r="I52" s="1439"/>
      <c r="J52" s="1345"/>
      <c r="K52" s="538"/>
      <c r="L52" s="540"/>
      <c r="M52" s="86"/>
      <c r="N52" s="1002" t="s">
        <v>60</v>
      </c>
      <c r="O52" s="1003">
        <f t="shared" si="8"/>
        <v>0</v>
      </c>
      <c r="P52" s="1004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996">
        <v>10</v>
      </c>
      <c r="B53" s="1511"/>
      <c r="C53" s="1276"/>
      <c r="D53" s="1277"/>
      <c r="E53" s="1050"/>
      <c r="F53" s="998"/>
      <c r="G53" s="1000"/>
      <c r="H53" s="1001">
        <f t="shared" si="7"/>
        <v>0</v>
      </c>
      <c r="I53" s="1439"/>
      <c r="J53" s="1345"/>
      <c r="K53" s="538"/>
      <c r="L53" s="540"/>
      <c r="M53" s="86"/>
      <c r="N53" s="1009" t="s">
        <v>60</v>
      </c>
      <c r="O53" s="1010">
        <f t="shared" si="8"/>
        <v>0</v>
      </c>
      <c r="P53" s="1011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1012"/>
      <c r="B54" s="1560"/>
      <c r="C54" s="1294"/>
      <c r="D54" s="1357"/>
      <c r="E54" s="1013"/>
      <c r="F54" s="1014"/>
      <c r="G54" s="1044" t="s">
        <v>125</v>
      </c>
      <c r="H54" s="1016">
        <f>SUM(H44:H53)</f>
        <v>2</v>
      </c>
      <c r="I54" s="1562"/>
      <c r="J54" s="1295"/>
      <c r="K54" s="220"/>
      <c r="L54" s="1018"/>
      <c r="M54" s="86"/>
      <c r="N54" s="1012"/>
      <c r="O54" s="1019">
        <f>SUM(O43:O53)</f>
        <v>2</v>
      </c>
      <c r="P54" s="1017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302"/>
      <c r="B55" s="86"/>
      <c r="C55" s="86"/>
      <c r="D55" s="86"/>
      <c r="E55" s="86"/>
      <c r="F55" s="86"/>
      <c r="G55" s="86"/>
      <c r="H55" s="86"/>
      <c r="I55" s="86"/>
      <c r="J55" s="368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220</v>
      </c>
      <c r="B56" s="366" t="s">
        <v>560</v>
      </c>
      <c r="C56" s="86"/>
      <c r="D56" s="86"/>
      <c r="E56" s="86"/>
      <c r="F56" s="86"/>
      <c r="G56" s="86"/>
      <c r="H56" s="86"/>
      <c r="I56" s="86"/>
      <c r="J56" s="368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84" t="s">
        <v>113</v>
      </c>
      <c r="B57" s="1563" t="s">
        <v>561</v>
      </c>
      <c r="C57" s="1294"/>
      <c r="D57" s="1357"/>
      <c r="E57" s="1049" t="s">
        <v>562</v>
      </c>
      <c r="F57" s="106" t="s">
        <v>563</v>
      </c>
      <c r="G57" s="106" t="s">
        <v>564</v>
      </c>
      <c r="H57" s="1054" t="s">
        <v>565</v>
      </c>
      <c r="I57" s="104" t="s">
        <v>120</v>
      </c>
      <c r="J57" s="1055" t="s">
        <v>121</v>
      </c>
      <c r="K57" s="17"/>
      <c r="L57" s="44" t="s">
        <v>122</v>
      </c>
      <c r="M57" s="86"/>
      <c r="N57" s="103" t="s">
        <v>123</v>
      </c>
      <c r="O57" s="106" t="s">
        <v>124</v>
      </c>
      <c r="P57" s="985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5.75">
      <c r="A58" s="1056">
        <v>1</v>
      </c>
      <c r="B58" s="1440" t="s">
        <v>700</v>
      </c>
      <c r="C58" s="1368"/>
      <c r="D58" s="1359"/>
      <c r="E58" s="1057" t="s">
        <v>416</v>
      </c>
      <c r="F58" s="1058" t="s">
        <v>702</v>
      </c>
      <c r="G58" s="1059" t="s">
        <v>576</v>
      </c>
      <c r="H58" s="1060">
        <v>44896</v>
      </c>
      <c r="I58" s="1061">
        <f t="shared" ref="I58:I67" si="9">IF(ISBLANK(B58),0,0+IF(E58="Local",3,0+IF(E58="International",5,0)))</f>
        <v>5</v>
      </c>
      <c r="J58" s="400"/>
      <c r="K58" s="538"/>
      <c r="L58" s="795"/>
      <c r="M58" s="86"/>
      <c r="N58" s="993" t="s">
        <v>60</v>
      </c>
      <c r="O58" s="994">
        <f t="shared" ref="O58:O67" si="10">IF(N58="Acceptable",I58,0)</f>
        <v>5</v>
      </c>
      <c r="P58" s="995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62">
        <v>2</v>
      </c>
      <c r="B59" s="1568" t="s">
        <v>701</v>
      </c>
      <c r="C59" s="1569"/>
      <c r="D59" s="1570"/>
      <c r="E59" s="1057" t="s">
        <v>416</v>
      </c>
      <c r="F59" s="1063" t="s">
        <v>703</v>
      </c>
      <c r="G59" s="1064" t="s">
        <v>576</v>
      </c>
      <c r="H59" s="1065">
        <v>44896</v>
      </c>
      <c r="I59" s="1061">
        <f t="shared" si="9"/>
        <v>5</v>
      </c>
      <c r="J59" s="400"/>
      <c r="K59" s="538"/>
      <c r="L59" s="795"/>
      <c r="M59" s="86"/>
      <c r="N59" s="1002" t="s">
        <v>60</v>
      </c>
      <c r="O59" s="1003">
        <f t="shared" si="10"/>
        <v>5</v>
      </c>
      <c r="P59" s="1004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96">
        <v>3</v>
      </c>
      <c r="B60" s="1662" t="s">
        <v>746</v>
      </c>
      <c r="C60" s="1276"/>
      <c r="D60" s="1277"/>
      <c r="E60" s="1663" t="s">
        <v>416</v>
      </c>
      <c r="F60" s="1664" t="s">
        <v>747</v>
      </c>
      <c r="G60" s="1665" t="s">
        <v>698</v>
      </c>
      <c r="H60" s="1065">
        <v>44896</v>
      </c>
      <c r="I60" s="1001">
        <f t="shared" si="9"/>
        <v>5</v>
      </c>
      <c r="J60" s="456"/>
      <c r="K60" s="538"/>
      <c r="L60" s="540"/>
      <c r="M60" s="86"/>
      <c r="N60" s="1002" t="s">
        <v>60</v>
      </c>
      <c r="O60" s="1003">
        <f t="shared" si="10"/>
        <v>5</v>
      </c>
      <c r="P60" s="1004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96">
        <v>4</v>
      </c>
      <c r="B61" s="1662" t="s">
        <v>748</v>
      </c>
      <c r="C61" s="1276"/>
      <c r="D61" s="1277"/>
      <c r="E61" s="1663" t="s">
        <v>416</v>
      </c>
      <c r="F61" s="1664" t="s">
        <v>747</v>
      </c>
      <c r="G61" s="1665" t="s">
        <v>698</v>
      </c>
      <c r="H61" s="1065">
        <v>44896</v>
      </c>
      <c r="I61" s="1001">
        <f t="shared" si="9"/>
        <v>5</v>
      </c>
      <c r="J61" s="456"/>
      <c r="K61" s="538"/>
      <c r="L61" s="540"/>
      <c r="M61" s="86"/>
      <c r="N61" s="1002" t="s">
        <v>60</v>
      </c>
      <c r="O61" s="1003">
        <f t="shared" si="10"/>
        <v>5</v>
      </c>
      <c r="P61" s="1004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996">
        <v>5</v>
      </c>
      <c r="B62" s="1511"/>
      <c r="C62" s="1276"/>
      <c r="D62" s="1277"/>
      <c r="E62" s="1050"/>
      <c r="F62" s="998"/>
      <c r="G62" s="1000"/>
      <c r="H62" s="1000"/>
      <c r="I62" s="1001">
        <f t="shared" si="9"/>
        <v>0</v>
      </c>
      <c r="J62" s="456"/>
      <c r="K62" s="538"/>
      <c r="L62" s="540"/>
      <c r="M62" s="86"/>
      <c r="N62" s="1002" t="s">
        <v>60</v>
      </c>
      <c r="O62" s="1003">
        <f t="shared" si="10"/>
        <v>0</v>
      </c>
      <c r="P62" s="1004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96">
        <v>6</v>
      </c>
      <c r="B63" s="1567"/>
      <c r="C63" s="1276"/>
      <c r="D63" s="1277"/>
      <c r="E63" s="1066" t="s">
        <v>1</v>
      </c>
      <c r="F63" s="1006"/>
      <c r="G63" s="1007"/>
      <c r="H63" s="1007"/>
      <c r="I63" s="1001">
        <f t="shared" si="9"/>
        <v>0</v>
      </c>
      <c r="J63" s="417" t="s">
        <v>202</v>
      </c>
      <c r="K63" s="538"/>
      <c r="L63" s="540"/>
      <c r="M63" s="86"/>
      <c r="N63" s="1002" t="s">
        <v>60</v>
      </c>
      <c r="O63" s="1003">
        <f t="shared" si="10"/>
        <v>0</v>
      </c>
      <c r="P63" s="1004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96">
        <v>7</v>
      </c>
      <c r="B64" s="1567"/>
      <c r="C64" s="1276"/>
      <c r="D64" s="1277"/>
      <c r="E64" s="1066" t="s">
        <v>1</v>
      </c>
      <c r="F64" s="1006"/>
      <c r="G64" s="1007"/>
      <c r="H64" s="1007"/>
      <c r="I64" s="1001">
        <f t="shared" si="9"/>
        <v>0</v>
      </c>
      <c r="J64" s="417" t="s">
        <v>202</v>
      </c>
      <c r="K64" s="538"/>
      <c r="L64" s="540"/>
      <c r="M64" s="86"/>
      <c r="N64" s="1002" t="s">
        <v>60</v>
      </c>
      <c r="O64" s="1003">
        <f t="shared" si="10"/>
        <v>0</v>
      </c>
      <c r="P64" s="1004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96">
        <v>8</v>
      </c>
      <c r="B65" s="1567"/>
      <c r="C65" s="1276"/>
      <c r="D65" s="1277"/>
      <c r="E65" s="1066" t="s">
        <v>1</v>
      </c>
      <c r="F65" s="1006"/>
      <c r="G65" s="1007"/>
      <c r="H65" s="1007"/>
      <c r="I65" s="1001">
        <f t="shared" si="9"/>
        <v>0</v>
      </c>
      <c r="J65" s="417" t="s">
        <v>202</v>
      </c>
      <c r="K65" s="538"/>
      <c r="L65" s="540"/>
      <c r="M65" s="86"/>
      <c r="N65" s="1002" t="s">
        <v>60</v>
      </c>
      <c r="O65" s="1003">
        <f t="shared" si="10"/>
        <v>0</v>
      </c>
      <c r="P65" s="1004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96">
        <v>9</v>
      </c>
      <c r="B66" s="1567"/>
      <c r="C66" s="1276"/>
      <c r="D66" s="1277"/>
      <c r="E66" s="1066" t="s">
        <v>1</v>
      </c>
      <c r="F66" s="1006"/>
      <c r="G66" s="1007"/>
      <c r="H66" s="1007"/>
      <c r="I66" s="1001">
        <f t="shared" si="9"/>
        <v>0</v>
      </c>
      <c r="J66" s="417" t="s">
        <v>202</v>
      </c>
      <c r="K66" s="538"/>
      <c r="L66" s="540"/>
      <c r="M66" s="86"/>
      <c r="N66" s="1002" t="s">
        <v>60</v>
      </c>
      <c r="O66" s="1003">
        <f t="shared" si="10"/>
        <v>0</v>
      </c>
      <c r="P66" s="1004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96">
        <v>10</v>
      </c>
      <c r="B67" s="1567"/>
      <c r="C67" s="1276"/>
      <c r="D67" s="1277"/>
      <c r="E67" s="1066" t="s">
        <v>1</v>
      </c>
      <c r="F67" s="1006"/>
      <c r="G67" s="1007"/>
      <c r="H67" s="1007"/>
      <c r="I67" s="1001">
        <f t="shared" si="9"/>
        <v>0</v>
      </c>
      <c r="J67" s="417" t="s">
        <v>202</v>
      </c>
      <c r="K67" s="538"/>
      <c r="L67" s="540"/>
      <c r="M67" s="86"/>
      <c r="N67" s="1009" t="s">
        <v>60</v>
      </c>
      <c r="O67" s="1010">
        <f t="shared" si="10"/>
        <v>0</v>
      </c>
      <c r="P67" s="1011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1012"/>
      <c r="B68" s="1560"/>
      <c r="C68" s="1294"/>
      <c r="D68" s="1357"/>
      <c r="E68" s="1013"/>
      <c r="F68" s="1014"/>
      <c r="G68" s="1044"/>
      <c r="H68" s="1067" t="s">
        <v>125</v>
      </c>
      <c r="I68" s="1016">
        <f>SUM(I58:I67)</f>
        <v>20</v>
      </c>
      <c r="J68" s="1017"/>
      <c r="K68" s="86"/>
      <c r="L68" s="1018"/>
      <c r="M68" s="86"/>
      <c r="N68" s="1012"/>
      <c r="O68" s="1019">
        <f>SUM(O58:O67)</f>
        <v>20</v>
      </c>
      <c r="P68" s="1017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302"/>
      <c r="B69" s="86"/>
      <c r="C69" s="86"/>
      <c r="D69" s="86"/>
      <c r="E69" s="86"/>
      <c r="F69" s="86"/>
      <c r="G69" s="86"/>
      <c r="H69" s="86"/>
      <c r="I69" s="86"/>
      <c r="J69" s="794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95</v>
      </c>
      <c r="C71" s="86"/>
      <c r="D71" s="86"/>
      <c r="E71" s="219" t="s">
        <v>96</v>
      </c>
      <c r="F71" s="220"/>
      <c r="G71" s="86"/>
      <c r="H71" s="86"/>
      <c r="I71" s="86"/>
      <c r="J71" s="219"/>
      <c r="K71" s="219"/>
      <c r="L71" s="219"/>
      <c r="M71" s="86"/>
      <c r="N71" s="219" t="s">
        <v>97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64"/>
      <c r="D72" s="564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72"/>
      <c r="C73" s="564"/>
      <c r="D73" s="564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188</v>
      </c>
      <c r="C74" s="564"/>
      <c r="D74" s="564"/>
      <c r="E74" s="16" t="s">
        <v>99</v>
      </c>
      <c r="F74" s="220"/>
      <c r="G74" s="86"/>
      <c r="H74" s="86"/>
      <c r="I74" s="86"/>
      <c r="J74" s="16"/>
      <c r="K74" s="16"/>
      <c r="L74" s="16"/>
      <c r="M74" s="86"/>
      <c r="N74" s="86" t="s">
        <v>566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101</v>
      </c>
      <c r="C75" s="564"/>
      <c r="D75" s="564"/>
      <c r="E75" s="19" t="s">
        <v>101</v>
      </c>
      <c r="F75" s="220"/>
      <c r="G75" s="86"/>
      <c r="H75" s="86"/>
      <c r="I75" s="86"/>
      <c r="J75" s="19"/>
      <c r="K75" s="19"/>
      <c r="L75" s="19"/>
      <c r="M75" s="86"/>
      <c r="N75" s="27" t="s">
        <v>101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65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65"/>
      <c r="C78" s="19"/>
      <c r="D78" s="19"/>
      <c r="E78" s="16" t="s">
        <v>102</v>
      </c>
      <c r="F78" s="17"/>
      <c r="G78" s="17"/>
      <c r="H78" s="17"/>
      <c r="I78" s="17"/>
      <c r="J78" s="86"/>
      <c r="K78" s="86"/>
      <c r="L78" s="86"/>
      <c r="M78" s="86"/>
      <c r="N78" s="16" t="s">
        <v>103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63"/>
      <c r="B79" s="85"/>
      <c r="C79" s="85"/>
      <c r="D79" s="85"/>
      <c r="E79" s="19" t="s">
        <v>101</v>
      </c>
      <c r="F79" s="85"/>
      <c r="G79" s="85"/>
      <c r="H79" s="85"/>
      <c r="I79" s="85"/>
      <c r="J79" s="564"/>
      <c r="K79" s="564"/>
      <c r="L79" s="564"/>
      <c r="M79" s="29"/>
      <c r="N79" s="19" t="s">
        <v>101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1"/>
      <c r="E82" s="831"/>
      <c r="F82" s="831"/>
      <c r="G82" s="16"/>
      <c r="H82" s="16"/>
      <c r="I82" s="16"/>
      <c r="J82" s="831"/>
      <c r="K82" s="831"/>
      <c r="L82" s="831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1"/>
      <c r="E84" s="831"/>
      <c r="F84" s="831"/>
      <c r="G84" s="16"/>
      <c r="H84" s="16"/>
      <c r="I84" s="16"/>
      <c r="J84" s="831"/>
      <c r="K84" s="831"/>
      <c r="L84" s="831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topLeftCell="A22" zoomScale="80" zoomScaleNormal="80" workbookViewId="0">
      <selection activeCell="G48" sqref="G48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349" t="s">
        <v>525</v>
      </c>
      <c r="B1" s="1270"/>
      <c r="C1" s="1270"/>
      <c r="D1" s="1270"/>
      <c r="E1" s="1270"/>
      <c r="F1" s="1270"/>
      <c r="G1" s="1270"/>
      <c r="H1" s="1270"/>
      <c r="I1" s="1270"/>
      <c r="J1" s="83"/>
      <c r="K1" s="83" t="str">
        <f>A1</f>
        <v>KRA IV - PROFESSIONAL DEVELOPMENT</v>
      </c>
      <c r="L1" s="85"/>
      <c r="M1" s="1349" t="str">
        <f>A1</f>
        <v>KRA IV - PROFESSIONAL DEVELOPMENT</v>
      </c>
      <c r="N1" s="1270"/>
      <c r="O1" s="1270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30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434" t="str">
        <f>'Request Form'!B6</f>
        <v>LAST NAME:</v>
      </c>
      <c r="B3" s="1277"/>
      <c r="C3" s="1351" t="str">
        <f>Form1_A!E3</f>
        <v>MAALIW</v>
      </c>
      <c r="D3" s="1276"/>
      <c r="E3" s="1276"/>
      <c r="F3" s="1276"/>
      <c r="G3" s="1276"/>
      <c r="H3" s="1276"/>
      <c r="I3" s="1277"/>
      <c r="J3" s="88"/>
      <c r="K3" s="88"/>
      <c r="L3" s="85"/>
      <c r="M3" s="85" t="str">
        <f t="shared" ref="M3:M5" si="0">A3</f>
        <v>LAST NAME:</v>
      </c>
      <c r="N3" s="1068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434" t="str">
        <f>'Request Form'!B7</f>
        <v>FIRST NAME, EXT.:</v>
      </c>
      <c r="B4" s="1277"/>
      <c r="C4" s="1351" t="str">
        <f>Form1_A!E4</f>
        <v>RENATO III</v>
      </c>
      <c r="D4" s="1276"/>
      <c r="E4" s="1276"/>
      <c r="F4" s="1276"/>
      <c r="G4" s="1276"/>
      <c r="H4" s="1276"/>
      <c r="I4" s="1277"/>
      <c r="J4" s="88"/>
      <c r="K4" s="88"/>
      <c r="L4" s="85"/>
      <c r="M4" s="85" t="str">
        <f t="shared" si="0"/>
        <v>FIRST NAME, EXT.:</v>
      </c>
      <c r="N4" s="1068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434" t="str">
        <f>'Request Form'!B8</f>
        <v>MIDDLE NAME:</v>
      </c>
      <c r="B5" s="1277"/>
      <c r="C5" s="1351" t="str">
        <f>Form1_A!E5</f>
        <v>RACELIS</v>
      </c>
      <c r="D5" s="1276"/>
      <c r="E5" s="1276"/>
      <c r="F5" s="1276"/>
      <c r="G5" s="1276"/>
      <c r="H5" s="1276"/>
      <c r="I5" s="1277"/>
      <c r="J5" s="88"/>
      <c r="K5" s="88"/>
      <c r="L5" s="85"/>
      <c r="M5" s="85" t="str">
        <f t="shared" si="0"/>
        <v>MIDDLE NAME:</v>
      </c>
      <c r="N5" s="1068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07"/>
      <c r="N6" s="1270"/>
      <c r="O6" s="1270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352" t="s">
        <v>567</v>
      </c>
      <c r="B7" s="1294"/>
      <c r="C7" s="1294"/>
      <c r="D7" s="1294"/>
      <c r="E7" s="1294"/>
      <c r="F7" s="1294"/>
      <c r="G7" s="1294"/>
      <c r="H7" s="1294"/>
      <c r="I7" s="1295"/>
      <c r="J7" s="91"/>
      <c r="K7" s="91" t="str">
        <f>A7</f>
        <v>CRITERION C – AWARDS AND RECOGNITION (MAX = 20 POINTS)</v>
      </c>
      <c r="L7" s="101"/>
      <c r="M7" s="1334" t="str">
        <f>A7</f>
        <v>CRITERION C – AWARDS AND RECOGNITION (MAX = 20 POINTS)</v>
      </c>
      <c r="N7" s="1270"/>
      <c r="O7" s="1270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30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30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568</v>
      </c>
    </row>
    <row r="9" spans="1:30" ht="28.5" customHeight="1">
      <c r="A9" s="422" t="s">
        <v>58</v>
      </c>
      <c r="B9" s="1353" t="s">
        <v>569</v>
      </c>
      <c r="C9" s="1270"/>
      <c r="D9" s="1270"/>
      <c r="E9" s="1270"/>
      <c r="F9" s="1270"/>
      <c r="G9" s="1270"/>
      <c r="H9" s="1270"/>
      <c r="I9" s="1354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353" t="str">
        <f>B9</f>
        <v>FOR EVERY AWARD OF DISTINCTION RECEIVED IN RECOGNITION OF ACHIEVEMENT IN RELEVANT AREAS OF SPECIALIZATION, PROFESSION AND/OR ASSIGNMENT OF THE FACULTY CONCERNED.</v>
      </c>
      <c r="N9" s="1270"/>
      <c r="O9" s="1270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415</v>
      </c>
    </row>
    <row r="10" spans="1:30" ht="13.5" customHeight="1">
      <c r="A10" s="396"/>
      <c r="B10" s="88"/>
      <c r="C10" s="88"/>
      <c r="D10" s="88"/>
      <c r="E10" s="88"/>
      <c r="F10" s="88"/>
      <c r="G10" s="88"/>
      <c r="H10" s="88"/>
      <c r="I10" s="1069"/>
      <c r="J10" s="88"/>
      <c r="K10" s="88"/>
      <c r="L10" s="85"/>
      <c r="M10" s="1572"/>
      <c r="N10" s="1312"/>
      <c r="O10" s="1312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570</v>
      </c>
    </row>
    <row r="11" spans="1:30" ht="44.25" customHeight="1">
      <c r="A11" s="103" t="s">
        <v>113</v>
      </c>
      <c r="B11" s="1329" t="s">
        <v>571</v>
      </c>
      <c r="C11" s="1357"/>
      <c r="D11" s="106" t="s">
        <v>572</v>
      </c>
      <c r="E11" s="106" t="s">
        <v>573</v>
      </c>
      <c r="F11" s="106" t="s">
        <v>574</v>
      </c>
      <c r="G11" s="104" t="s">
        <v>575</v>
      </c>
      <c r="H11" s="104" t="s">
        <v>120</v>
      </c>
      <c r="I11" s="153" t="s">
        <v>121</v>
      </c>
      <c r="J11" s="17"/>
      <c r="K11" s="205" t="s">
        <v>122</v>
      </c>
      <c r="L11" s="85"/>
      <c r="M11" s="103" t="s">
        <v>123</v>
      </c>
      <c r="N11" s="1070" t="s">
        <v>124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73" t="s">
        <v>697</v>
      </c>
      <c r="C12" s="1674"/>
      <c r="D12" s="1071" t="s">
        <v>570</v>
      </c>
      <c r="E12" s="224" t="s">
        <v>698</v>
      </c>
      <c r="F12" s="537">
        <v>44896</v>
      </c>
      <c r="G12" s="464" t="s">
        <v>426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0"/>
      <c r="J12" s="538"/>
      <c r="K12" s="1268"/>
      <c r="L12" s="85"/>
      <c r="M12" s="117" t="s">
        <v>60</v>
      </c>
      <c r="N12" s="555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692</v>
      </c>
    </row>
    <row r="13" spans="1:30" ht="13.5" customHeight="1">
      <c r="A13" s="107">
        <v>2</v>
      </c>
      <c r="B13" s="1361" t="s">
        <v>699</v>
      </c>
      <c r="C13" s="1277"/>
      <c r="D13" s="190" t="s">
        <v>568</v>
      </c>
      <c r="E13" s="110" t="s">
        <v>577</v>
      </c>
      <c r="F13" s="236">
        <v>44896</v>
      </c>
      <c r="G13" s="191" t="s">
        <v>426</v>
      </c>
      <c r="H13" s="192">
        <f t="shared" si="2"/>
        <v>2</v>
      </c>
      <c r="I13" s="400"/>
      <c r="J13" s="538"/>
      <c r="K13" s="809"/>
      <c r="L13" s="85"/>
      <c r="M13" s="122" t="s">
        <v>60</v>
      </c>
      <c r="N13" s="558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61"/>
      <c r="C14" s="1277"/>
      <c r="D14" s="190"/>
      <c r="E14" s="110"/>
      <c r="F14" s="233"/>
      <c r="G14" s="191"/>
      <c r="H14" s="192">
        <f t="shared" si="2"/>
        <v>0</v>
      </c>
      <c r="I14" s="400"/>
      <c r="J14" s="538"/>
      <c r="K14" s="809"/>
      <c r="L14" s="85"/>
      <c r="M14" s="122" t="s">
        <v>60</v>
      </c>
      <c r="N14" s="558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61"/>
      <c r="C15" s="1277"/>
      <c r="D15" s="190"/>
      <c r="E15" s="110"/>
      <c r="F15" s="233"/>
      <c r="G15" s="191"/>
      <c r="H15" s="192">
        <f t="shared" si="2"/>
        <v>0</v>
      </c>
      <c r="I15" s="400"/>
      <c r="J15" s="538"/>
      <c r="K15" s="809"/>
      <c r="L15" s="85"/>
      <c r="M15" s="122"/>
      <c r="N15" s="558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61"/>
      <c r="C16" s="1277"/>
      <c r="D16" s="190"/>
      <c r="E16" s="110"/>
      <c r="F16" s="233"/>
      <c r="G16" s="191"/>
      <c r="H16" s="192">
        <f t="shared" si="2"/>
        <v>0</v>
      </c>
      <c r="I16" s="400"/>
      <c r="J16" s="538"/>
      <c r="K16" s="809"/>
      <c r="L16" s="85"/>
      <c r="M16" s="122"/>
      <c r="N16" s="558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61"/>
      <c r="C17" s="1277"/>
      <c r="D17" s="190"/>
      <c r="E17" s="110"/>
      <c r="F17" s="233"/>
      <c r="G17" s="191"/>
      <c r="H17" s="192">
        <f t="shared" si="2"/>
        <v>0</v>
      </c>
      <c r="I17" s="400"/>
      <c r="J17" s="538"/>
      <c r="K17" s="809"/>
      <c r="L17" s="85"/>
      <c r="M17" s="122"/>
      <c r="N17" s="558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61"/>
      <c r="C18" s="1277"/>
      <c r="D18" s="1072"/>
      <c r="E18" s="190"/>
      <c r="F18" s="233"/>
      <c r="G18" s="191"/>
      <c r="H18" s="192">
        <f t="shared" si="2"/>
        <v>0</v>
      </c>
      <c r="I18" s="400"/>
      <c r="J18" s="538"/>
      <c r="K18" s="1267"/>
      <c r="L18" s="85"/>
      <c r="M18" s="122"/>
      <c r="N18" s="558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64" t="s">
        <v>694</v>
      </c>
    </row>
    <row r="19" spans="1:30" ht="13.5" customHeight="1">
      <c r="A19" s="107">
        <v>8</v>
      </c>
      <c r="B19" s="1573"/>
      <c r="C19" s="1277"/>
      <c r="D19" s="1073"/>
      <c r="E19" s="812"/>
      <c r="F19" s="1074"/>
      <c r="G19" s="1075"/>
      <c r="H19" s="1076">
        <f t="shared" si="2"/>
        <v>0</v>
      </c>
      <c r="I19" s="400"/>
      <c r="J19" s="538"/>
      <c r="K19" s="1267"/>
      <c r="L19" s="85"/>
      <c r="M19" s="122" t="s">
        <v>60</v>
      </c>
      <c r="N19" s="558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64" t="s">
        <v>693</v>
      </c>
    </row>
    <row r="20" spans="1:30" ht="13.5" customHeight="1">
      <c r="A20" s="107">
        <v>9</v>
      </c>
      <c r="B20" s="1573"/>
      <c r="C20" s="1277"/>
      <c r="D20" s="1073"/>
      <c r="E20" s="812"/>
      <c r="F20" s="1074"/>
      <c r="G20" s="1075"/>
      <c r="H20" s="1076">
        <f t="shared" si="2"/>
        <v>0</v>
      </c>
      <c r="I20" s="400"/>
      <c r="J20" s="538"/>
      <c r="K20" s="1267"/>
      <c r="L20" s="85"/>
      <c r="M20" s="122" t="s">
        <v>60</v>
      </c>
      <c r="N20" s="558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64" t="s">
        <v>693</v>
      </c>
    </row>
    <row r="21" spans="1:30" ht="13.5" customHeight="1">
      <c r="A21" s="107">
        <v>10</v>
      </c>
      <c r="B21" s="1361"/>
      <c r="C21" s="1277"/>
      <c r="D21" s="190"/>
      <c r="E21" s="190"/>
      <c r="F21" s="236"/>
      <c r="G21" s="191"/>
      <c r="H21" s="192">
        <f t="shared" si="2"/>
        <v>0</v>
      </c>
      <c r="I21" s="400"/>
      <c r="J21" s="538"/>
      <c r="K21" s="809"/>
      <c r="L21" s="85"/>
      <c r="M21" s="168" t="s">
        <v>60</v>
      </c>
      <c r="N21" s="561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384"/>
      <c r="C22" s="1357"/>
      <c r="D22" s="193"/>
      <c r="E22" s="516"/>
      <c r="F22" s="505" t="s">
        <v>125</v>
      </c>
      <c r="G22" s="1077"/>
      <c r="H22" s="213">
        <f>SUM(H12:H21)</f>
        <v>6</v>
      </c>
      <c r="I22" s="173"/>
      <c r="J22" s="85"/>
      <c r="K22" s="487"/>
      <c r="L22" s="85"/>
      <c r="M22" s="140"/>
      <c r="N22" s="813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30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352" t="s">
        <v>578</v>
      </c>
      <c r="B24" s="1294"/>
      <c r="C24" s="1294"/>
      <c r="D24" s="1294"/>
      <c r="E24" s="1294"/>
      <c r="F24" s="1294"/>
      <c r="G24" s="1294"/>
      <c r="H24" s="1294"/>
      <c r="I24" s="1295"/>
      <c r="J24" s="91"/>
      <c r="K24" s="91" t="str">
        <f>A24</f>
        <v>CRITERION D – BONUS INDICATORS FOR NEWLY APPOINTED FACULTY (MAX = 20 POINTS)</v>
      </c>
      <c r="L24" s="85"/>
      <c r="M24" s="1334" t="str">
        <f>A24</f>
        <v>CRITERION D – BONUS INDICATORS FOR NEWLY APPOINTED FACULTY (MAX = 20 POINTS)</v>
      </c>
      <c r="N24" s="1270"/>
      <c r="O24" s="1270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64"/>
      <c r="J25" s="84"/>
      <c r="K25" s="84"/>
      <c r="L25" s="85"/>
      <c r="M25" s="85"/>
      <c r="N25" s="830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22" t="s">
        <v>58</v>
      </c>
      <c r="B26" s="219" t="s">
        <v>579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30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35" t="s">
        <v>113</v>
      </c>
      <c r="B27" s="1339" t="s">
        <v>580</v>
      </c>
      <c r="C27" s="1288"/>
      <c r="D27" s="1337" t="s">
        <v>581</v>
      </c>
      <c r="E27" s="1337" t="s">
        <v>582</v>
      </c>
      <c r="F27" s="1339" t="s">
        <v>583</v>
      </c>
      <c r="G27" s="1288"/>
      <c r="H27" s="1337" t="s">
        <v>120</v>
      </c>
      <c r="I27" s="1492" t="s">
        <v>121</v>
      </c>
      <c r="J27" s="17"/>
      <c r="K27" s="1364" t="s">
        <v>122</v>
      </c>
      <c r="L27" s="85"/>
      <c r="M27" s="103" t="s">
        <v>123</v>
      </c>
      <c r="N27" s="1070" t="s">
        <v>124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584</v>
      </c>
    </row>
    <row r="28" spans="1:30">
      <c r="A28" s="1336"/>
      <c r="B28" s="1340"/>
      <c r="C28" s="1290"/>
      <c r="D28" s="1338"/>
      <c r="E28" s="1338"/>
      <c r="F28" s="763" t="s">
        <v>585</v>
      </c>
      <c r="G28" s="763" t="s">
        <v>586</v>
      </c>
      <c r="H28" s="1338"/>
      <c r="I28" s="1571"/>
      <c r="J28" s="17"/>
      <c r="K28" s="1365"/>
      <c r="L28" s="85"/>
      <c r="M28" s="117" t="s">
        <v>60</v>
      </c>
      <c r="N28" s="1078"/>
      <c r="O28" s="1079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587</v>
      </c>
    </row>
    <row r="29" spans="1:30" ht="14.25" customHeight="1">
      <c r="A29" s="154">
        <v>1</v>
      </c>
      <c r="B29" s="1485" t="s">
        <v>1</v>
      </c>
      <c r="C29" s="1359"/>
      <c r="D29" s="815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5"/>
      <c r="J29" s="538"/>
      <c r="K29" s="539"/>
      <c r="L29" s="85"/>
      <c r="M29" s="122" t="s">
        <v>60</v>
      </c>
      <c r="N29" s="558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588</v>
      </c>
    </row>
    <row r="30" spans="1:30" ht="13.5" customHeight="1">
      <c r="A30" s="120">
        <v>2</v>
      </c>
      <c r="B30" s="1390" t="s">
        <v>1</v>
      </c>
      <c r="C30" s="1277"/>
      <c r="D30" s="384"/>
      <c r="E30" s="190"/>
      <c r="F30" s="236"/>
      <c r="G30" s="236"/>
      <c r="H30" s="209">
        <f t="shared" si="5"/>
        <v>0</v>
      </c>
      <c r="I30" s="435"/>
      <c r="J30" s="538"/>
      <c r="K30" s="540"/>
      <c r="L30" s="85"/>
      <c r="M30" s="122" t="s">
        <v>60</v>
      </c>
      <c r="N30" s="558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589</v>
      </c>
    </row>
    <row r="31" spans="1:30" ht="13.5" customHeight="1">
      <c r="A31" s="120">
        <v>3</v>
      </c>
      <c r="B31" s="1390" t="s">
        <v>1</v>
      </c>
      <c r="C31" s="1277"/>
      <c r="D31" s="384"/>
      <c r="E31" s="190"/>
      <c r="F31" s="236"/>
      <c r="G31" s="236"/>
      <c r="H31" s="209">
        <f t="shared" si="5"/>
        <v>0</v>
      </c>
      <c r="I31" s="435"/>
      <c r="J31" s="538"/>
      <c r="K31" s="540"/>
      <c r="L31" s="85"/>
      <c r="M31" s="122" t="s">
        <v>60</v>
      </c>
      <c r="N31" s="558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90" t="s">
        <v>1</v>
      </c>
      <c r="C32" s="1277"/>
      <c r="D32" s="384"/>
      <c r="E32" s="190"/>
      <c r="F32" s="236"/>
      <c r="G32" s="236"/>
      <c r="H32" s="209">
        <f t="shared" si="5"/>
        <v>0</v>
      </c>
      <c r="I32" s="435"/>
      <c r="J32" s="538"/>
      <c r="K32" s="540"/>
      <c r="L32" s="85"/>
      <c r="M32" s="122" t="s">
        <v>60</v>
      </c>
      <c r="N32" s="558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90" t="s">
        <v>1</v>
      </c>
      <c r="C33" s="1277"/>
      <c r="D33" s="384"/>
      <c r="E33" s="387"/>
      <c r="F33" s="236"/>
      <c r="G33" s="236"/>
      <c r="H33" s="209">
        <f t="shared" si="5"/>
        <v>0</v>
      </c>
      <c r="I33" s="435"/>
      <c r="J33" s="538"/>
      <c r="K33" s="540"/>
      <c r="L33" s="85"/>
      <c r="M33" s="122" t="s">
        <v>60</v>
      </c>
      <c r="N33" s="558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90" t="s">
        <v>1</v>
      </c>
      <c r="C34" s="1277"/>
      <c r="D34" s="384"/>
      <c r="E34" s="387"/>
      <c r="F34" s="236"/>
      <c r="G34" s="236"/>
      <c r="H34" s="209">
        <f t="shared" si="5"/>
        <v>0</v>
      </c>
      <c r="I34" s="435"/>
      <c r="J34" s="538"/>
      <c r="K34" s="540"/>
      <c r="L34" s="85"/>
      <c r="M34" s="122" t="s">
        <v>60</v>
      </c>
      <c r="N34" s="558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90" t="s">
        <v>1</v>
      </c>
      <c r="C35" s="1277"/>
      <c r="D35" s="470"/>
      <c r="E35" s="551"/>
      <c r="F35" s="236"/>
      <c r="G35" s="237"/>
      <c r="H35" s="547">
        <f t="shared" si="5"/>
        <v>0</v>
      </c>
      <c r="I35" s="435"/>
      <c r="J35" s="538"/>
      <c r="K35" s="540"/>
      <c r="L35" s="85"/>
      <c r="M35" s="168" t="s">
        <v>60</v>
      </c>
      <c r="N35" s="561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384"/>
      <c r="C36" s="1357"/>
      <c r="D36" s="390"/>
      <c r="E36" s="135"/>
      <c r="F36" s="505"/>
      <c r="G36" s="505" t="s">
        <v>125</v>
      </c>
      <c r="H36" s="213">
        <f>SUM(H29:H35)</f>
        <v>0</v>
      </c>
      <c r="I36" s="173"/>
      <c r="J36" s="85"/>
      <c r="K36" s="487"/>
      <c r="L36" s="85"/>
      <c r="M36" s="140"/>
      <c r="N36" s="813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9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30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22" t="s">
        <v>133</v>
      </c>
      <c r="B38" s="366" t="s">
        <v>590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30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35" t="s">
        <v>113</v>
      </c>
      <c r="B39" s="1339" t="s">
        <v>591</v>
      </c>
      <c r="C39" s="1288"/>
      <c r="D39" s="1337" t="s">
        <v>580</v>
      </c>
      <c r="E39" s="1337" t="s">
        <v>582</v>
      </c>
      <c r="F39" s="1339" t="s">
        <v>583</v>
      </c>
      <c r="G39" s="1288"/>
      <c r="H39" s="1337" t="s">
        <v>120</v>
      </c>
      <c r="I39" s="1492" t="s">
        <v>121</v>
      </c>
      <c r="J39" s="17"/>
      <c r="K39" s="1364" t="s">
        <v>122</v>
      </c>
      <c r="L39" s="85"/>
      <c r="M39" s="103" t="s">
        <v>123</v>
      </c>
      <c r="N39" s="1070" t="s">
        <v>124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36"/>
      <c r="B40" s="1340"/>
      <c r="C40" s="1290"/>
      <c r="D40" s="1338"/>
      <c r="E40" s="1338"/>
      <c r="F40" s="763" t="s">
        <v>585</v>
      </c>
      <c r="G40" s="763" t="s">
        <v>586</v>
      </c>
      <c r="H40" s="1338"/>
      <c r="I40" s="1571"/>
      <c r="J40" s="17"/>
      <c r="K40" s="1365"/>
      <c r="L40" s="85"/>
      <c r="M40" s="800"/>
      <c r="N40" s="1080"/>
      <c r="O40" s="802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395"/>
      <c r="C41" s="1371"/>
      <c r="D41" s="224" t="s">
        <v>1</v>
      </c>
      <c r="E41" s="424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5"/>
      <c r="J41" s="538"/>
      <c r="K41" s="539"/>
      <c r="L41" s="85"/>
      <c r="M41" s="404" t="s">
        <v>60</v>
      </c>
      <c r="N41" s="1081">
        <f t="shared" ref="N41:N47" si="8">IF(M41="Acceptable",H41,0)</f>
        <v>0</v>
      </c>
      <c r="O41" s="407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592</v>
      </c>
    </row>
    <row r="42" spans="1:29" ht="13.5" customHeight="1">
      <c r="A42" s="120">
        <v>2</v>
      </c>
      <c r="B42" s="1390"/>
      <c r="C42" s="1277"/>
      <c r="D42" s="190" t="s">
        <v>1</v>
      </c>
      <c r="E42" s="191"/>
      <c r="F42" s="236"/>
      <c r="G42" s="236"/>
      <c r="H42" s="209">
        <f t="shared" si="7"/>
        <v>0</v>
      </c>
      <c r="I42" s="435"/>
      <c r="J42" s="538"/>
      <c r="K42" s="540"/>
      <c r="L42" s="85"/>
      <c r="M42" s="122" t="s">
        <v>60</v>
      </c>
      <c r="N42" s="558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593</v>
      </c>
    </row>
    <row r="43" spans="1:29" ht="13.5" customHeight="1">
      <c r="A43" s="120">
        <v>3</v>
      </c>
      <c r="B43" s="1390"/>
      <c r="C43" s="1277"/>
      <c r="D43" s="190" t="s">
        <v>1</v>
      </c>
      <c r="E43" s="191"/>
      <c r="F43" s="236"/>
      <c r="G43" s="236"/>
      <c r="H43" s="209">
        <f t="shared" si="7"/>
        <v>0</v>
      </c>
      <c r="I43" s="435"/>
      <c r="J43" s="538"/>
      <c r="K43" s="540"/>
      <c r="L43" s="85"/>
      <c r="M43" s="122" t="s">
        <v>60</v>
      </c>
      <c r="N43" s="558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594</v>
      </c>
    </row>
    <row r="44" spans="1:29" ht="13.5" customHeight="1">
      <c r="A44" s="120">
        <v>4</v>
      </c>
      <c r="B44" s="1390"/>
      <c r="C44" s="1277"/>
      <c r="D44" s="190" t="s">
        <v>1</v>
      </c>
      <c r="E44" s="191"/>
      <c r="F44" s="236"/>
      <c r="G44" s="236"/>
      <c r="H44" s="209">
        <f t="shared" si="7"/>
        <v>0</v>
      </c>
      <c r="I44" s="435"/>
      <c r="J44" s="538"/>
      <c r="K44" s="540"/>
      <c r="L44" s="85"/>
      <c r="M44" s="122" t="s">
        <v>60</v>
      </c>
      <c r="N44" s="558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383"/>
      <c r="C45" s="1382"/>
      <c r="D45" s="190" t="s">
        <v>1</v>
      </c>
      <c r="E45" s="426"/>
      <c r="F45" s="236"/>
      <c r="G45" s="236"/>
      <c r="H45" s="209">
        <f t="shared" si="7"/>
        <v>0</v>
      </c>
      <c r="I45" s="435"/>
      <c r="J45" s="538"/>
      <c r="K45" s="540"/>
      <c r="L45" s="85"/>
      <c r="M45" s="168" t="s">
        <v>60</v>
      </c>
      <c r="N45" s="561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383"/>
      <c r="C46" s="1382"/>
      <c r="D46" s="190" t="s">
        <v>1</v>
      </c>
      <c r="E46" s="190"/>
      <c r="F46" s="236"/>
      <c r="G46" s="236"/>
      <c r="H46" s="209">
        <f t="shared" si="7"/>
        <v>0</v>
      </c>
      <c r="I46" s="435"/>
      <c r="J46" s="538"/>
      <c r="K46" s="540"/>
      <c r="L46" s="85"/>
      <c r="M46" s="168" t="s">
        <v>60</v>
      </c>
      <c r="N46" s="561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383"/>
      <c r="C47" s="1382"/>
      <c r="D47" s="190" t="s">
        <v>1</v>
      </c>
      <c r="E47" s="1082"/>
      <c r="F47" s="236"/>
      <c r="G47" s="236"/>
      <c r="H47" s="209">
        <f t="shared" si="7"/>
        <v>0</v>
      </c>
      <c r="I47" s="435"/>
      <c r="J47" s="538"/>
      <c r="K47" s="540"/>
      <c r="L47" s="85"/>
      <c r="M47" s="168" t="s">
        <v>60</v>
      </c>
      <c r="N47" s="561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46"/>
      <c r="C48" s="1357"/>
      <c r="D48" s="135"/>
      <c r="E48" s="390"/>
      <c r="F48" s="1083"/>
      <c r="G48" s="505" t="s">
        <v>125</v>
      </c>
      <c r="H48" s="213">
        <f>SUM(H41:H47)</f>
        <v>0</v>
      </c>
      <c r="I48" s="173"/>
      <c r="J48" s="85"/>
      <c r="K48" s="487"/>
      <c r="L48" s="85"/>
      <c r="M48" s="140"/>
      <c r="N48" s="813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30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95</v>
      </c>
      <c r="C50" s="86"/>
      <c r="D50" s="219" t="s">
        <v>96</v>
      </c>
      <c r="E50" s="86"/>
      <c r="F50" s="220"/>
      <c r="G50" s="220"/>
      <c r="H50" s="86"/>
      <c r="I50" s="86"/>
      <c r="J50" s="86"/>
      <c r="K50" s="86"/>
      <c r="L50" s="86"/>
      <c r="M50" s="219" t="s">
        <v>97</v>
      </c>
      <c r="N50" s="1084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64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84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72"/>
      <c r="C52" s="564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84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188</v>
      </c>
      <c r="C53" s="564"/>
      <c r="D53" s="16" t="s">
        <v>99</v>
      </c>
      <c r="E53" s="86"/>
      <c r="F53" s="220"/>
      <c r="G53" s="220"/>
      <c r="H53" s="86"/>
      <c r="I53" s="86"/>
      <c r="J53" s="86"/>
      <c r="K53" s="86"/>
      <c r="L53" s="86"/>
      <c r="M53" s="86" t="s">
        <v>566</v>
      </c>
      <c r="N53" s="1084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101</v>
      </c>
      <c r="C54" s="564"/>
      <c r="D54" s="19" t="s">
        <v>101</v>
      </c>
      <c r="E54" s="86"/>
      <c r="F54" s="220"/>
      <c r="G54" s="220"/>
      <c r="H54" s="86"/>
      <c r="I54" s="86"/>
      <c r="J54" s="86"/>
      <c r="K54" s="86"/>
      <c r="L54" s="86"/>
      <c r="M54" s="27" t="s">
        <v>101</v>
      </c>
      <c r="N54" s="1084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65"/>
      <c r="C55" s="566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84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65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84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65"/>
      <c r="C57" s="19"/>
      <c r="D57" s="16" t="s">
        <v>102</v>
      </c>
      <c r="E57" s="86"/>
      <c r="F57" s="17"/>
      <c r="G57" s="17"/>
      <c r="H57" s="17"/>
      <c r="I57" s="17"/>
      <c r="J57" s="17"/>
      <c r="K57" s="17"/>
      <c r="L57" s="17"/>
      <c r="M57" s="16" t="s">
        <v>103</v>
      </c>
      <c r="N57" s="1084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63"/>
      <c r="B58" s="85"/>
      <c r="C58" s="85"/>
      <c r="D58" s="19" t="s">
        <v>101</v>
      </c>
      <c r="E58" s="564"/>
      <c r="F58" s="85"/>
      <c r="G58" s="85"/>
      <c r="H58" s="85"/>
      <c r="I58" s="85"/>
      <c r="J58" s="85"/>
      <c r="K58" s="85"/>
      <c r="L58" s="85"/>
      <c r="M58" s="19" t="s">
        <v>101</v>
      </c>
      <c r="N58" s="1085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85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30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30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30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30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30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30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30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30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30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30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30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30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30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30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30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30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30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30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30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30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30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30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30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30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30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30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30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30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30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30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30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30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30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30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30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30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30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30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30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30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30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30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30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30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30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30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30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30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30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30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30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30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30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30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30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30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30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30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30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30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30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30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30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30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30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30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30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30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30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30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30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30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30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30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30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30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30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30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30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30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30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30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30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30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30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30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30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30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30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30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30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30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30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30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30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30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30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30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30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30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30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30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30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30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30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30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30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30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30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30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30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30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30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30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30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30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30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30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30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30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30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30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30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30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30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30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30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30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30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30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30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30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30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30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30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30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30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30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30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30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30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30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30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30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30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30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30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30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30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30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30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30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30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30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30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30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30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30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30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30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30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30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30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30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30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30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30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30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30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30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30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30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30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30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30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30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30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30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30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30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30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30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30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30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30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30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30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30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30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30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30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30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30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30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30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30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30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30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30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30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30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30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30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30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30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30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30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30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30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30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30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30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30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30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30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30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30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30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30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30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30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30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30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30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30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30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30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30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30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30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30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30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30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30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30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30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30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30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30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30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30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30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30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30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30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30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30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30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30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30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30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30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30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30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30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30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30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30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30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30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30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30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30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30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30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30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30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30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30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30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30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30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30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30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30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30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30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30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30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30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30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30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30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30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30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30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30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30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30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30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30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30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30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30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30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30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30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30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30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30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30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30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30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30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30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30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30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30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30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30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30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30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30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30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30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30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30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30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30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30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30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30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30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30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30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30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30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30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30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30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30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30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30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30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30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30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30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30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30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30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30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30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30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30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30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30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30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30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30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30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30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30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30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30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30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30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30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30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30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30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30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30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30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30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30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30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30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30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30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30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30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30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30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30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30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30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30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30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30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30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30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30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30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30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30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30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30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30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30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30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30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30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30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30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30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30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30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30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30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30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30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30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30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30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30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30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30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30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30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30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30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30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30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30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30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30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30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30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30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30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30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30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30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30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30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30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30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30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30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30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30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30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30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30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30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30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30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30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30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30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30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30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30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30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30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30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30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30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30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30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30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30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30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30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30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30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30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30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30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30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30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30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30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30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30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30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30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30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30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30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30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30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30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30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30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30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30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30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30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30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30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30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30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30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30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30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30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30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30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30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30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30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30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30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30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30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30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30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30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30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30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30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30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30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30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30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30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30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30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30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30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30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30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30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30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30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30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30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30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30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30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30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30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30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30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30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30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30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30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30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30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30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30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30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30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30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30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30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30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30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30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30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30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30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30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30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30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30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30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30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30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30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30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30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30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30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30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30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30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30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30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30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30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30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30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30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30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30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30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30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30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30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30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30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30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30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30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30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30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30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30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30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30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30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30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30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30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30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30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30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30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30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30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30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30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30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30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30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30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30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30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30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30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30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30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30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30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30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30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30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30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30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30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30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30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30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30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30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30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30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30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30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30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30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30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30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30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30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30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30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30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30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30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30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30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30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30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30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30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30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30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30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30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30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30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30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30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30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30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30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30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30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30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30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30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30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30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30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30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30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30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30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30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30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30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30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30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30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30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30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30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30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30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30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30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30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30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30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30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30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30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30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30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30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30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30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30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30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30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30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30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30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30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30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30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30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30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30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30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30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30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30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30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30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30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30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30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30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30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30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30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30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30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30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30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30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30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30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30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30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30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30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30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30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30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30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30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30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30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30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30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30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30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30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30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30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30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30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30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30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30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30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30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30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30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30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30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30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30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30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30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30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30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30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30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30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30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30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30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30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30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30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30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30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30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30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30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30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30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30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30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30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30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30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30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30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30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30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30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30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30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30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30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30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30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30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30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30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30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30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30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30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30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30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30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30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30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30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30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30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30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30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30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30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30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30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30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30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30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30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30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30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30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30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30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30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30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30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30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30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30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30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30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30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30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30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30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30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30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30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30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30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30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30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30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30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30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30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30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30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30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30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30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30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30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30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30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30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30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30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30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30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30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30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30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30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30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30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30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30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30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30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30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30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30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30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30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30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30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30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30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30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30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30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30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30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30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30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30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30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30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30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30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30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30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30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30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30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30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30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30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30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30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30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30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30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30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30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30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30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30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30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30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30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30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30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30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30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30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30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30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30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30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30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30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30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30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30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30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30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30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30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30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30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30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30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30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30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30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30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30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30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30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30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30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30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30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30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30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30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30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30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30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30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J35" sqref="J35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397" t="s">
        <v>166</v>
      </c>
      <c r="B1" s="1270"/>
      <c r="C1" s="1270"/>
      <c r="D1" s="1270"/>
      <c r="E1" s="1270"/>
      <c r="F1" s="1270"/>
      <c r="G1" s="1270"/>
      <c r="H1" s="1270"/>
      <c r="I1" s="1270"/>
      <c r="J1" s="245"/>
      <c r="K1" s="245" t="str">
        <f>A1</f>
        <v>FACULTY POSITION RECLASSIFICATION FOR SUCs</v>
      </c>
      <c r="L1" s="246"/>
      <c r="M1" s="1397" t="str">
        <f>A1</f>
        <v>FACULTY POSITION RECLASSIFICATION FOR SUCs</v>
      </c>
      <c r="N1" s="1270"/>
      <c r="O1" s="1270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397" t="s">
        <v>525</v>
      </c>
      <c r="B3" s="1270"/>
      <c r="C3" s="1270"/>
      <c r="D3" s="1270"/>
      <c r="E3" s="1270"/>
      <c r="F3" s="1270"/>
      <c r="G3" s="1270"/>
      <c r="H3" s="1270"/>
      <c r="I3" s="1270"/>
      <c r="J3" s="245"/>
      <c r="K3" s="245" t="str">
        <f t="shared" ref="K3:K4" si="0">A3</f>
        <v>KRA IV - PROFESSIONAL DEVELOPMENT</v>
      </c>
      <c r="L3" s="246"/>
      <c r="M3" s="1397" t="str">
        <f t="shared" ref="M3:M4" si="1">A3</f>
        <v>KRA IV - PROFESSIONAL DEVELOPMENT</v>
      </c>
      <c r="N3" s="1270"/>
      <c r="O3" s="1270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398" t="s">
        <v>167</v>
      </c>
      <c r="B4" s="1270"/>
      <c r="C4" s="1270"/>
      <c r="D4" s="1270"/>
      <c r="E4" s="1270"/>
      <c r="F4" s="1270"/>
      <c r="G4" s="1270"/>
      <c r="H4" s="1270"/>
      <c r="I4" s="1270"/>
      <c r="J4" s="92"/>
      <c r="K4" s="92" t="str">
        <f t="shared" si="0"/>
        <v>SUMMARY OF POINTS</v>
      </c>
      <c r="L4" s="246"/>
      <c r="M4" s="1398" t="str">
        <f t="shared" si="1"/>
        <v>SUMMARY OF POINTS</v>
      </c>
      <c r="N4" s="1270"/>
      <c r="O4" s="1270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95" t="str">
        <f>'Request Form'!B6</f>
        <v>LAST NAME:</v>
      </c>
      <c r="B6" s="1368"/>
      <c r="C6" s="1359"/>
      <c r="D6" s="1399" t="str">
        <f>Form1_A!E3</f>
        <v>MAALIW</v>
      </c>
      <c r="E6" s="1310"/>
      <c r="F6" s="1310"/>
      <c r="G6" s="1310"/>
      <c r="H6" s="1310"/>
      <c r="I6" s="1311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96" t="str">
        <f>'Request Form'!B7</f>
        <v>FIRST NAME, EXT.:</v>
      </c>
      <c r="B7" s="1276"/>
      <c r="C7" s="1277"/>
      <c r="D7" s="1402" t="str">
        <f>Form1_A!E4</f>
        <v>RENATO III</v>
      </c>
      <c r="E7" s="1276"/>
      <c r="F7" s="1276"/>
      <c r="G7" s="1276"/>
      <c r="H7" s="1276"/>
      <c r="I7" s="1345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96" t="str">
        <f>'Request Form'!B8</f>
        <v>MIDDLE NAME:</v>
      </c>
      <c r="B8" s="1276"/>
      <c r="C8" s="1277"/>
      <c r="D8" s="1402" t="str">
        <f>Form1_A!E5</f>
        <v>RACELIS</v>
      </c>
      <c r="E8" s="1276"/>
      <c r="F8" s="1276"/>
      <c r="G8" s="1276"/>
      <c r="H8" s="1276"/>
      <c r="I8" s="1345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48"/>
      <c r="B9" s="1294"/>
      <c r="C9" s="1294"/>
      <c r="D9" s="1294"/>
      <c r="E9" s="1294"/>
      <c r="F9" s="1294"/>
      <c r="G9" s="1294"/>
      <c r="H9" s="1294"/>
      <c r="I9" s="1294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52" t="s">
        <v>595</v>
      </c>
      <c r="B10" s="1294"/>
      <c r="C10" s="1294"/>
      <c r="D10" s="1294"/>
      <c r="E10" s="1294"/>
      <c r="F10" s="1294"/>
      <c r="G10" s="1294"/>
      <c r="H10" s="1294"/>
      <c r="I10" s="1295"/>
      <c r="J10" s="92"/>
      <c r="K10" s="92" t="str">
        <f>A10</f>
        <v>CRITERION A – INVOLVEMENT IN PROFESSIONAL ORGANIZATIONS (MAX = 20 POINTS)</v>
      </c>
      <c r="L10" s="246"/>
      <c r="M10" s="1410" t="str">
        <f>A10</f>
        <v>CRITERION A – INVOLVEMENT IN PROFESSIONAL ORGANIZATIONS (MAX = 20 POINTS)</v>
      </c>
      <c r="N10" s="1312"/>
      <c r="O10" s="131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74" t="s">
        <v>596</v>
      </c>
      <c r="B11" s="1294"/>
      <c r="C11" s="1294"/>
      <c r="D11" s="1294"/>
      <c r="E11" s="1294"/>
      <c r="F11" s="1294"/>
      <c r="G11" s="1357"/>
      <c r="H11" s="574" t="s">
        <v>120</v>
      </c>
      <c r="I11" s="575" t="s">
        <v>169</v>
      </c>
      <c r="J11" s="21"/>
      <c r="K11" s="576" t="s">
        <v>122</v>
      </c>
      <c r="L11" s="246"/>
      <c r="M11" s="1086" t="s">
        <v>124</v>
      </c>
      <c r="N11" s="71" t="s">
        <v>169</v>
      </c>
      <c r="O11" s="1087" t="s">
        <v>122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8" t="s">
        <v>58</v>
      </c>
      <c r="B12" s="1575" t="s">
        <v>597</v>
      </c>
      <c r="C12" s="1368"/>
      <c r="D12" s="1368"/>
      <c r="E12" s="1368"/>
      <c r="F12" s="1368"/>
      <c r="G12" s="1359"/>
      <c r="H12" s="608">
        <f>'Form 4-A&amp;B'!I21</f>
        <v>20</v>
      </c>
      <c r="I12" s="1089"/>
      <c r="J12" s="21"/>
      <c r="K12" s="1090"/>
      <c r="L12" s="259"/>
      <c r="M12" s="1091">
        <f>'Form 4-A&amp;B'!O21</f>
        <v>20</v>
      </c>
      <c r="N12" s="1092"/>
      <c r="O12" s="1093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46" t="s">
        <v>174</v>
      </c>
      <c r="D13" s="1294"/>
      <c r="E13" s="1294"/>
      <c r="F13" s="1294"/>
      <c r="G13" s="1357"/>
      <c r="H13" s="648">
        <f>H12</f>
        <v>20</v>
      </c>
      <c r="I13" s="281">
        <f>IF(H13&gt;=20,20,H13)</f>
        <v>20</v>
      </c>
      <c r="J13" s="282"/>
      <c r="K13" s="649"/>
      <c r="L13" s="246"/>
      <c r="M13" s="1094">
        <f>SUM(M12)</f>
        <v>20</v>
      </c>
      <c r="N13" s="1095">
        <f>IF(M13&gt;=20,20,M13)</f>
        <v>20</v>
      </c>
      <c r="O13" s="1096" t="s">
        <v>122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09"/>
      <c r="B14" s="1294"/>
      <c r="C14" s="1294"/>
      <c r="D14" s="1294"/>
      <c r="E14" s="1294"/>
      <c r="F14" s="1294"/>
      <c r="G14" s="1294"/>
      <c r="H14" s="1294"/>
      <c r="I14" s="1294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03" t="s">
        <v>598</v>
      </c>
      <c r="B15" s="1294"/>
      <c r="C15" s="1294"/>
      <c r="D15" s="1294"/>
      <c r="E15" s="1294"/>
      <c r="F15" s="1294"/>
      <c r="G15" s="1294"/>
      <c r="H15" s="1294"/>
      <c r="I15" s="1295"/>
      <c r="J15" s="92"/>
      <c r="K15" s="92" t="str">
        <f>A15</f>
        <v>CRITERION B - CONTINUING DEVELOPMENT (MAX = 60 POINTS)</v>
      </c>
      <c r="L15" s="246"/>
      <c r="M15" s="1410" t="str">
        <f>A15</f>
        <v>CRITERION B - CONTINUING DEVELOPMENT (MAX = 60 POINTS)</v>
      </c>
      <c r="N15" s="1312"/>
      <c r="O15" s="131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74" t="s">
        <v>596</v>
      </c>
      <c r="B16" s="1294"/>
      <c r="C16" s="1294"/>
      <c r="D16" s="1294"/>
      <c r="E16" s="1294"/>
      <c r="F16" s="1294"/>
      <c r="G16" s="1357"/>
      <c r="H16" s="574" t="s">
        <v>120</v>
      </c>
      <c r="I16" s="575" t="s">
        <v>169</v>
      </c>
      <c r="J16" s="21"/>
      <c r="K16" s="576" t="s">
        <v>122</v>
      </c>
      <c r="L16" s="259"/>
      <c r="M16" s="1086" t="s">
        <v>124</v>
      </c>
      <c r="N16" s="71" t="s">
        <v>169</v>
      </c>
      <c r="O16" s="1087" t="s">
        <v>122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7" t="s">
        <v>58</v>
      </c>
      <c r="B17" s="1576" t="s">
        <v>599</v>
      </c>
      <c r="C17" s="1368"/>
      <c r="D17" s="1368"/>
      <c r="E17" s="1368"/>
      <c r="F17" s="1368"/>
      <c r="G17" s="1359"/>
      <c r="H17" s="1098">
        <f>'Form 4-A&amp;B'!H40</f>
        <v>0</v>
      </c>
      <c r="I17" s="1099">
        <f>IF(H17&gt;=40,40,H17)</f>
        <v>0</v>
      </c>
      <c r="J17" s="918"/>
      <c r="K17" s="1100"/>
      <c r="L17" s="246"/>
      <c r="M17" s="1101">
        <f>'Form 4-A&amp;B'!O40</f>
        <v>0</v>
      </c>
      <c r="N17" s="1102"/>
      <c r="O17" s="110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133</v>
      </c>
      <c r="B18" s="1577" t="s">
        <v>600</v>
      </c>
      <c r="C18" s="1276"/>
      <c r="D18" s="1276"/>
      <c r="E18" s="1276"/>
      <c r="F18" s="1276"/>
      <c r="G18" s="1277"/>
      <c r="H18" s="916">
        <f>'Form 4-A&amp;B'!H54</f>
        <v>2</v>
      </c>
      <c r="I18" s="1104">
        <f t="shared" ref="I18:I19" si="4">IF(H18&gt;=10,10,H18)</f>
        <v>2</v>
      </c>
      <c r="J18" s="918"/>
      <c r="K18" s="346"/>
      <c r="L18" s="246"/>
      <c r="M18" s="1105">
        <f>'Form 4-A&amp;B'!H54</f>
        <v>2</v>
      </c>
      <c r="N18" s="1106"/>
      <c r="O18" s="1107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4" t="s">
        <v>220</v>
      </c>
      <c r="B19" s="1578" t="s">
        <v>601</v>
      </c>
      <c r="C19" s="1375"/>
      <c r="D19" s="1375"/>
      <c r="E19" s="1375"/>
      <c r="F19" s="1375"/>
      <c r="G19" s="1376"/>
      <c r="H19" s="685">
        <f>'Form 4-A&amp;B'!I68</f>
        <v>20</v>
      </c>
      <c r="I19" s="1108">
        <f t="shared" si="4"/>
        <v>10</v>
      </c>
      <c r="J19" s="918"/>
      <c r="K19" s="346"/>
      <c r="L19" s="246"/>
      <c r="M19" s="1109">
        <f>'Form 4-A&amp;B'!I68</f>
        <v>20</v>
      </c>
      <c r="N19" s="1110"/>
      <c r="O19" s="1111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46" t="s">
        <v>180</v>
      </c>
      <c r="D20" s="1294"/>
      <c r="E20" s="1294"/>
      <c r="F20" s="1294"/>
      <c r="G20" s="1357"/>
      <c r="H20" s="648">
        <f>SUM(I17:I19)</f>
        <v>12</v>
      </c>
      <c r="I20" s="281">
        <f>IF(H20&gt;=60,60,H20)</f>
        <v>12</v>
      </c>
      <c r="J20" s="282"/>
      <c r="K20" s="649"/>
      <c r="L20" s="246"/>
      <c r="M20" s="1094">
        <f>SUM(M17:M19)</f>
        <v>22</v>
      </c>
      <c r="N20" s="1095">
        <f>IF(M20&gt;=60,60,M20)</f>
        <v>22</v>
      </c>
      <c r="O20" s="109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79"/>
      <c r="B21" s="1294"/>
      <c r="C21" s="1294"/>
      <c r="D21" s="1294"/>
      <c r="E21" s="1294"/>
      <c r="F21" s="1294"/>
      <c r="G21" s="1294"/>
      <c r="H21" s="1294"/>
      <c r="I21" s="1294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03" t="s">
        <v>602</v>
      </c>
      <c r="B22" s="1294"/>
      <c r="C22" s="1294"/>
      <c r="D22" s="1294"/>
      <c r="E22" s="1294"/>
      <c r="F22" s="1294"/>
      <c r="G22" s="1294"/>
      <c r="H22" s="1294"/>
      <c r="I22" s="1295"/>
      <c r="J22" s="92"/>
      <c r="K22" s="92" t="str">
        <f>A22</f>
        <v>CRITERION C - AWARDS AND RECOGNITION (MAX = 20 POINTS)</v>
      </c>
      <c r="L22" s="246"/>
      <c r="M22" s="1410" t="str">
        <f>A22</f>
        <v>CRITERION C - AWARDS AND RECOGNITION (MAX = 20 POINTS)</v>
      </c>
      <c r="N22" s="1312"/>
      <c r="O22" s="131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74" t="s">
        <v>596</v>
      </c>
      <c r="B23" s="1294"/>
      <c r="C23" s="1294"/>
      <c r="D23" s="1294"/>
      <c r="E23" s="1294"/>
      <c r="F23" s="1294"/>
      <c r="G23" s="1357"/>
      <c r="H23" s="574" t="s">
        <v>120</v>
      </c>
      <c r="I23" s="575" t="s">
        <v>169</v>
      </c>
      <c r="J23" s="21"/>
      <c r="K23" s="1112" t="s">
        <v>122</v>
      </c>
      <c r="L23" s="259"/>
      <c r="M23" s="71" t="s">
        <v>124</v>
      </c>
      <c r="N23" s="71" t="s">
        <v>169</v>
      </c>
      <c r="O23" s="1087" t="s">
        <v>122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8" t="s">
        <v>58</v>
      </c>
      <c r="B24" s="1583" t="s">
        <v>603</v>
      </c>
      <c r="C24" s="1368"/>
      <c r="D24" s="1368"/>
      <c r="E24" s="1368"/>
      <c r="F24" s="1368"/>
      <c r="G24" s="1359"/>
      <c r="H24" s="1113">
        <f>'Form 4-C&amp;D'!H22</f>
        <v>6</v>
      </c>
      <c r="I24" s="700"/>
      <c r="J24" s="698"/>
      <c r="K24" s="1114"/>
      <c r="L24" s="259"/>
      <c r="M24" s="1091">
        <f>'Form 4-C&amp;D'!N22</f>
        <v>6</v>
      </c>
      <c r="N24" s="1115"/>
      <c r="O24" s="10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46" t="s">
        <v>186</v>
      </c>
      <c r="D25" s="1294"/>
      <c r="E25" s="1294"/>
      <c r="F25" s="1294"/>
      <c r="G25" s="1357"/>
      <c r="H25" s="1116">
        <f>SUM(H24)</f>
        <v>6</v>
      </c>
      <c r="I25" s="281">
        <f>IF(H25&gt;=20,20,H25)</f>
        <v>6</v>
      </c>
      <c r="J25" s="282"/>
      <c r="K25" s="649"/>
      <c r="L25" s="358"/>
      <c r="M25" s="1094">
        <f>SUM(M24)</f>
        <v>6</v>
      </c>
      <c r="N25" s="1095">
        <f>IF(M25&gt;=20,20,M25)</f>
        <v>6</v>
      </c>
      <c r="O25" s="1117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13" t="s">
        <v>604</v>
      </c>
      <c r="B27" s="1294"/>
      <c r="C27" s="1294"/>
      <c r="D27" s="1294"/>
      <c r="E27" s="1294"/>
      <c r="F27" s="1294"/>
      <c r="G27" s="1294"/>
      <c r="H27" s="1294"/>
      <c r="I27" s="1295"/>
      <c r="J27" s="324"/>
      <c r="K27" s="324" t="str">
        <f>A27</f>
        <v>CRITERION D - BONUS INDICATOR FOR NEWLY HIRED FACULTY (MAX = 20 POINTS)</v>
      </c>
      <c r="L27" s="358"/>
      <c r="M27" s="1584" t="str">
        <f>A27</f>
        <v>CRITERION D - BONUS INDICATOR FOR NEWLY HIRED FACULTY (MAX = 20 POINTS)</v>
      </c>
      <c r="N27" s="1312"/>
      <c r="O27" s="1312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74" t="s">
        <v>596</v>
      </c>
      <c r="B28" s="1294"/>
      <c r="C28" s="1294"/>
      <c r="D28" s="1294"/>
      <c r="E28" s="1294"/>
      <c r="F28" s="1294"/>
      <c r="G28" s="1357"/>
      <c r="H28" s="574" t="s">
        <v>120</v>
      </c>
      <c r="I28" s="575" t="s">
        <v>169</v>
      </c>
      <c r="J28" s="21"/>
      <c r="K28" s="576" t="s">
        <v>122</v>
      </c>
      <c r="L28" s="259"/>
      <c r="M28" s="1086" t="s">
        <v>124</v>
      </c>
      <c r="N28" s="71" t="s">
        <v>169</v>
      </c>
      <c r="O28" s="1087" t="s">
        <v>122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05" t="s">
        <v>605</v>
      </c>
      <c r="C29" s="1368"/>
      <c r="D29" s="1368"/>
      <c r="E29" s="1368"/>
      <c r="F29" s="1368"/>
      <c r="G29" s="1359"/>
      <c r="H29" s="1118">
        <f>'Form 4-C&amp;D'!H36</f>
        <v>0</v>
      </c>
      <c r="I29" s="1119"/>
      <c r="J29" s="708"/>
      <c r="K29" s="741"/>
      <c r="L29" s="358"/>
      <c r="M29" s="1101">
        <f>'Form 4-C&amp;D'!N36</f>
        <v>0</v>
      </c>
      <c r="N29" s="1101"/>
      <c r="O29" s="112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1" t="s">
        <v>133</v>
      </c>
      <c r="B30" s="1580" t="s">
        <v>606</v>
      </c>
      <c r="C30" s="1375"/>
      <c r="D30" s="1375"/>
      <c r="E30" s="1375"/>
      <c r="F30" s="1375"/>
      <c r="G30" s="1376"/>
      <c r="H30" s="725">
        <f>'Form 4-C&amp;D'!H48</f>
        <v>0</v>
      </c>
      <c r="I30" s="726"/>
      <c r="J30" s="708"/>
      <c r="K30" s="298"/>
      <c r="L30" s="358"/>
      <c r="M30" s="1109">
        <f>'Form 4-C&amp;D'!N48</f>
        <v>0</v>
      </c>
      <c r="N30" s="1109"/>
      <c r="O30" s="1122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3"/>
      <c r="B31" s="1124"/>
      <c r="C31" s="1581" t="s">
        <v>607</v>
      </c>
      <c r="D31" s="1508"/>
      <c r="E31" s="1508"/>
      <c r="F31" s="1508"/>
      <c r="G31" s="1509"/>
      <c r="H31" s="1125">
        <f>SUM(H29:H30)</f>
        <v>0</v>
      </c>
      <c r="I31" s="1126">
        <f>IF(H31&gt;=20,20,H31)</f>
        <v>0</v>
      </c>
      <c r="J31" s="282"/>
      <c r="K31" s="749"/>
      <c r="L31" s="358"/>
      <c r="M31" s="1094">
        <f>SUM(M29:M30)</f>
        <v>0</v>
      </c>
      <c r="N31" s="1127">
        <f>IF(M31&gt;=20,20,M31)</f>
        <v>0</v>
      </c>
      <c r="O31" s="1117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8"/>
      <c r="B32" s="1582" t="s">
        <v>608</v>
      </c>
      <c r="C32" s="1276"/>
      <c r="D32" s="1276"/>
      <c r="E32" s="1276"/>
      <c r="F32" s="1276"/>
      <c r="G32" s="1277"/>
      <c r="H32" s="1129">
        <f>H13+H20+H25+H31</f>
        <v>38</v>
      </c>
      <c r="I32" s="1130">
        <f>IF((I13+I20+I25+I31)&gt;=100,100,(I13+I20+I25+I31))</f>
        <v>38</v>
      </c>
      <c r="J32" s="1131"/>
      <c r="K32" s="1132"/>
      <c r="L32" s="756"/>
      <c r="M32" s="1133">
        <f t="shared" ref="M32:N32" si="5">M13+M20+M25+M31</f>
        <v>48</v>
      </c>
      <c r="N32" s="1134">
        <f t="shared" si="5"/>
        <v>48</v>
      </c>
      <c r="O32" s="965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385</v>
      </c>
      <c r="C34" s="358"/>
      <c r="D34" s="246" t="s">
        <v>96</v>
      </c>
      <c r="E34" s="358"/>
      <c r="F34" s="358"/>
      <c r="G34" s="358"/>
      <c r="H34" s="358"/>
      <c r="I34" s="358"/>
      <c r="J34" s="358"/>
      <c r="K34" s="358"/>
      <c r="L34" s="358"/>
      <c r="M34" s="246" t="s">
        <v>97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188</v>
      </c>
      <c r="C37" s="246"/>
      <c r="D37" s="361" t="s">
        <v>99</v>
      </c>
      <c r="E37" s="358"/>
      <c r="F37" s="246"/>
      <c r="G37" s="246"/>
      <c r="H37" s="246"/>
      <c r="I37" s="246"/>
      <c r="J37" s="246"/>
      <c r="K37" s="246"/>
      <c r="L37" s="360"/>
      <c r="M37" s="360" t="s">
        <v>100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101</v>
      </c>
      <c r="C38" s="246"/>
      <c r="D38" s="362" t="s">
        <v>101</v>
      </c>
      <c r="E38" s="358"/>
      <c r="F38" s="246"/>
      <c r="G38" s="246"/>
      <c r="H38" s="246"/>
      <c r="I38" s="246"/>
      <c r="J38" s="246"/>
      <c r="K38" s="246"/>
      <c r="L38" s="362"/>
      <c r="M38" s="362" t="s">
        <v>101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102</v>
      </c>
      <c r="E41" s="246"/>
      <c r="F41" s="246"/>
      <c r="G41" s="246"/>
      <c r="H41" s="246"/>
      <c r="I41" s="246"/>
      <c r="J41" s="246"/>
      <c r="K41" s="246"/>
      <c r="L41" s="360"/>
      <c r="M41" s="360" t="s">
        <v>100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101</v>
      </c>
      <c r="E42" s="246"/>
      <c r="F42" s="246"/>
      <c r="G42" s="246"/>
      <c r="H42" s="246"/>
      <c r="I42" s="246"/>
      <c r="J42" s="246"/>
      <c r="K42" s="246"/>
      <c r="L42" s="362"/>
      <c r="M42" s="362" t="s">
        <v>101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5"/>
      <c r="M43" s="955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8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5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3" workbookViewId="0">
      <selection activeCell="P37" sqref="P37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15" t="s">
        <v>166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1270"/>
      <c r="M1" s="1270"/>
      <c r="N1" s="1270"/>
      <c r="O1" s="1270"/>
      <c r="P1" s="1270"/>
      <c r="Q1" s="32"/>
      <c r="R1" s="32" t="str">
        <f t="shared" ref="R1:R2" si="0">A1</f>
        <v>FACULTY POSITION RECLASSIFICATION FOR SUCs</v>
      </c>
      <c r="S1" s="32"/>
      <c r="T1" s="1315" t="s">
        <v>166</v>
      </c>
      <c r="U1" s="1270"/>
      <c r="V1" s="1270"/>
      <c r="W1" s="1270"/>
      <c r="X1" s="1270"/>
      <c r="Y1" s="1270"/>
      <c r="Z1" s="1270"/>
      <c r="AA1" s="1270"/>
      <c r="AB1" s="1270"/>
      <c r="AC1" s="1270"/>
      <c r="AD1" s="1270"/>
      <c r="AE1" s="1270"/>
      <c r="AF1" s="1270"/>
      <c r="AG1" s="1270"/>
      <c r="AH1" s="1270"/>
      <c r="AI1" s="1270"/>
      <c r="AJ1" s="1135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315" t="s">
        <v>609</v>
      </c>
      <c r="B2" s="1270"/>
      <c r="C2" s="1270"/>
      <c r="D2" s="1270"/>
      <c r="E2" s="1270"/>
      <c r="F2" s="1270"/>
      <c r="G2" s="1270"/>
      <c r="H2" s="1270"/>
      <c r="I2" s="1270"/>
      <c r="J2" s="1270"/>
      <c r="K2" s="1270"/>
      <c r="L2" s="1270"/>
      <c r="M2" s="1270"/>
      <c r="N2" s="1270"/>
      <c r="O2" s="1270"/>
      <c r="P2" s="1270"/>
      <c r="Q2" s="32"/>
      <c r="R2" s="32" t="str">
        <f t="shared" si="0"/>
        <v>INDIVIDUAL SUMMARY SHEET</v>
      </c>
      <c r="S2" s="32"/>
      <c r="T2" s="1315" t="s">
        <v>609</v>
      </c>
      <c r="U2" s="1270"/>
      <c r="V2" s="1270"/>
      <c r="W2" s="1270"/>
      <c r="X2" s="1270"/>
      <c r="Y2" s="1270"/>
      <c r="Z2" s="1270"/>
      <c r="AA2" s="1270"/>
      <c r="AB2" s="1270"/>
      <c r="AC2" s="1270"/>
      <c r="AD2" s="1270"/>
      <c r="AE2" s="1270"/>
      <c r="AF2" s="1270"/>
      <c r="AG2" s="1270"/>
      <c r="AH2" s="1270"/>
      <c r="AI2" s="1270"/>
      <c r="AJ2" s="1135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6" t="str">
        <f>'Request Form'!B6</f>
        <v>LAST NAME:</v>
      </c>
      <c r="B4" s="1137"/>
      <c r="C4" s="1138"/>
      <c r="D4" s="1608" t="str">
        <f>Form1_A!E3</f>
        <v>MAALIW</v>
      </c>
      <c r="E4" s="1368"/>
      <c r="F4" s="1368"/>
      <c r="G4" s="1368"/>
      <c r="H4" s="1368"/>
      <c r="I4" s="1368"/>
      <c r="J4" s="1368"/>
      <c r="K4" s="1368"/>
      <c r="L4" s="1368"/>
      <c r="M4" s="1368"/>
      <c r="N4" s="1368"/>
      <c r="O4" s="1368"/>
      <c r="P4" s="1360"/>
      <c r="Q4" s="90"/>
      <c r="R4" s="90"/>
      <c r="S4" s="90"/>
      <c r="T4" s="1604" t="str">
        <f>'Request Form'!B6</f>
        <v>LAST NAME:</v>
      </c>
      <c r="U4" s="1310"/>
      <c r="V4" s="1311"/>
      <c r="W4" s="1608" t="str">
        <f>Form1_A!E3</f>
        <v>MAALIW</v>
      </c>
      <c r="X4" s="1368"/>
      <c r="Y4" s="1368"/>
      <c r="Z4" s="1368"/>
      <c r="AA4" s="1368"/>
      <c r="AB4" s="1368"/>
      <c r="AC4" s="1368"/>
      <c r="AD4" s="1368"/>
      <c r="AE4" s="1368"/>
      <c r="AF4" s="1368"/>
      <c r="AG4" s="1368"/>
      <c r="AH4" s="1368"/>
      <c r="AI4" s="1368"/>
      <c r="AJ4" s="1360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39" t="str">
        <f>'Request Form'!B7</f>
        <v>FIRST NAME, EXT.:</v>
      </c>
      <c r="B5" s="273"/>
      <c r="C5" s="1140"/>
      <c r="D5" s="1609" t="str">
        <f>'KRA IV'!D7:I7</f>
        <v>RENATO III</v>
      </c>
      <c r="E5" s="1276"/>
      <c r="F5" s="1276"/>
      <c r="G5" s="1276"/>
      <c r="H5" s="1276"/>
      <c r="I5" s="1276"/>
      <c r="J5" s="1276"/>
      <c r="K5" s="1276"/>
      <c r="L5" s="1276"/>
      <c r="M5" s="1276"/>
      <c r="N5" s="1276"/>
      <c r="O5" s="1276"/>
      <c r="P5" s="1345"/>
      <c r="Q5" s="90"/>
      <c r="R5" s="90"/>
      <c r="S5" s="90"/>
      <c r="T5" s="1605" t="str">
        <f>'Request Form'!B7</f>
        <v>FIRST NAME, EXT.:</v>
      </c>
      <c r="U5" s="1270"/>
      <c r="V5" s="1354"/>
      <c r="W5" s="1609" t="str">
        <f>'Request Form'!C7</f>
        <v>RENATO III</v>
      </c>
      <c r="X5" s="1276"/>
      <c r="Y5" s="1276"/>
      <c r="Z5" s="1276"/>
      <c r="AA5" s="1276"/>
      <c r="AB5" s="1276"/>
      <c r="AC5" s="1276"/>
      <c r="AD5" s="1276"/>
      <c r="AE5" s="1276"/>
      <c r="AF5" s="1276"/>
      <c r="AG5" s="1276"/>
      <c r="AH5" s="1276"/>
      <c r="AI5" s="1276"/>
      <c r="AJ5" s="1345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39" t="str">
        <f>'Request Form'!B8</f>
        <v>MIDDLE NAME:</v>
      </c>
      <c r="B6" s="273"/>
      <c r="C6" s="1140"/>
      <c r="D6" s="1609" t="str">
        <f>Form1_A!E5</f>
        <v>RACELIS</v>
      </c>
      <c r="E6" s="1276"/>
      <c r="F6" s="1276"/>
      <c r="G6" s="1276"/>
      <c r="H6" s="1276"/>
      <c r="I6" s="1276"/>
      <c r="J6" s="1276"/>
      <c r="K6" s="1276"/>
      <c r="L6" s="1276"/>
      <c r="M6" s="1276"/>
      <c r="N6" s="1276"/>
      <c r="O6" s="1276"/>
      <c r="P6" s="1345"/>
      <c r="Q6" s="90"/>
      <c r="R6" s="90"/>
      <c r="S6" s="90"/>
      <c r="T6" s="1606" t="str">
        <f>'Request Form'!B8</f>
        <v>MIDDLE NAME:</v>
      </c>
      <c r="U6" s="1274"/>
      <c r="V6" s="1607"/>
      <c r="W6" s="1609" t="str">
        <f>'Request Form'!C8</f>
        <v>RACELIS</v>
      </c>
      <c r="X6" s="1276"/>
      <c r="Y6" s="1276"/>
      <c r="Z6" s="1276"/>
      <c r="AA6" s="1276"/>
      <c r="AB6" s="1276"/>
      <c r="AC6" s="1276"/>
      <c r="AD6" s="1276"/>
      <c r="AE6" s="1276"/>
      <c r="AF6" s="1276"/>
      <c r="AG6" s="1276"/>
      <c r="AH6" s="1276"/>
      <c r="AI6" s="1276"/>
      <c r="AJ6" s="1345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1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318" t="s">
        <v>610</v>
      </c>
      <c r="B8" s="1294"/>
      <c r="C8" s="1294"/>
      <c r="D8" s="1294"/>
      <c r="E8" s="1294"/>
      <c r="F8" s="1294"/>
      <c r="G8" s="1294"/>
      <c r="H8" s="1294"/>
      <c r="I8" s="1294"/>
      <c r="J8" s="1294"/>
      <c r="K8" s="1294"/>
      <c r="L8" s="1142"/>
      <c r="M8" s="1142"/>
      <c r="N8" s="1143"/>
      <c r="O8" s="1143"/>
      <c r="P8" s="44" t="s">
        <v>91</v>
      </c>
      <c r="Q8" s="15"/>
      <c r="R8" s="44" t="s">
        <v>122</v>
      </c>
      <c r="S8" s="15"/>
      <c r="T8" s="1318" t="s">
        <v>610</v>
      </c>
      <c r="U8" s="1294"/>
      <c r="V8" s="1294"/>
      <c r="W8" s="1294"/>
      <c r="X8" s="1294"/>
      <c r="Y8" s="1294"/>
      <c r="Z8" s="1294"/>
      <c r="AA8" s="1294"/>
      <c r="AB8" s="1294"/>
      <c r="AC8" s="1294"/>
      <c r="AD8" s="1294"/>
      <c r="AE8" s="1142"/>
      <c r="AF8" s="1142"/>
      <c r="AG8" s="1143"/>
      <c r="AH8" s="1143"/>
      <c r="AI8" s="44" t="s">
        <v>124</v>
      </c>
      <c r="AJ8" s="44" t="s">
        <v>122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4" t="s">
        <v>611</v>
      </c>
      <c r="B9" s="1145"/>
      <c r="C9" s="1145"/>
      <c r="D9" s="1145"/>
      <c r="E9" s="1145"/>
      <c r="F9" s="1146"/>
      <c r="G9" s="1146"/>
      <c r="H9" s="1146"/>
      <c r="I9" s="1146"/>
      <c r="J9" s="1146"/>
      <c r="K9" s="1146"/>
      <c r="L9" s="1146"/>
      <c r="M9" s="1146"/>
      <c r="N9" s="1147"/>
      <c r="O9" s="1147"/>
      <c r="P9" s="1148"/>
      <c r="Q9" s="32"/>
      <c r="R9" s="1149" t="str">
        <f>A9</f>
        <v>KRA I - INSTRUCTION (100 POINTS)</v>
      </c>
      <c r="S9" s="32"/>
      <c r="T9" s="1150" t="s">
        <v>611</v>
      </c>
      <c r="U9" s="1151"/>
      <c r="V9" s="1151"/>
      <c r="W9" s="1151"/>
      <c r="X9" s="1151"/>
      <c r="Y9" s="1152"/>
      <c r="Z9" s="1152"/>
      <c r="AA9" s="1152"/>
      <c r="AB9" s="1152"/>
      <c r="AC9" s="1152"/>
      <c r="AD9" s="1152"/>
      <c r="AE9" s="1153"/>
      <c r="AF9" s="1153"/>
      <c r="AG9" s="1154"/>
      <c r="AH9" s="1154"/>
      <c r="AI9" s="1149"/>
      <c r="AJ9" s="1155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6" t="s">
        <v>612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7">
        <f>'KRA I'!N15</f>
        <v>59.432399999999994</v>
      </c>
      <c r="Q10" s="1158"/>
      <c r="R10" s="1159"/>
      <c r="S10" s="1160"/>
      <c r="T10" s="1156" t="s">
        <v>613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1">
        <f>'KRA I'!N15</f>
        <v>59.432399999999994</v>
      </c>
      <c r="AJ10" s="1162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6" t="s">
        <v>614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7">
        <f>'KRA I'!I25</f>
        <v>0</v>
      </c>
      <c r="Q11" s="1158"/>
      <c r="R11" s="1163"/>
      <c r="S11" s="1164"/>
      <c r="T11" s="1156" t="s">
        <v>615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1">
        <f>'KRA I'!N25</f>
        <v>0</v>
      </c>
      <c r="AJ11" s="1162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5" t="s">
        <v>616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7">
        <f>'KRA I'!N33</f>
        <v>10</v>
      </c>
      <c r="Q12" s="1158"/>
      <c r="R12" s="1163"/>
      <c r="S12" s="1164"/>
      <c r="T12" s="1165" t="s">
        <v>617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6">
        <f>'KRA I'!N33</f>
        <v>10</v>
      </c>
      <c r="AJ12" s="1167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318" t="s">
        <v>125</v>
      </c>
      <c r="B13" s="1294"/>
      <c r="C13" s="1294"/>
      <c r="D13" s="1294"/>
      <c r="E13" s="1294"/>
      <c r="F13" s="1294"/>
      <c r="G13" s="1294"/>
      <c r="H13" s="1294"/>
      <c r="I13" s="1294"/>
      <c r="J13" s="1294"/>
      <c r="K13" s="1294"/>
      <c r="L13" s="1142"/>
      <c r="M13" s="1142"/>
      <c r="N13" s="1143"/>
      <c r="O13" s="1143"/>
      <c r="P13" s="1168">
        <f>P10+P11+P12</f>
        <v>69.432400000000001</v>
      </c>
      <c r="Q13" s="1169"/>
      <c r="R13" s="1170"/>
      <c r="S13" s="1171"/>
      <c r="T13" s="1318" t="s">
        <v>125</v>
      </c>
      <c r="U13" s="1294"/>
      <c r="V13" s="1294"/>
      <c r="W13" s="1294"/>
      <c r="X13" s="1294"/>
      <c r="Y13" s="1294"/>
      <c r="Z13" s="1294"/>
      <c r="AA13" s="1294"/>
      <c r="AB13" s="1294"/>
      <c r="AC13" s="1294"/>
      <c r="AD13" s="1294"/>
      <c r="AE13" s="1142"/>
      <c r="AF13" s="1142"/>
      <c r="AG13" s="1143"/>
      <c r="AH13" s="1143"/>
      <c r="AI13" s="1172">
        <f>AI10+AI11+AI12</f>
        <v>69.432400000000001</v>
      </c>
      <c r="AJ13" s="1168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4" t="s">
        <v>618</v>
      </c>
      <c r="B14" s="1145"/>
      <c r="C14" s="1145"/>
      <c r="D14" s="1145"/>
      <c r="E14" s="1145"/>
      <c r="F14" s="1146"/>
      <c r="G14" s="1146"/>
      <c r="H14" s="1146"/>
      <c r="I14" s="1146"/>
      <c r="J14" s="1146"/>
      <c r="K14" s="1146"/>
      <c r="L14" s="1146"/>
      <c r="M14" s="1146"/>
      <c r="N14" s="1147"/>
      <c r="O14" s="1147"/>
      <c r="P14" s="1173"/>
      <c r="Q14" s="15"/>
      <c r="R14" s="1149" t="str">
        <f>A14</f>
        <v>KRA II - RESEARCH, INNOVATION AND/OR CREATIVE WORK (100 POINTS)</v>
      </c>
      <c r="S14" s="32"/>
      <c r="T14" s="1150" t="s">
        <v>618</v>
      </c>
      <c r="U14" s="1151"/>
      <c r="V14" s="1151"/>
      <c r="W14" s="1151"/>
      <c r="X14" s="1151"/>
      <c r="Y14" s="1152"/>
      <c r="Z14" s="1152"/>
      <c r="AA14" s="1152"/>
      <c r="AB14" s="1152"/>
      <c r="AC14" s="1152"/>
      <c r="AD14" s="1152"/>
      <c r="AE14" s="1153"/>
      <c r="AF14" s="1153"/>
      <c r="AG14" s="1154"/>
      <c r="AH14" s="1154"/>
      <c r="AI14" s="1174"/>
      <c r="AJ14" s="1175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6" t="s">
        <v>619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6">
        <f>'KRA II'!I26</f>
        <v>100</v>
      </c>
      <c r="Q15" s="538"/>
      <c r="R15" s="540"/>
      <c r="S15" s="1177"/>
      <c r="T15" s="1156" t="s">
        <v>620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78">
        <f>'KRA II'!N26</f>
        <v>81.08424908424908</v>
      </c>
      <c r="AJ15" s="1179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6" t="s">
        <v>621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6">
        <f>'KRA II'!I53</f>
        <v>0</v>
      </c>
      <c r="Q16" s="538"/>
      <c r="R16" s="540"/>
      <c r="S16" s="1177"/>
      <c r="T16" s="1156" t="s">
        <v>622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78">
        <f>'KRA II'!N53</f>
        <v>0</v>
      </c>
      <c r="AJ16" s="1179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0" t="s">
        <v>623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6">
        <f>'KRA II'!I62</f>
        <v>0</v>
      </c>
      <c r="Q17" s="538"/>
      <c r="R17" s="540"/>
      <c r="S17" s="1177"/>
      <c r="T17" s="1180" t="s">
        <v>624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1">
        <f>'KRA II'!N62</f>
        <v>0</v>
      </c>
      <c r="AJ17" s="1182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318" t="s">
        <v>125</v>
      </c>
      <c r="B18" s="1294"/>
      <c r="C18" s="1294"/>
      <c r="D18" s="1294"/>
      <c r="E18" s="1294"/>
      <c r="F18" s="1294"/>
      <c r="G18" s="1294"/>
      <c r="H18" s="1294"/>
      <c r="I18" s="1294"/>
      <c r="J18" s="1294"/>
      <c r="K18" s="1294"/>
      <c r="L18" s="1142"/>
      <c r="M18" s="1142"/>
      <c r="N18" s="1143"/>
      <c r="O18" s="1143"/>
      <c r="P18" s="1183">
        <f>IF(SUM(P15:P17)&gt;=100,100,SUM(P15:P17))</f>
        <v>100</v>
      </c>
      <c r="Q18" s="1184"/>
      <c r="R18" s="1185"/>
      <c r="S18" s="1186"/>
      <c r="T18" s="1318" t="s">
        <v>125</v>
      </c>
      <c r="U18" s="1294"/>
      <c r="V18" s="1294"/>
      <c r="W18" s="1294"/>
      <c r="X18" s="1294"/>
      <c r="Y18" s="1294"/>
      <c r="Z18" s="1294"/>
      <c r="AA18" s="1294"/>
      <c r="AB18" s="1294"/>
      <c r="AC18" s="1294"/>
      <c r="AD18" s="1294"/>
      <c r="AE18" s="1142"/>
      <c r="AF18" s="1142"/>
      <c r="AG18" s="1143"/>
      <c r="AH18" s="1143"/>
      <c r="AI18" s="1187">
        <f>IF(SUM(AI15:AI17)&gt;=100,100,SUM(AI15:AI17))</f>
        <v>81.08424908424908</v>
      </c>
      <c r="AJ18" s="1183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88" t="s">
        <v>625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89"/>
      <c r="Q19" s="563"/>
      <c r="R19" s="1149" t="str">
        <f>A19</f>
        <v>KRA III - EXTENSION SERVICES (100 POINTS)</v>
      </c>
      <c r="S19" s="32"/>
      <c r="T19" s="1190" t="s">
        <v>625</v>
      </c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91"/>
      <c r="AJ19" s="1192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6" t="s">
        <v>626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3">
        <f>'KRA III'!I13</f>
        <v>0</v>
      </c>
      <c r="Q20" s="1194"/>
      <c r="R20" s="1195"/>
      <c r="S20" s="1196"/>
      <c r="T20" s="1156" t="s">
        <v>627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7">
        <f>'KRA III'!N13</f>
        <v>0</v>
      </c>
      <c r="AJ20" s="1198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6" t="s">
        <v>628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3">
        <f>'KRA III'!I29</f>
        <v>50</v>
      </c>
      <c r="Q21" s="1194"/>
      <c r="R21" s="1195"/>
      <c r="S21" s="1196"/>
      <c r="T21" s="1156" t="s">
        <v>629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7">
        <f>'KRA III'!N29</f>
        <v>50</v>
      </c>
      <c r="AJ21" s="1198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6" t="s">
        <v>630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3">
        <f>'KRA III'!I34</f>
        <v>0</v>
      </c>
      <c r="Q22" s="1194"/>
      <c r="R22" s="1195"/>
      <c r="S22" s="1196"/>
      <c r="T22" s="1156" t="s">
        <v>631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7">
        <f>'KRA III'!N34</f>
        <v>0</v>
      </c>
      <c r="AJ22" s="1198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6" t="s">
        <v>632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3">
        <f>'KRA III'!I39</f>
        <v>0</v>
      </c>
      <c r="Q23" s="1194"/>
      <c r="R23" s="1195"/>
      <c r="S23" s="1196"/>
      <c r="T23" s="1156" t="s">
        <v>633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199">
        <f>'KRA III'!N39</f>
        <v>0</v>
      </c>
      <c r="AJ23" s="1200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318" t="s">
        <v>125</v>
      </c>
      <c r="B24" s="1294"/>
      <c r="C24" s="1294"/>
      <c r="D24" s="1294"/>
      <c r="E24" s="1294"/>
      <c r="F24" s="1294"/>
      <c r="G24" s="1294"/>
      <c r="H24" s="1294"/>
      <c r="I24" s="1294"/>
      <c r="J24" s="1294"/>
      <c r="K24" s="1294"/>
      <c r="L24" s="1142"/>
      <c r="M24" s="1142"/>
      <c r="N24" s="1143"/>
      <c r="O24" s="1143"/>
      <c r="P24" s="1183">
        <f>IF(SUM(P20:P23)&gt;=100,100,SUM(P20:P23))</f>
        <v>50</v>
      </c>
      <c r="Q24" s="1184"/>
      <c r="R24" s="1201"/>
      <c r="S24" s="1184"/>
      <c r="T24" s="1318" t="s">
        <v>125</v>
      </c>
      <c r="U24" s="1294"/>
      <c r="V24" s="1294"/>
      <c r="W24" s="1294"/>
      <c r="X24" s="1294"/>
      <c r="Y24" s="1294"/>
      <c r="Z24" s="1294"/>
      <c r="AA24" s="1294"/>
      <c r="AB24" s="1294"/>
      <c r="AC24" s="1294"/>
      <c r="AD24" s="1294"/>
      <c r="AE24" s="1142"/>
      <c r="AF24" s="1142"/>
      <c r="AG24" s="1143"/>
      <c r="AH24" s="1143"/>
      <c r="AI24" s="1187">
        <f>IF(SUM(AI20:AI23)&gt;=100,100,SUM(AI20:AI23))</f>
        <v>50</v>
      </c>
      <c r="AJ24" s="1183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88" t="s">
        <v>634</v>
      </c>
      <c r="B25" s="1147"/>
      <c r="C25" s="1147"/>
      <c r="D25" s="1147"/>
      <c r="E25" s="1147"/>
      <c r="F25" s="1147"/>
      <c r="G25" s="1147"/>
      <c r="H25" s="1147"/>
      <c r="I25" s="1147"/>
      <c r="J25" s="1147"/>
      <c r="K25" s="1147"/>
      <c r="L25" s="1147"/>
      <c r="M25" s="1147"/>
      <c r="N25" s="1147"/>
      <c r="O25" s="1147"/>
      <c r="P25" s="1189"/>
      <c r="Q25" s="563"/>
      <c r="R25" s="1149" t="str">
        <f>A25</f>
        <v>KRA IV - PROFESSIONAL DEVELOPMENT (100 POINTS)</v>
      </c>
      <c r="S25" s="32"/>
      <c r="T25" s="1190" t="s">
        <v>634</v>
      </c>
      <c r="U25" s="1154"/>
      <c r="V25" s="1154"/>
      <c r="W25" s="1154"/>
      <c r="X25" s="1154"/>
      <c r="Y25" s="1154"/>
      <c r="Z25" s="1154"/>
      <c r="AA25" s="1154"/>
      <c r="AB25" s="1154"/>
      <c r="AC25" s="1154"/>
      <c r="AD25" s="1154"/>
      <c r="AE25" s="1154"/>
      <c r="AF25" s="1154"/>
      <c r="AG25" s="1154"/>
      <c r="AH25" s="1154"/>
      <c r="AI25" s="1202"/>
      <c r="AJ25" s="1203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6" t="s">
        <v>635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3">
        <f>'KRA IV'!I13</f>
        <v>20</v>
      </c>
      <c r="Q26" s="1194"/>
      <c r="R26" s="1195"/>
      <c r="S26" s="1196"/>
      <c r="T26" s="1156" t="s">
        <v>636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7">
        <f>'KRA IV'!N13</f>
        <v>20</v>
      </c>
      <c r="AJ26" s="1198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6" t="s">
        <v>637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3">
        <f>'KRA IV'!I20</f>
        <v>12</v>
      </c>
      <c r="Q27" s="1194"/>
      <c r="R27" s="1195"/>
      <c r="S27" s="1196"/>
      <c r="T27" s="1156" t="s">
        <v>638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7">
        <f>'KRA IV'!N20</f>
        <v>22</v>
      </c>
      <c r="AJ27" s="1198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6" t="s">
        <v>639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3">
        <f>'KRA IV'!I25</f>
        <v>6</v>
      </c>
      <c r="Q28" s="1194"/>
      <c r="R28" s="1195"/>
      <c r="S28" s="1196"/>
      <c r="T28" s="1156" t="s">
        <v>640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7">
        <f>'KRA IV'!I25</f>
        <v>6</v>
      </c>
      <c r="AJ28" s="1198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6" t="s">
        <v>641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3">
        <f>'KRA IV'!I31</f>
        <v>0</v>
      </c>
      <c r="Q29" s="1194"/>
      <c r="R29" s="1195"/>
      <c r="S29" s="1196"/>
      <c r="T29" s="1156" t="s">
        <v>642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199">
        <f>'KRA IV'!N31</f>
        <v>0</v>
      </c>
      <c r="AJ29" s="1200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318" t="s">
        <v>125</v>
      </c>
      <c r="B30" s="1294"/>
      <c r="C30" s="1294"/>
      <c r="D30" s="1294"/>
      <c r="E30" s="1142"/>
      <c r="F30" s="1142"/>
      <c r="G30" s="1142"/>
      <c r="H30" s="1142"/>
      <c r="I30" s="1142"/>
      <c r="J30" s="1142"/>
      <c r="K30" s="1142"/>
      <c r="L30" s="1142"/>
      <c r="M30" s="1142"/>
      <c r="N30" s="1143"/>
      <c r="O30" s="1143"/>
      <c r="P30" s="1183">
        <f>IF(SUM(P26:P29)&gt;=100,100,SUM(P26:P29))</f>
        <v>38</v>
      </c>
      <c r="Q30" s="1184"/>
      <c r="R30" s="1204"/>
      <c r="S30" s="1186"/>
      <c r="T30" s="1318" t="s">
        <v>125</v>
      </c>
      <c r="U30" s="1294"/>
      <c r="V30" s="1294"/>
      <c r="W30" s="1294"/>
      <c r="X30" s="1142"/>
      <c r="Y30" s="1142"/>
      <c r="Z30" s="1142"/>
      <c r="AA30" s="1142"/>
      <c r="AB30" s="1142"/>
      <c r="AC30" s="1142"/>
      <c r="AD30" s="1142"/>
      <c r="AE30" s="1142"/>
      <c r="AF30" s="1142"/>
      <c r="AG30" s="1143"/>
      <c r="AH30" s="1143"/>
      <c r="AI30" s="1187">
        <f>IF(SUM(AI26:AI29)&gt;=100,100,SUM(AI26:AI29))</f>
        <v>48</v>
      </c>
      <c r="AJ30" s="1183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5"/>
      <c r="Q31" s="1205"/>
      <c r="R31" s="1205"/>
      <c r="S31" s="120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5"/>
      <c r="AJ31" s="1205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614" t="s">
        <v>643</v>
      </c>
      <c r="B32" s="1310"/>
      <c r="C32" s="1288"/>
      <c r="D32" s="1627" t="s">
        <v>644</v>
      </c>
      <c r="E32" s="1294"/>
      <c r="F32" s="1295"/>
      <c r="G32" s="1628" t="s">
        <v>645</v>
      </c>
      <c r="H32" s="1294"/>
      <c r="I32" s="1357"/>
      <c r="J32" s="1627" t="s">
        <v>646</v>
      </c>
      <c r="K32" s="1294"/>
      <c r="L32" s="1295"/>
      <c r="M32" s="1627" t="s">
        <v>647</v>
      </c>
      <c r="N32" s="1294"/>
      <c r="O32" s="1295"/>
      <c r="P32" s="1629" t="s">
        <v>648</v>
      </c>
      <c r="Q32" s="32"/>
      <c r="R32" s="32"/>
      <c r="S32" s="32"/>
      <c r="T32" s="1614" t="s">
        <v>643</v>
      </c>
      <c r="U32" s="1310"/>
      <c r="V32" s="1288"/>
      <c r="W32" s="1627" t="s">
        <v>644</v>
      </c>
      <c r="X32" s="1294"/>
      <c r="Y32" s="1295"/>
      <c r="Z32" s="1628" t="s">
        <v>645</v>
      </c>
      <c r="AA32" s="1294"/>
      <c r="AB32" s="1357"/>
      <c r="AC32" s="1627" t="s">
        <v>646</v>
      </c>
      <c r="AD32" s="1294"/>
      <c r="AE32" s="1295"/>
      <c r="AF32" s="1627" t="s">
        <v>647</v>
      </c>
      <c r="AG32" s="1294"/>
      <c r="AH32" s="1295"/>
      <c r="AI32" s="1630" t="s">
        <v>648</v>
      </c>
      <c r="AJ32" s="1311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615"/>
      <c r="B33" s="1274"/>
      <c r="C33" s="1415"/>
      <c r="D33" s="1206" t="s">
        <v>649</v>
      </c>
      <c r="E33" s="1207" t="s">
        <v>650</v>
      </c>
      <c r="F33" s="1208" t="s">
        <v>651</v>
      </c>
      <c r="G33" s="1209" t="s">
        <v>649</v>
      </c>
      <c r="H33" s="1207" t="s">
        <v>650</v>
      </c>
      <c r="I33" s="1208" t="s">
        <v>651</v>
      </c>
      <c r="J33" s="1206" t="s">
        <v>649</v>
      </c>
      <c r="K33" s="1207" t="s">
        <v>650</v>
      </c>
      <c r="L33" s="1208" t="s">
        <v>651</v>
      </c>
      <c r="M33" s="1206" t="s">
        <v>649</v>
      </c>
      <c r="N33" s="1207" t="s">
        <v>650</v>
      </c>
      <c r="O33" s="1208" t="s">
        <v>651</v>
      </c>
      <c r="P33" s="1313"/>
      <c r="Q33" s="32"/>
      <c r="R33" s="32"/>
      <c r="S33" s="32"/>
      <c r="T33" s="1615"/>
      <c r="U33" s="1274"/>
      <c r="V33" s="1415"/>
      <c r="W33" s="1206" t="s">
        <v>649</v>
      </c>
      <c r="X33" s="1207" t="s">
        <v>650</v>
      </c>
      <c r="Y33" s="1208" t="s">
        <v>651</v>
      </c>
      <c r="Z33" s="1209" t="s">
        <v>649</v>
      </c>
      <c r="AA33" s="1207" t="s">
        <v>650</v>
      </c>
      <c r="AB33" s="1208" t="s">
        <v>651</v>
      </c>
      <c r="AC33" s="1206" t="s">
        <v>649</v>
      </c>
      <c r="AD33" s="1207" t="s">
        <v>650</v>
      </c>
      <c r="AE33" s="1208" t="s">
        <v>651</v>
      </c>
      <c r="AF33" s="1206" t="s">
        <v>649</v>
      </c>
      <c r="AG33" s="1207" t="s">
        <v>650</v>
      </c>
      <c r="AH33" s="1208" t="s">
        <v>651</v>
      </c>
      <c r="AI33" s="1289"/>
      <c r="AJ33" s="1313"/>
      <c r="AK33" s="1210"/>
      <c r="AL33" s="1210"/>
      <c r="AM33" s="1210"/>
      <c r="AN33" s="1210"/>
      <c r="AO33" s="1210"/>
      <c r="AP33" s="1210"/>
      <c r="AQ33" s="16" t="s">
        <v>36</v>
      </c>
      <c r="AR33" s="1210"/>
      <c r="AS33" s="474"/>
      <c r="AT33" s="1210"/>
      <c r="AU33" s="1210"/>
      <c r="AV33" s="1210"/>
      <c r="AW33" s="1210"/>
      <c r="AX33" s="1210"/>
    </row>
    <row r="34" spans="1:50" ht="13.5" customHeight="1">
      <c r="A34" s="1612" t="s">
        <v>652</v>
      </c>
      <c r="B34" s="1276"/>
      <c r="C34" s="1345"/>
      <c r="D34" s="1211">
        <f>P13</f>
        <v>69.432400000000001</v>
      </c>
      <c r="E34" s="1212">
        <v>0.6</v>
      </c>
      <c r="F34" s="1213">
        <f t="shared" ref="F34:F38" si="1">D34*E34</f>
        <v>41.659439999999996</v>
      </c>
      <c r="G34" s="1214">
        <f>P18</f>
        <v>100</v>
      </c>
      <c r="H34" s="1212">
        <v>0.1</v>
      </c>
      <c r="I34" s="1215">
        <f t="shared" ref="I34:I38" si="2">G34*H34</f>
        <v>10</v>
      </c>
      <c r="J34" s="1211">
        <f>P24</f>
        <v>50</v>
      </c>
      <c r="K34" s="1212">
        <v>0.2</v>
      </c>
      <c r="L34" s="1213">
        <f t="shared" ref="L34:L38" si="3">J34*K34</f>
        <v>10</v>
      </c>
      <c r="M34" s="1211">
        <f>P30</f>
        <v>38</v>
      </c>
      <c r="N34" s="1212">
        <v>0.1</v>
      </c>
      <c r="O34" s="1213">
        <f t="shared" ref="O34:O38" si="4">M34*N34</f>
        <v>3.8000000000000003</v>
      </c>
      <c r="P34" s="1216">
        <f t="shared" ref="P34:P38" si="5">ROUND(SUM(F34+I34+L34+O34),0)</f>
        <v>65</v>
      </c>
      <c r="Q34" s="1217"/>
      <c r="R34" s="1217"/>
      <c r="S34" s="1217"/>
      <c r="T34" s="1612" t="s">
        <v>652</v>
      </c>
      <c r="U34" s="1276"/>
      <c r="V34" s="1345"/>
      <c r="W34" s="1211">
        <f>AI13</f>
        <v>69.432400000000001</v>
      </c>
      <c r="X34" s="1212">
        <v>0.6</v>
      </c>
      <c r="Y34" s="1213">
        <f t="shared" ref="Y34:Y38" si="6">W34*X34</f>
        <v>41.659439999999996</v>
      </c>
      <c r="Z34" s="1214">
        <f>AI18</f>
        <v>81.08424908424908</v>
      </c>
      <c r="AA34" s="1212">
        <v>0.1</v>
      </c>
      <c r="AB34" s="1215">
        <f t="shared" ref="AB34:AB38" si="7">Z34*AA34</f>
        <v>8.108424908424908</v>
      </c>
      <c r="AC34" s="1211">
        <f>AI24</f>
        <v>50</v>
      </c>
      <c r="AD34" s="1212">
        <v>0.2</v>
      </c>
      <c r="AE34" s="1213">
        <f t="shared" ref="AE34:AE38" si="8">AC34*AD34</f>
        <v>10</v>
      </c>
      <c r="AF34" s="1211">
        <f>AI30</f>
        <v>48</v>
      </c>
      <c r="AG34" s="1212">
        <v>0.1</v>
      </c>
      <c r="AH34" s="1213">
        <f t="shared" ref="AH34:AH38" si="9">AF34*AG34</f>
        <v>4.8000000000000007</v>
      </c>
      <c r="AI34" s="1631">
        <f t="shared" ref="AI34:AI38" si="10">ROUND(SUM(Y34+AB34+AE34+AH34),0)</f>
        <v>65</v>
      </c>
      <c r="AJ34" s="1360"/>
      <c r="AK34" s="564"/>
      <c r="AL34" s="564"/>
      <c r="AM34" s="564"/>
      <c r="AN34" s="564"/>
      <c r="AO34" s="564"/>
      <c r="AP34" s="564"/>
      <c r="AQ34" s="16" t="s">
        <v>38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612" t="s">
        <v>653</v>
      </c>
      <c r="B35" s="1276"/>
      <c r="C35" s="1345"/>
      <c r="D35" s="1218">
        <f>P13</f>
        <v>69.432400000000001</v>
      </c>
      <c r="E35" s="1219">
        <v>0.5</v>
      </c>
      <c r="F35" s="1220">
        <f t="shared" si="1"/>
        <v>34.716200000000001</v>
      </c>
      <c r="G35" s="1221">
        <f>P18</f>
        <v>100</v>
      </c>
      <c r="H35" s="1219">
        <v>0.2</v>
      </c>
      <c r="I35" s="1222">
        <f t="shared" si="2"/>
        <v>20</v>
      </c>
      <c r="J35" s="1218">
        <f>P24</f>
        <v>50</v>
      </c>
      <c r="K35" s="1219">
        <v>0.2</v>
      </c>
      <c r="L35" s="1213">
        <f t="shared" si="3"/>
        <v>10</v>
      </c>
      <c r="M35" s="1218">
        <f>P30</f>
        <v>38</v>
      </c>
      <c r="N35" s="1219">
        <v>0.1</v>
      </c>
      <c r="O35" s="1220">
        <f t="shared" si="4"/>
        <v>3.8000000000000003</v>
      </c>
      <c r="P35" s="1223">
        <f t="shared" si="5"/>
        <v>69</v>
      </c>
      <c r="Q35" s="1217"/>
      <c r="R35" s="1217"/>
      <c r="S35" s="1217"/>
      <c r="T35" s="1612" t="s">
        <v>654</v>
      </c>
      <c r="U35" s="1276"/>
      <c r="V35" s="1345"/>
      <c r="W35" s="1218">
        <f>AI13</f>
        <v>69.432400000000001</v>
      </c>
      <c r="X35" s="1219">
        <v>0.5</v>
      </c>
      <c r="Y35" s="1220">
        <f t="shared" si="6"/>
        <v>34.716200000000001</v>
      </c>
      <c r="Z35" s="1221">
        <f>AI18</f>
        <v>81.08424908424908</v>
      </c>
      <c r="AA35" s="1219">
        <v>0.2</v>
      </c>
      <c r="AB35" s="1222">
        <f t="shared" si="7"/>
        <v>16.216849816849816</v>
      </c>
      <c r="AC35" s="1218">
        <f>AI24</f>
        <v>50</v>
      </c>
      <c r="AD35" s="1219">
        <v>0.2</v>
      </c>
      <c r="AE35" s="1213">
        <f t="shared" si="8"/>
        <v>10</v>
      </c>
      <c r="AF35" s="1218">
        <f>AI30</f>
        <v>48</v>
      </c>
      <c r="AG35" s="1219">
        <v>0.1</v>
      </c>
      <c r="AH35" s="1220">
        <f t="shared" si="9"/>
        <v>4.8000000000000007</v>
      </c>
      <c r="AI35" s="1610">
        <f t="shared" si="10"/>
        <v>66</v>
      </c>
      <c r="AJ35" s="1345"/>
      <c r="AK35" s="564"/>
      <c r="AL35" s="564"/>
      <c r="AM35" s="564"/>
      <c r="AN35" s="564"/>
      <c r="AO35" s="564"/>
      <c r="AP35" s="564"/>
      <c r="AQ35" s="16" t="s">
        <v>41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612" t="s">
        <v>655</v>
      </c>
      <c r="B36" s="1276"/>
      <c r="C36" s="1345"/>
      <c r="D36" s="1218">
        <f>P13</f>
        <v>69.432400000000001</v>
      </c>
      <c r="E36" s="1219">
        <v>0.4</v>
      </c>
      <c r="F36" s="1220">
        <f t="shared" si="1"/>
        <v>27.772960000000001</v>
      </c>
      <c r="G36" s="1221">
        <f>P18</f>
        <v>100</v>
      </c>
      <c r="H36" s="1219">
        <v>0.3</v>
      </c>
      <c r="I36" s="1222">
        <f t="shared" si="2"/>
        <v>30</v>
      </c>
      <c r="J36" s="1218">
        <f>P24</f>
        <v>50</v>
      </c>
      <c r="K36" s="1219">
        <v>0.2</v>
      </c>
      <c r="L36" s="1213">
        <f t="shared" si="3"/>
        <v>10</v>
      </c>
      <c r="M36" s="1218">
        <f>P30</f>
        <v>38</v>
      </c>
      <c r="N36" s="1219">
        <v>0.1</v>
      </c>
      <c r="O36" s="1220">
        <f t="shared" si="4"/>
        <v>3.8000000000000003</v>
      </c>
      <c r="P36" s="1223">
        <f t="shared" si="5"/>
        <v>72</v>
      </c>
      <c r="Q36" s="1217"/>
      <c r="R36" s="1217"/>
      <c r="S36" s="1217"/>
      <c r="T36" s="1612" t="s">
        <v>656</v>
      </c>
      <c r="U36" s="1276"/>
      <c r="V36" s="1345"/>
      <c r="W36" s="1218">
        <f>AI13</f>
        <v>69.432400000000001</v>
      </c>
      <c r="X36" s="1219">
        <v>0.4</v>
      </c>
      <c r="Y36" s="1220">
        <f t="shared" si="6"/>
        <v>27.772960000000001</v>
      </c>
      <c r="Z36" s="1221">
        <f>AI18</f>
        <v>81.08424908424908</v>
      </c>
      <c r="AA36" s="1219">
        <v>0.3</v>
      </c>
      <c r="AB36" s="1222">
        <f t="shared" si="7"/>
        <v>24.325274725274724</v>
      </c>
      <c r="AC36" s="1218">
        <f>AI24</f>
        <v>50</v>
      </c>
      <c r="AD36" s="1219">
        <v>0.2</v>
      </c>
      <c r="AE36" s="1213">
        <f t="shared" si="8"/>
        <v>10</v>
      </c>
      <c r="AF36" s="1218">
        <f>AI30</f>
        <v>48</v>
      </c>
      <c r="AG36" s="1219">
        <v>0.1</v>
      </c>
      <c r="AH36" s="1220">
        <f t="shared" si="9"/>
        <v>4.8000000000000007</v>
      </c>
      <c r="AI36" s="1610">
        <f t="shared" si="10"/>
        <v>67</v>
      </c>
      <c r="AJ36" s="1345"/>
      <c r="AK36" s="564"/>
      <c r="AL36" s="564"/>
      <c r="AM36" s="564"/>
      <c r="AN36" s="564"/>
      <c r="AO36" s="564"/>
      <c r="AP36" s="564"/>
      <c r="AQ36" s="16" t="s">
        <v>44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612" t="s">
        <v>657</v>
      </c>
      <c r="B37" s="1276"/>
      <c r="C37" s="1345"/>
      <c r="D37" s="1218">
        <f>P13</f>
        <v>69.432400000000001</v>
      </c>
      <c r="E37" s="1219">
        <v>0.3</v>
      </c>
      <c r="F37" s="1220">
        <f t="shared" si="1"/>
        <v>20.829719999999998</v>
      </c>
      <c r="G37" s="1221">
        <f>P18</f>
        <v>100</v>
      </c>
      <c r="H37" s="1219">
        <v>0.4</v>
      </c>
      <c r="I37" s="1222">
        <f t="shared" si="2"/>
        <v>40</v>
      </c>
      <c r="J37" s="1218">
        <f>P24</f>
        <v>50</v>
      </c>
      <c r="K37" s="1219">
        <v>0.2</v>
      </c>
      <c r="L37" s="1213">
        <f t="shared" si="3"/>
        <v>10</v>
      </c>
      <c r="M37" s="1218">
        <f>P30</f>
        <v>38</v>
      </c>
      <c r="N37" s="1219">
        <v>0.1</v>
      </c>
      <c r="O37" s="1220">
        <f t="shared" si="4"/>
        <v>3.8000000000000003</v>
      </c>
      <c r="P37" s="1223">
        <f t="shared" si="5"/>
        <v>75</v>
      </c>
      <c r="Q37" s="1217"/>
      <c r="R37" s="1217"/>
      <c r="S37" s="1217"/>
      <c r="T37" s="1612" t="s">
        <v>657</v>
      </c>
      <c r="U37" s="1276"/>
      <c r="V37" s="1345"/>
      <c r="W37" s="1218">
        <f>AI13</f>
        <v>69.432400000000001</v>
      </c>
      <c r="X37" s="1219">
        <v>0.3</v>
      </c>
      <c r="Y37" s="1220">
        <f t="shared" si="6"/>
        <v>20.829719999999998</v>
      </c>
      <c r="Z37" s="1221">
        <f>AI18</f>
        <v>81.08424908424908</v>
      </c>
      <c r="AA37" s="1219">
        <v>0.4</v>
      </c>
      <c r="AB37" s="1222">
        <f t="shared" si="7"/>
        <v>32.433699633699632</v>
      </c>
      <c r="AC37" s="1218">
        <f>AI24</f>
        <v>50</v>
      </c>
      <c r="AD37" s="1219">
        <v>0.2</v>
      </c>
      <c r="AE37" s="1213">
        <f t="shared" si="8"/>
        <v>10</v>
      </c>
      <c r="AF37" s="1218">
        <f>AI30</f>
        <v>48</v>
      </c>
      <c r="AG37" s="1219">
        <v>0.1</v>
      </c>
      <c r="AH37" s="1220">
        <f t="shared" si="9"/>
        <v>4.8000000000000007</v>
      </c>
      <c r="AI37" s="1610">
        <f t="shared" si="10"/>
        <v>68</v>
      </c>
      <c r="AJ37" s="1345"/>
      <c r="AK37" s="564"/>
      <c r="AL37" s="564"/>
      <c r="AM37" s="564"/>
      <c r="AN37" s="564"/>
      <c r="AO37" s="564"/>
      <c r="AP37" s="564"/>
      <c r="AQ37" s="16" t="s">
        <v>658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616" t="s">
        <v>659</v>
      </c>
      <c r="B38" s="1375"/>
      <c r="C38" s="1484"/>
      <c r="D38" s="1224">
        <f>P13</f>
        <v>69.432400000000001</v>
      </c>
      <c r="E38" s="1225">
        <v>0.2</v>
      </c>
      <c r="F38" s="1226">
        <f t="shared" si="1"/>
        <v>13.886480000000001</v>
      </c>
      <c r="G38" s="1227">
        <f>P18</f>
        <v>100</v>
      </c>
      <c r="H38" s="1225">
        <v>0.5</v>
      </c>
      <c r="I38" s="1228">
        <f t="shared" si="2"/>
        <v>50</v>
      </c>
      <c r="J38" s="1224">
        <f>P24</f>
        <v>50</v>
      </c>
      <c r="K38" s="1225">
        <v>0.2</v>
      </c>
      <c r="L38" s="1226">
        <f t="shared" si="3"/>
        <v>10</v>
      </c>
      <c r="M38" s="1224">
        <f>P30</f>
        <v>38</v>
      </c>
      <c r="N38" s="1225">
        <v>0.1</v>
      </c>
      <c r="O38" s="1226">
        <f t="shared" si="4"/>
        <v>3.8000000000000003</v>
      </c>
      <c r="P38" s="1229">
        <f t="shared" si="5"/>
        <v>78</v>
      </c>
      <c r="Q38" s="1217"/>
      <c r="R38" s="1217"/>
      <c r="S38" s="1217"/>
      <c r="T38" s="1616" t="s">
        <v>660</v>
      </c>
      <c r="U38" s="1375"/>
      <c r="V38" s="1484"/>
      <c r="W38" s="1224">
        <f>AI13</f>
        <v>69.432400000000001</v>
      </c>
      <c r="X38" s="1225">
        <v>0.2</v>
      </c>
      <c r="Y38" s="1226">
        <f t="shared" si="6"/>
        <v>13.886480000000001</v>
      </c>
      <c r="Z38" s="1227">
        <f>AI18</f>
        <v>81.08424908424908</v>
      </c>
      <c r="AA38" s="1225">
        <v>0.5</v>
      </c>
      <c r="AB38" s="1228">
        <f t="shared" si="7"/>
        <v>40.54212454212454</v>
      </c>
      <c r="AC38" s="1224">
        <f>AI24</f>
        <v>50</v>
      </c>
      <c r="AD38" s="1225">
        <v>0.2</v>
      </c>
      <c r="AE38" s="1226">
        <f t="shared" si="8"/>
        <v>10</v>
      </c>
      <c r="AF38" s="1224">
        <f>AI30</f>
        <v>48</v>
      </c>
      <c r="AG38" s="1225">
        <v>0.1</v>
      </c>
      <c r="AH38" s="1226">
        <f t="shared" si="9"/>
        <v>4.8000000000000007</v>
      </c>
      <c r="AI38" s="1617">
        <f t="shared" si="10"/>
        <v>69</v>
      </c>
      <c r="AJ38" s="1484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611" t="s">
        <v>661</v>
      </c>
      <c r="B40" s="1359"/>
      <c r="C40" s="1618" t="s">
        <v>662</v>
      </c>
      <c r="D40" s="1368"/>
      <c r="E40" s="1368"/>
      <c r="F40" s="1368"/>
      <c r="G40" s="1619" t="s">
        <v>663</v>
      </c>
      <c r="H40" s="1368"/>
      <c r="I40" s="1368"/>
      <c r="J40" s="1368"/>
      <c r="K40" s="1368"/>
      <c r="L40" s="1368"/>
      <c r="M40" s="1359"/>
      <c r="N40" s="1620" t="str">
        <f>'Request Form'!D16</f>
        <v>PROFESSOR I</v>
      </c>
      <c r="O40" s="1368"/>
      <c r="P40" s="1360"/>
      <c r="Q40" s="15"/>
      <c r="R40" s="15"/>
      <c r="S40" s="15"/>
      <c r="T40" s="1587" t="s">
        <v>661</v>
      </c>
      <c r="U40" s="1277"/>
      <c r="V40" s="1587" t="s">
        <v>662</v>
      </c>
      <c r="W40" s="1276"/>
      <c r="X40" s="1276"/>
      <c r="Y40" s="1276"/>
      <c r="Z40" s="1588" t="s">
        <v>663</v>
      </c>
      <c r="AA40" s="1276"/>
      <c r="AB40" s="1276"/>
      <c r="AC40" s="1276"/>
      <c r="AD40" s="1276"/>
      <c r="AE40" s="1276"/>
      <c r="AF40" s="1277"/>
      <c r="AG40" s="1590" t="str">
        <f>'Request Form'!D16</f>
        <v>PROFESSOR I</v>
      </c>
      <c r="AH40" s="1508"/>
      <c r="AI40" s="1508"/>
      <c r="AJ40" s="1591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612" t="s">
        <v>664</v>
      </c>
      <c r="B41" s="1277"/>
      <c r="C41" s="1230"/>
      <c r="D41" s="839">
        <v>1</v>
      </c>
      <c r="E41" s="1231" t="s">
        <v>665</v>
      </c>
      <c r="F41" s="1232"/>
      <c r="G41" s="1592" t="s">
        <v>666</v>
      </c>
      <c r="H41" s="1276"/>
      <c r="I41" s="1276"/>
      <c r="J41" s="1276"/>
      <c r="K41" s="1276"/>
      <c r="L41" s="1276"/>
      <c r="M41" s="1277"/>
      <c r="N41" s="1613" t="str">
        <f>'Form 4-A&amp;B'!G29</f>
        <v>NO</v>
      </c>
      <c r="O41" s="1276"/>
      <c r="P41" s="1345"/>
      <c r="Q41" s="15"/>
      <c r="R41" s="15"/>
      <c r="S41" s="15"/>
      <c r="T41" s="1587" t="s">
        <v>664</v>
      </c>
      <c r="U41" s="1277"/>
      <c r="V41" s="1230"/>
      <c r="W41" s="839">
        <v>1</v>
      </c>
      <c r="X41" s="1231" t="s">
        <v>665</v>
      </c>
      <c r="Y41" s="1232"/>
      <c r="Z41" s="1592" t="s">
        <v>666</v>
      </c>
      <c r="AA41" s="1276"/>
      <c r="AB41" s="1276"/>
      <c r="AC41" s="1276"/>
      <c r="AD41" s="1276"/>
      <c r="AE41" s="1276"/>
      <c r="AF41" s="1277"/>
      <c r="AG41" s="1593" t="str">
        <f>'Form 4-A&amp;B'!G29</f>
        <v>NO</v>
      </c>
      <c r="AH41" s="1294"/>
      <c r="AI41" s="1294"/>
      <c r="AJ41" s="1295"/>
      <c r="AK41" s="564"/>
      <c r="AL41" s="564"/>
      <c r="AM41" s="564"/>
      <c r="AN41" s="15"/>
      <c r="AO41" s="564"/>
      <c r="AP41" s="564"/>
      <c r="AQ41" s="564" t="s">
        <v>548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612" t="s">
        <v>667</v>
      </c>
      <c r="B42" s="1277"/>
      <c r="C42" s="1233"/>
      <c r="D42" s="1234">
        <v>2</v>
      </c>
      <c r="E42" s="1231" t="s">
        <v>665</v>
      </c>
      <c r="F42" s="1231"/>
      <c r="G42" s="1592" t="s">
        <v>668</v>
      </c>
      <c r="H42" s="1276"/>
      <c r="I42" s="1276"/>
      <c r="J42" s="1276"/>
      <c r="K42" s="1276"/>
      <c r="L42" s="1276"/>
      <c r="M42" s="1277"/>
      <c r="N42" s="1637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276"/>
      <c r="P42" s="1345"/>
      <c r="Q42" s="1135"/>
      <c r="R42" s="1135"/>
      <c r="S42" s="1135"/>
      <c r="T42" s="1587" t="s">
        <v>667</v>
      </c>
      <c r="U42" s="1277"/>
      <c r="V42" s="1235"/>
      <c r="W42" s="1236">
        <v>2</v>
      </c>
      <c r="X42" s="1231" t="s">
        <v>665</v>
      </c>
      <c r="Y42" s="1237"/>
      <c r="Z42" s="1588" t="s">
        <v>668</v>
      </c>
      <c r="AA42" s="1276"/>
      <c r="AB42" s="1276"/>
      <c r="AC42" s="1276"/>
      <c r="AD42" s="1276"/>
      <c r="AE42" s="1276"/>
      <c r="AF42" s="1277"/>
      <c r="AG42" s="1589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294"/>
      <c r="AI42" s="1294"/>
      <c r="AJ42" s="1295"/>
      <c r="AK42" s="564"/>
      <c r="AL42" s="564"/>
      <c r="AM42" s="564"/>
      <c r="AN42" s="564"/>
      <c r="AO42" s="564"/>
      <c r="AP42" s="564"/>
      <c r="AQ42" s="564" t="s">
        <v>547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612" t="s">
        <v>669</v>
      </c>
      <c r="B43" s="1277"/>
      <c r="C43" s="1233"/>
      <c r="D43" s="1234">
        <v>3</v>
      </c>
      <c r="E43" s="1231" t="s">
        <v>665</v>
      </c>
      <c r="F43" s="1231"/>
      <c r="G43" s="1592" t="s">
        <v>670</v>
      </c>
      <c r="H43" s="1276"/>
      <c r="I43" s="1276"/>
      <c r="J43" s="1276"/>
      <c r="K43" s="1276"/>
      <c r="L43" s="1276"/>
      <c r="M43" s="1277"/>
      <c r="N43" s="1637">
        <f>IF(AT43&lt;=40,0,IF(AT43&lt;=50,D41,IF(AT43&lt;=60,D42,IF(AT43&lt;=70,D43,IF(AT43&lt;=80,D44,IF(AT43&lt;=90,D45,IF(AT43&lt;=100,D46)))))))</f>
        <v>4</v>
      </c>
      <c r="O43" s="1276"/>
      <c r="P43" s="1345"/>
      <c r="Q43" s="1135"/>
      <c r="R43" s="1135"/>
      <c r="S43" s="1135"/>
      <c r="T43" s="1587" t="s">
        <v>669</v>
      </c>
      <c r="U43" s="1277"/>
      <c r="V43" s="1235"/>
      <c r="W43" s="1236">
        <v>3</v>
      </c>
      <c r="X43" s="1231" t="s">
        <v>665</v>
      </c>
      <c r="Y43" s="1237"/>
      <c r="Z43" s="1588" t="s">
        <v>671</v>
      </c>
      <c r="AA43" s="1276"/>
      <c r="AB43" s="1276"/>
      <c r="AC43" s="1276"/>
      <c r="AD43" s="1276"/>
      <c r="AE43" s="1276"/>
      <c r="AF43" s="1277"/>
      <c r="AG43" s="1585">
        <f>IF(AX43&lt;=40,0,IF(AX43&lt;=50,W41,IF(AX43&lt;=60,W42,IF(AX43&lt;=70,W43,IF(AX43&lt;=80,W44,IF(AX43&lt;=90,W45,IF(AX43&lt;=100,W46)))))))</f>
        <v>3</v>
      </c>
      <c r="AH43" s="1569"/>
      <c r="AI43" s="1569"/>
      <c r="AJ43" s="1586"/>
      <c r="AK43" s="564"/>
      <c r="AL43" s="564"/>
      <c r="AM43" s="564"/>
      <c r="AN43" s="564"/>
      <c r="AO43" s="564"/>
      <c r="AP43" s="564"/>
      <c r="AQ43" s="564"/>
      <c r="AR43" s="564"/>
      <c r="AS43" s="476"/>
      <c r="AT43" s="1238">
        <f>IF(AT42="INSTRUCTOR",P34,IF(AT42="ASSISTANT PROFESSOR",P35,IF(AT42="ASSOCIATE PROFESSOR",P36,IF(AT42="PROFESSOR",P37,P38))))</f>
        <v>75</v>
      </c>
      <c r="AU43" s="564"/>
      <c r="AV43" s="564"/>
      <c r="AW43" s="564"/>
      <c r="AX43" s="1238">
        <f>IF(AX42="INSTRUCTOR",AI34,IF(AX42="ASSISTANT PROFESSOR",AI35,IF(AX42="ASSOCIATE PROFESSOR",AI36,IF(AX42="PROFESSOR",AI37,AI38))))</f>
        <v>68</v>
      </c>
    </row>
    <row r="44" spans="1:50" ht="13.5" customHeight="1">
      <c r="A44" s="1612" t="s">
        <v>672</v>
      </c>
      <c r="B44" s="1277"/>
      <c r="C44" s="1233"/>
      <c r="D44" s="1234">
        <v>4</v>
      </c>
      <c r="E44" s="1231" t="s">
        <v>665</v>
      </c>
      <c r="F44" s="1231"/>
      <c r="G44" s="1592" t="s">
        <v>673</v>
      </c>
      <c r="H44" s="1276"/>
      <c r="I44" s="1276"/>
      <c r="J44" s="1276"/>
      <c r="K44" s="1276"/>
      <c r="L44" s="1276"/>
      <c r="M44" s="1277"/>
      <c r="N44" s="1649" t="s">
        <v>41</v>
      </c>
      <c r="O44" s="1276"/>
      <c r="P44" s="1345"/>
      <c r="Q44" s="1135"/>
      <c r="R44" s="1135"/>
      <c r="S44" s="1135"/>
      <c r="T44" s="1587" t="s">
        <v>672</v>
      </c>
      <c r="U44" s="1277"/>
      <c r="V44" s="1235"/>
      <c r="W44" s="1236">
        <v>4</v>
      </c>
      <c r="X44" s="1231" t="s">
        <v>665</v>
      </c>
      <c r="Y44" s="1237"/>
      <c r="Z44" s="1588" t="s">
        <v>673</v>
      </c>
      <c r="AA44" s="1276"/>
      <c r="AB44" s="1276"/>
      <c r="AC44" s="1276"/>
      <c r="AD44" s="1276"/>
      <c r="AE44" s="1276"/>
      <c r="AF44" s="1277"/>
      <c r="AG44" s="1597" t="s">
        <v>34</v>
      </c>
      <c r="AH44" s="1294"/>
      <c r="AI44" s="1294"/>
      <c r="AJ44" s="1295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12" t="s">
        <v>674</v>
      </c>
      <c r="B45" s="1277"/>
      <c r="C45" s="1233"/>
      <c r="D45" s="1234">
        <v>5</v>
      </c>
      <c r="E45" s="1231" t="s">
        <v>665</v>
      </c>
      <c r="F45" s="1231"/>
      <c r="G45" s="1592" t="s">
        <v>675</v>
      </c>
      <c r="H45" s="1276"/>
      <c r="I45" s="1276"/>
      <c r="J45" s="1276"/>
      <c r="K45" s="1276"/>
      <c r="L45" s="1276"/>
      <c r="M45" s="1277"/>
      <c r="N45" s="1625">
        <v>5</v>
      </c>
      <c r="O45" s="1276"/>
      <c r="P45" s="1345"/>
      <c r="Q45" s="1135"/>
      <c r="R45" s="1135"/>
      <c r="S45" s="1135"/>
      <c r="T45" s="1621" t="s">
        <v>674</v>
      </c>
      <c r="U45" s="1277"/>
      <c r="V45" s="1233"/>
      <c r="W45" s="1234">
        <v>5</v>
      </c>
      <c r="X45" s="1231" t="s">
        <v>665</v>
      </c>
      <c r="Y45" s="1231"/>
      <c r="Z45" s="1626" t="s">
        <v>676</v>
      </c>
      <c r="AA45" s="1276"/>
      <c r="AB45" s="1276"/>
      <c r="AC45" s="1276"/>
      <c r="AD45" s="1276"/>
      <c r="AE45" s="1276"/>
      <c r="AF45" s="1277"/>
      <c r="AG45" s="1596">
        <v>5</v>
      </c>
      <c r="AH45" s="1569"/>
      <c r="AI45" s="1569"/>
      <c r="AJ45" s="1586"/>
      <c r="AK45" s="564"/>
      <c r="AL45" s="564"/>
      <c r="AM45" s="564"/>
      <c r="AN45" s="564"/>
      <c r="AO45" s="564"/>
      <c r="AP45" s="564"/>
      <c r="AQ45" s="564"/>
      <c r="AR45" s="564"/>
      <c r="AS45" s="476"/>
      <c r="AT45" s="1238">
        <f>IF(AT44="INSTRUCTOR",P34,IF(AT44="ASSISTANT PROFESSOR",P35,IF(AT44="ASSOCIATE PROFESSOR",P36,IF(AT44="PROFESSOR",P37,P38))))</f>
        <v>75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12" t="s">
        <v>677</v>
      </c>
      <c r="B46" s="1277"/>
      <c r="C46" s="1233"/>
      <c r="D46" s="1234">
        <v>6</v>
      </c>
      <c r="E46" s="1231" t="s">
        <v>665</v>
      </c>
      <c r="F46" s="1231"/>
      <c r="G46" s="1592" t="s">
        <v>678</v>
      </c>
      <c r="H46" s="1276"/>
      <c r="I46" s="1276"/>
      <c r="J46" s="1276"/>
      <c r="K46" s="1276"/>
      <c r="L46" s="1276"/>
      <c r="M46" s="1277"/>
      <c r="N46" s="1625" t="s">
        <v>41</v>
      </c>
      <c r="O46" s="1276"/>
      <c r="P46" s="1345"/>
      <c r="Q46" s="1135"/>
      <c r="R46" s="1135"/>
      <c r="S46" s="1135"/>
      <c r="T46" s="1587" t="s">
        <v>677</v>
      </c>
      <c r="U46" s="1277"/>
      <c r="V46" s="1235"/>
      <c r="W46" s="1236">
        <v>6</v>
      </c>
      <c r="X46" s="1231" t="s">
        <v>665</v>
      </c>
      <c r="Y46" s="1237"/>
      <c r="Z46" s="1592" t="s">
        <v>678</v>
      </c>
      <c r="AA46" s="1276"/>
      <c r="AB46" s="1276"/>
      <c r="AC46" s="1276"/>
      <c r="AD46" s="1276"/>
      <c r="AE46" s="1276"/>
      <c r="AF46" s="1277"/>
      <c r="AG46" s="1597" t="s">
        <v>34</v>
      </c>
      <c r="AH46" s="1294"/>
      <c r="AI46" s="1294"/>
      <c r="AJ46" s="1295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612"/>
      <c r="B47" s="1277"/>
      <c r="C47" s="1621"/>
      <c r="D47" s="1276"/>
      <c r="E47" s="1276"/>
      <c r="F47" s="1276"/>
      <c r="G47" s="1592" t="s">
        <v>679</v>
      </c>
      <c r="H47" s="1276"/>
      <c r="I47" s="1276"/>
      <c r="J47" s="1276"/>
      <c r="K47" s="1276"/>
      <c r="L47" s="1276"/>
      <c r="M47" s="1277"/>
      <c r="N47" s="1625" t="s">
        <v>547</v>
      </c>
      <c r="O47" s="1276"/>
      <c r="P47" s="1345"/>
      <c r="Q47" s="1135"/>
      <c r="R47" s="1135"/>
      <c r="S47" s="1135"/>
      <c r="T47" s="1587"/>
      <c r="U47" s="1277"/>
      <c r="V47" s="1587"/>
      <c r="W47" s="1276"/>
      <c r="X47" s="1276"/>
      <c r="Y47" s="1276"/>
      <c r="Z47" s="1592" t="s">
        <v>680</v>
      </c>
      <c r="AA47" s="1276"/>
      <c r="AB47" s="1276"/>
      <c r="AC47" s="1276"/>
      <c r="AD47" s="1276"/>
      <c r="AE47" s="1276"/>
      <c r="AF47" s="1277"/>
      <c r="AG47" s="1597" t="s">
        <v>547</v>
      </c>
      <c r="AH47" s="1294"/>
      <c r="AI47" s="1294"/>
      <c r="AJ47" s="1295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616"/>
      <c r="B48" s="1376"/>
      <c r="C48" s="1622"/>
      <c r="D48" s="1375"/>
      <c r="E48" s="1375"/>
      <c r="F48" s="1376"/>
      <c r="G48" s="1623" t="s">
        <v>681</v>
      </c>
      <c r="H48" s="1375"/>
      <c r="I48" s="1375"/>
      <c r="J48" s="1375"/>
      <c r="K48" s="1375"/>
      <c r="L48" s="1375"/>
      <c r="M48" s="1376"/>
      <c r="N48" s="1624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</v>
      </c>
      <c r="O48" s="1375"/>
      <c r="P48" s="1484"/>
      <c r="Q48" s="1135"/>
      <c r="R48" s="1135"/>
      <c r="S48" s="1135"/>
      <c r="T48" s="1587"/>
      <c r="U48" s="1277"/>
      <c r="V48" s="1587"/>
      <c r="W48" s="1276"/>
      <c r="X48" s="1276"/>
      <c r="Y48" s="1277"/>
      <c r="Z48" s="1588" t="s">
        <v>682</v>
      </c>
      <c r="AA48" s="1276"/>
      <c r="AB48" s="1276"/>
      <c r="AC48" s="1276"/>
      <c r="AD48" s="1276"/>
      <c r="AE48" s="1276"/>
      <c r="AF48" s="1277"/>
      <c r="AG48" s="1589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4"/>
      <c r="AI48" s="1294"/>
      <c r="AJ48" s="1295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39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0"/>
      <c r="B50" s="1241"/>
      <c r="C50" s="1241"/>
      <c r="D50" s="1241"/>
      <c r="E50" s="1241"/>
      <c r="F50" s="1241"/>
      <c r="G50" s="1242"/>
      <c r="H50" s="1241"/>
      <c r="I50" s="1242"/>
      <c r="J50" s="1241"/>
      <c r="K50" s="1241"/>
      <c r="L50" s="1242"/>
      <c r="M50" s="1241"/>
      <c r="N50" s="1240"/>
      <c r="O50" s="1241"/>
      <c r="P50" s="1243"/>
      <c r="Q50" s="563"/>
      <c r="R50" s="563"/>
      <c r="S50" s="563"/>
      <c r="T50" s="1240"/>
      <c r="U50" s="1241"/>
      <c r="V50" s="1241"/>
      <c r="W50" s="1241"/>
      <c r="X50" s="1241"/>
      <c r="Y50" s="1241"/>
      <c r="Z50" s="1242"/>
      <c r="AA50" s="1241"/>
      <c r="AB50" s="1242"/>
      <c r="AC50" s="1241"/>
      <c r="AD50" s="1241"/>
      <c r="AE50" s="1242"/>
      <c r="AF50" s="1241"/>
      <c r="AG50" s="1240"/>
      <c r="AH50" s="1241"/>
      <c r="AI50" s="1244"/>
      <c r="AJ50" s="1243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5" t="s">
        <v>683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6"/>
      <c r="M51" s="564"/>
      <c r="N51" s="1246" t="s">
        <v>385</v>
      </c>
      <c r="O51" s="563"/>
      <c r="P51" s="1247"/>
      <c r="Q51" s="563"/>
      <c r="R51" s="563"/>
      <c r="S51" s="563"/>
      <c r="T51" s="1245" t="s">
        <v>684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6"/>
      <c r="AF51" s="564"/>
      <c r="AG51" s="1246" t="s">
        <v>385</v>
      </c>
      <c r="AH51" s="563"/>
      <c r="AI51" s="563"/>
      <c r="AJ51" s="1247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48"/>
      <c r="B52" s="564"/>
      <c r="C52" s="564"/>
      <c r="D52" s="564"/>
      <c r="E52" s="564"/>
      <c r="F52" s="564"/>
      <c r="G52" s="219"/>
      <c r="H52" s="564"/>
      <c r="I52" s="86"/>
      <c r="J52" s="564"/>
      <c r="K52" s="564"/>
      <c r="L52" s="86"/>
      <c r="M52" s="564"/>
      <c r="N52" s="1249"/>
      <c r="O52" s="563"/>
      <c r="P52" s="1247"/>
      <c r="Q52" s="563"/>
      <c r="R52" s="563"/>
      <c r="S52" s="563"/>
      <c r="T52" s="1248"/>
      <c r="U52" s="564"/>
      <c r="V52" s="564"/>
      <c r="W52" s="564"/>
      <c r="X52" s="564"/>
      <c r="Y52" s="564"/>
      <c r="Z52" s="219"/>
      <c r="AA52" s="564"/>
      <c r="AB52" s="86"/>
      <c r="AC52" s="564"/>
      <c r="AD52" s="564"/>
      <c r="AE52" s="86"/>
      <c r="AF52" s="564"/>
      <c r="AG52" s="1249"/>
      <c r="AH52" s="563"/>
      <c r="AI52" s="563"/>
      <c r="AJ52" s="1247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0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6"/>
      <c r="M53" s="564"/>
      <c r="N53" s="1250"/>
      <c r="O53" s="563"/>
      <c r="P53" s="1247"/>
      <c r="Q53" s="563"/>
      <c r="R53" s="563"/>
      <c r="S53" s="563"/>
      <c r="T53" s="1250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6"/>
      <c r="AF53" s="564"/>
      <c r="AG53" s="1250"/>
      <c r="AH53" s="563"/>
      <c r="AI53" s="563"/>
      <c r="AJ53" s="1251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594" t="s">
        <v>685</v>
      </c>
      <c r="B54" s="1418"/>
      <c r="C54" s="1418"/>
      <c r="D54" s="1418"/>
      <c r="E54" s="1418"/>
      <c r="F54" s="564"/>
      <c r="G54" s="1632" t="s">
        <v>685</v>
      </c>
      <c r="H54" s="1418"/>
      <c r="I54" s="1418"/>
      <c r="J54" s="1418"/>
      <c r="K54" s="1418"/>
      <c r="L54" s="27"/>
      <c r="M54" s="564"/>
      <c r="N54" s="1633" t="s">
        <v>686</v>
      </c>
      <c r="O54" s="1418"/>
      <c r="P54" s="1419"/>
      <c r="Q54" s="563"/>
      <c r="R54" s="563"/>
      <c r="S54" s="563"/>
      <c r="T54" s="1594" t="s">
        <v>687</v>
      </c>
      <c r="U54" s="1418"/>
      <c r="V54" s="1418"/>
      <c r="W54" s="1418"/>
      <c r="X54" s="1418"/>
      <c r="Y54" s="1418"/>
      <c r="Z54" s="564"/>
      <c r="AA54" s="1594" t="s">
        <v>687</v>
      </c>
      <c r="AB54" s="1418"/>
      <c r="AC54" s="1418"/>
      <c r="AD54" s="1418"/>
      <c r="AE54" s="1418"/>
      <c r="AF54" s="1418"/>
      <c r="AG54" s="1595" t="s">
        <v>686</v>
      </c>
      <c r="AH54" s="1418"/>
      <c r="AI54" s="1418"/>
      <c r="AJ54" s="1419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38" t="s">
        <v>101</v>
      </c>
      <c r="B55" s="1270"/>
      <c r="C55" s="1270"/>
      <c r="D55" s="1270"/>
      <c r="E55" s="1270"/>
      <c r="F55" s="564"/>
      <c r="G55" s="1639" t="s">
        <v>101</v>
      </c>
      <c r="H55" s="1270"/>
      <c r="I55" s="1270"/>
      <c r="J55" s="1270"/>
      <c r="K55" s="1270"/>
      <c r="L55" s="564"/>
      <c r="M55" s="564"/>
      <c r="N55" s="1634" t="s">
        <v>688</v>
      </c>
      <c r="O55" s="1270"/>
      <c r="P55" s="1600"/>
      <c r="Q55" s="563"/>
      <c r="R55" s="563"/>
      <c r="S55" s="563"/>
      <c r="T55" s="1598" t="s">
        <v>101</v>
      </c>
      <c r="U55" s="1270"/>
      <c r="V55" s="1270"/>
      <c r="W55" s="1270"/>
      <c r="X55" s="1270"/>
      <c r="Y55" s="1270"/>
      <c r="Z55" s="16"/>
      <c r="AA55" s="1602" t="s">
        <v>101</v>
      </c>
      <c r="AB55" s="1270"/>
      <c r="AC55" s="1270"/>
      <c r="AD55" s="1270"/>
      <c r="AE55" s="1270"/>
      <c r="AF55" s="1600"/>
      <c r="AG55" s="1599" t="s">
        <v>688</v>
      </c>
      <c r="AH55" s="1270"/>
      <c r="AI55" s="1270"/>
      <c r="AJ55" s="1600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0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0"/>
      <c r="O56" s="564"/>
      <c r="P56" s="1247"/>
      <c r="Q56" s="563"/>
      <c r="R56" s="563"/>
      <c r="S56" s="563"/>
      <c r="T56" s="1250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0"/>
      <c r="AH56" s="564"/>
      <c r="AI56" s="563"/>
      <c r="AJ56" s="1247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0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2" t="s">
        <v>689</v>
      </c>
      <c r="O57" s="564"/>
      <c r="P57" s="1247"/>
      <c r="Q57" s="563"/>
      <c r="R57" s="563"/>
      <c r="S57" s="563"/>
      <c r="T57" s="1250"/>
      <c r="U57" s="564"/>
      <c r="V57" s="564"/>
      <c r="W57" s="564"/>
      <c r="X57" s="564"/>
      <c r="Y57" s="1253"/>
      <c r="Z57" s="564"/>
      <c r="AA57" s="1603"/>
      <c r="AB57" s="1274"/>
      <c r="AC57" s="1274"/>
      <c r="AD57" s="1274"/>
      <c r="AE57" s="1274"/>
      <c r="AF57" s="1415"/>
      <c r="AG57" s="1252" t="s">
        <v>689</v>
      </c>
      <c r="AH57" s="564"/>
      <c r="AI57" s="563"/>
      <c r="AJ57" s="1247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594" t="s">
        <v>685</v>
      </c>
      <c r="B58" s="1418"/>
      <c r="C58" s="1418"/>
      <c r="D58" s="1418"/>
      <c r="E58" s="1418"/>
      <c r="F58" s="564"/>
      <c r="G58" s="1632" t="s">
        <v>685</v>
      </c>
      <c r="H58" s="1418"/>
      <c r="I58" s="1418"/>
      <c r="J58" s="1418"/>
      <c r="K58" s="1418"/>
      <c r="L58" s="564"/>
      <c r="M58" s="564"/>
      <c r="N58" s="1252"/>
      <c r="O58" s="564"/>
      <c r="P58" s="1247"/>
      <c r="Q58" s="563"/>
      <c r="R58" s="563"/>
      <c r="S58" s="563"/>
      <c r="T58" s="1594" t="s">
        <v>687</v>
      </c>
      <c r="U58" s="1418"/>
      <c r="V58" s="1418"/>
      <c r="W58" s="1418"/>
      <c r="X58" s="1418"/>
      <c r="Y58" s="1418"/>
      <c r="Z58" s="564"/>
      <c r="AA58" s="1594" t="s">
        <v>687</v>
      </c>
      <c r="AB58" s="1418"/>
      <c r="AC58" s="1418"/>
      <c r="AD58" s="1418"/>
      <c r="AE58" s="1418"/>
      <c r="AF58" s="1418"/>
      <c r="AG58" s="1252"/>
      <c r="AH58" s="564"/>
      <c r="AI58" s="563"/>
      <c r="AJ58" s="1247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38" t="s">
        <v>101</v>
      </c>
      <c r="B59" s="1270"/>
      <c r="C59" s="1270"/>
      <c r="D59" s="1270"/>
      <c r="E59" s="1270"/>
      <c r="F59" s="564"/>
      <c r="G59" s="1639" t="s">
        <v>101</v>
      </c>
      <c r="H59" s="1270"/>
      <c r="I59" s="1270"/>
      <c r="J59" s="1270"/>
      <c r="K59" s="1270"/>
      <c r="L59" s="564"/>
      <c r="M59" s="564"/>
      <c r="N59" s="1250"/>
      <c r="O59" s="563"/>
      <c r="P59" s="1247"/>
      <c r="Q59" s="563"/>
      <c r="R59" s="563"/>
      <c r="S59" s="563"/>
      <c r="T59" s="1598" t="s">
        <v>101</v>
      </c>
      <c r="U59" s="1270"/>
      <c r="V59" s="1270"/>
      <c r="W59" s="1270"/>
      <c r="X59" s="1270"/>
      <c r="Y59" s="1270"/>
      <c r="Z59" s="564"/>
      <c r="AA59" s="1602" t="s">
        <v>101</v>
      </c>
      <c r="AB59" s="1270"/>
      <c r="AC59" s="1270"/>
      <c r="AD59" s="1270"/>
      <c r="AE59" s="1270"/>
      <c r="AF59" s="1600"/>
      <c r="AG59" s="1255"/>
      <c r="AH59" s="1254"/>
      <c r="AI59" s="1254"/>
      <c r="AJ59" s="1256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0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633" t="s">
        <v>686</v>
      </c>
      <c r="O60" s="1418"/>
      <c r="P60" s="1419"/>
      <c r="Q60" s="563"/>
      <c r="R60" s="563"/>
      <c r="S60" s="563"/>
      <c r="T60" s="1250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595" t="s">
        <v>686</v>
      </c>
      <c r="AH60" s="1418"/>
      <c r="AI60" s="1418"/>
      <c r="AJ60" s="1419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0"/>
      <c r="B61" s="564"/>
      <c r="C61" s="564"/>
      <c r="D61" s="1253"/>
      <c r="E61" s="1253"/>
      <c r="F61" s="1253"/>
      <c r="G61" s="1253"/>
      <c r="H61" s="1253"/>
      <c r="I61" s="564"/>
      <c r="J61" s="564"/>
      <c r="K61" s="564"/>
      <c r="L61" s="564"/>
      <c r="M61" s="564"/>
      <c r="N61" s="1634" t="s">
        <v>688</v>
      </c>
      <c r="O61" s="1270"/>
      <c r="P61" s="1600"/>
      <c r="Q61" s="563"/>
      <c r="R61" s="563"/>
      <c r="S61" s="563"/>
      <c r="T61" s="1250"/>
      <c r="U61" s="564"/>
      <c r="V61" s="564"/>
      <c r="W61" s="1253"/>
      <c r="X61" s="1253"/>
      <c r="Y61" s="1253"/>
      <c r="Z61" s="1253"/>
      <c r="AA61" s="1253"/>
      <c r="AB61" s="1253"/>
      <c r="AC61" s="1253"/>
      <c r="AD61" s="564"/>
      <c r="AE61" s="564"/>
      <c r="AF61" s="564"/>
      <c r="AG61" s="1599" t="s">
        <v>688</v>
      </c>
      <c r="AH61" s="1270"/>
      <c r="AI61" s="1270"/>
      <c r="AJ61" s="1600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635" t="s">
        <v>690</v>
      </c>
      <c r="B62" s="1270"/>
      <c r="C62" s="1270"/>
      <c r="D62" s="1270"/>
      <c r="E62" s="1270"/>
      <c r="F62" s="1270"/>
      <c r="G62" s="1270"/>
      <c r="H62" s="1270"/>
      <c r="I62" s="1270"/>
      <c r="J62" s="1270"/>
      <c r="K62" s="1270"/>
      <c r="L62" s="564"/>
      <c r="M62" s="564"/>
      <c r="N62" s="1250"/>
      <c r="O62" s="564"/>
      <c r="P62" s="1247"/>
      <c r="Q62" s="563"/>
      <c r="R62" s="563"/>
      <c r="S62" s="563"/>
      <c r="T62" s="1245"/>
      <c r="U62" s="1355" t="s">
        <v>691</v>
      </c>
      <c r="V62" s="1270"/>
      <c r="W62" s="1270"/>
      <c r="X62" s="1270"/>
      <c r="Y62" s="1270"/>
      <c r="Z62" s="1270"/>
      <c r="AA62" s="1270"/>
      <c r="AB62" s="1270"/>
      <c r="AC62" s="1270"/>
      <c r="AD62" s="1270"/>
      <c r="AE62" s="1270"/>
      <c r="AF62" s="1257"/>
      <c r="AG62" s="1250"/>
      <c r="AH62" s="564"/>
      <c r="AI62" s="563"/>
      <c r="AJ62" s="1258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636" t="s">
        <v>101</v>
      </c>
      <c r="B63" s="1274"/>
      <c r="C63" s="1274"/>
      <c r="D63" s="1274"/>
      <c r="E63" s="1274"/>
      <c r="F63" s="1274"/>
      <c r="G63" s="1274"/>
      <c r="H63" s="1274"/>
      <c r="I63" s="1274"/>
      <c r="J63" s="1274"/>
      <c r="K63" s="1274"/>
      <c r="L63" s="1253"/>
      <c r="M63" s="1253"/>
      <c r="N63" s="1255"/>
      <c r="O63" s="1254"/>
      <c r="P63" s="1251"/>
      <c r="Q63" s="563"/>
      <c r="R63" s="563"/>
      <c r="S63" s="563"/>
      <c r="T63" s="1259"/>
      <c r="U63" s="1601" t="s">
        <v>101</v>
      </c>
      <c r="V63" s="1274"/>
      <c r="W63" s="1274"/>
      <c r="X63" s="1274"/>
      <c r="Y63" s="1274"/>
      <c r="Z63" s="1274"/>
      <c r="AA63" s="1274"/>
      <c r="AB63" s="1274"/>
      <c r="AC63" s="1274"/>
      <c r="AD63" s="1274"/>
      <c r="AE63" s="1274"/>
      <c r="AF63" s="1253"/>
      <c r="AG63" s="1255"/>
      <c r="AH63" s="1254"/>
      <c r="AI63" s="1254"/>
      <c r="AJ63" s="1256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2023-12-18T06:10:53Z</dcterms:modified>
</cp:coreProperties>
</file>