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 activeTab="8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H38" i="11"/>
  <c r="H39" i="11" s="1"/>
  <c r="I39" i="11" s="1"/>
  <c r="P23" i="15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O32" i="10"/>
  <c r="M38" i="11" s="1"/>
  <c r="M39" i="11" s="1"/>
  <c r="N39" i="11" s="1"/>
  <c r="AI23" i="15" s="1"/>
  <c r="O31" i="10"/>
  <c r="H31" i="10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K78" i="9" s="1"/>
  <c r="H19" i="11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Q12" i="9"/>
  <c r="K12" i="9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J68" i="5" s="1"/>
  <c r="H14" i="8" s="1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P12" i="5"/>
  <c r="I12" i="5"/>
  <c r="I32" i="5" s="1"/>
  <c r="H13" i="8" s="1"/>
  <c r="H15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P95" i="3"/>
  <c r="I95" i="3"/>
  <c r="I94" i="3"/>
  <c r="P94" i="3" s="1"/>
  <c r="P93" i="3"/>
  <c r="I93" i="3"/>
  <c r="I92" i="3"/>
  <c r="P92" i="3" s="1"/>
  <c r="P91" i="3"/>
  <c r="I91" i="3"/>
  <c r="I90" i="3"/>
  <c r="P90" i="3" s="1"/>
  <c r="P89" i="3"/>
  <c r="I89" i="3"/>
  <c r="I88" i="3"/>
  <c r="P88" i="3" s="1"/>
  <c r="P87" i="3"/>
  <c r="I87" i="3"/>
  <c r="I86" i="3"/>
  <c r="I96" i="3" s="1"/>
  <c r="H31" i="4" s="1"/>
  <c r="O84" i="3"/>
  <c r="M84" i="3"/>
  <c r="P81" i="3"/>
  <c r="I81" i="3"/>
  <c r="I80" i="3"/>
  <c r="P80" i="3" s="1"/>
  <c r="P79" i="3"/>
  <c r="I79" i="3"/>
  <c r="I78" i="3"/>
  <c r="P78" i="3" s="1"/>
  <c r="O75" i="3"/>
  <c r="M75" i="3"/>
  <c r="P72" i="3"/>
  <c r="I72" i="3"/>
  <c r="I71" i="3"/>
  <c r="P71" i="3" s="1"/>
  <c r="P70" i="3"/>
  <c r="I70" i="3"/>
  <c r="I69" i="3"/>
  <c r="P69" i="3" s="1"/>
  <c r="O66" i="3"/>
  <c r="M66" i="3"/>
  <c r="O65" i="3"/>
  <c r="M65" i="3"/>
  <c r="O63" i="3"/>
  <c r="M63" i="3"/>
  <c r="I61" i="3"/>
  <c r="H23" i="4" s="1"/>
  <c r="H24" i="4" s="1"/>
  <c r="P60" i="3"/>
  <c r="P59" i="3"/>
  <c r="P58" i="3"/>
  <c r="P57" i="3"/>
  <c r="P56" i="3"/>
  <c r="P55" i="3"/>
  <c r="P54" i="3"/>
  <c r="P53" i="3"/>
  <c r="I53" i="3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P43" i="3"/>
  <c r="Q43" i="3" s="1"/>
  <c r="J43" i="3"/>
  <c r="P42" i="3"/>
  <c r="Q42" i="3" s="1"/>
  <c r="J42" i="3"/>
  <c r="Q41" i="3"/>
  <c r="P41" i="3"/>
  <c r="J41" i="3"/>
  <c r="Q40" i="3"/>
  <c r="P40" i="3"/>
  <c r="J40" i="3"/>
  <c r="P39" i="3"/>
  <c r="Q39" i="3" s="1"/>
  <c r="J39" i="3"/>
  <c r="P38" i="3"/>
  <c r="Q38" i="3" s="1"/>
  <c r="J38" i="3"/>
  <c r="Q37" i="3"/>
  <c r="P37" i="3"/>
  <c r="J37" i="3"/>
  <c r="Q36" i="3"/>
  <c r="P36" i="3"/>
  <c r="J36" i="3"/>
  <c r="P35" i="3"/>
  <c r="Q35" i="3" s="1"/>
  <c r="J35" i="3"/>
  <c r="P34" i="3"/>
  <c r="Q34" i="3" s="1"/>
  <c r="Q47" i="3" s="1"/>
  <c r="M21" i="4" s="1"/>
  <c r="J34" i="3"/>
  <c r="Q33" i="3"/>
  <c r="P33" i="3"/>
  <c r="J33" i="3"/>
  <c r="J47" i="3" s="1"/>
  <c r="H21" i="4" s="1"/>
  <c r="Q32" i="3"/>
  <c r="P32" i="3"/>
  <c r="J32" i="3"/>
  <c r="O29" i="3"/>
  <c r="M29" i="3"/>
  <c r="I26" i="3"/>
  <c r="P26" i="3" s="1"/>
  <c r="P25" i="3"/>
  <c r="I25" i="3"/>
  <c r="I24" i="3"/>
  <c r="P24" i="3" s="1"/>
  <c r="P23" i="3"/>
  <c r="I23" i="3"/>
  <c r="I22" i="3"/>
  <c r="P22" i="3" s="1"/>
  <c r="P21" i="3"/>
  <c r="I21" i="3"/>
  <c r="I20" i="3"/>
  <c r="P20" i="3" s="1"/>
  <c r="P19" i="3"/>
  <c r="I19" i="3"/>
  <c r="I18" i="3"/>
  <c r="P18" i="3" s="1"/>
  <c r="P17" i="3"/>
  <c r="I17" i="3"/>
  <c r="I16" i="3"/>
  <c r="P16" i="3" s="1"/>
  <c r="P15" i="3"/>
  <c r="I15" i="3"/>
  <c r="I14" i="3"/>
  <c r="P14" i="3" s="1"/>
  <c r="P13" i="3"/>
  <c r="I13" i="3"/>
  <c r="I12" i="3"/>
  <c r="P12" i="3" s="1"/>
  <c r="O10" i="3"/>
  <c r="M10" i="3"/>
  <c r="O9" i="3"/>
  <c r="M9" i="3"/>
  <c r="O7" i="3"/>
  <c r="M7" i="3"/>
  <c r="O5" i="3"/>
  <c r="A5" i="3"/>
  <c r="O4" i="3"/>
  <c r="A4" i="3"/>
  <c r="P3" i="3"/>
  <c r="O3" i="3"/>
  <c r="C3" i="3"/>
  <c r="A3" i="3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H20" i="8" l="1"/>
  <c r="P102" i="6"/>
  <c r="M39" i="8" s="1"/>
  <c r="N39" i="8" s="1"/>
  <c r="P27" i="3"/>
  <c r="M20" i="4" s="1"/>
  <c r="M22" i="4" s="1"/>
  <c r="M25" i="4" s="1"/>
  <c r="P32" i="5"/>
  <c r="M13" i="8" s="1"/>
  <c r="M15" i="8" s="1"/>
  <c r="P83" i="5"/>
  <c r="M18" i="8" s="1"/>
  <c r="M20" i="8" s="1"/>
  <c r="M15" i="4"/>
  <c r="N15" i="4" s="1"/>
  <c r="P61" i="3"/>
  <c r="M23" i="4" s="1"/>
  <c r="M24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M32" i="4" s="1"/>
  <c r="M33" i="4" s="1"/>
  <c r="N33" i="4" s="1"/>
  <c r="Q136" i="5"/>
  <c r="M24" i="8" s="1"/>
  <c r="N24" i="8" s="1"/>
  <c r="H25" i="8"/>
  <c r="H26" i="8" s="1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Q78" i="9"/>
  <c r="M19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H13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H25" i="4" s="1"/>
  <c r="I25" i="4" s="1"/>
  <c r="P11" i="15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M13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I26" i="8" l="1"/>
  <c r="P15" i="15" s="1"/>
  <c r="H63" i="8"/>
  <c r="I63" i="8" s="1"/>
  <c r="D5" i="15"/>
  <c r="N7" i="14"/>
  <c r="AI28" i="15"/>
  <c r="P28" i="15"/>
  <c r="H32" i="4"/>
  <c r="H33" i="4" s="1"/>
  <c r="H19" i="14"/>
  <c r="I19" i="14" s="1"/>
  <c r="M19" i="14"/>
  <c r="I13" i="11"/>
  <c r="N13" i="11"/>
  <c r="H26" i="11"/>
  <c r="H29" i="11" s="1"/>
  <c r="I29" i="11" s="1"/>
  <c r="P21" i="15" s="1"/>
  <c r="M34" i="4"/>
  <c r="N25" i="4"/>
  <c r="AI11" i="15" s="1"/>
  <c r="P12" i="15"/>
  <c r="AI12" i="15"/>
  <c r="I13" i="14"/>
  <c r="M25" i="8"/>
  <c r="M26" i="8" s="1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P13" i="15" l="1"/>
  <c r="D34" i="15" s="1"/>
  <c r="F34" i="15" s="1"/>
  <c r="I20" i="14"/>
  <c r="P27" i="15" s="1"/>
  <c r="H32" i="14"/>
  <c r="N20" i="14"/>
  <c r="M32" i="14"/>
  <c r="N29" i="11"/>
  <c r="AI21" i="15" s="1"/>
  <c r="M40" i="11"/>
  <c r="M63" i="8"/>
  <c r="N63" i="8" s="1"/>
  <c r="N26" i="8"/>
  <c r="AI15" i="15" s="1"/>
  <c r="AI18" i="15" s="1"/>
  <c r="I33" i="4"/>
  <c r="I34" i="4" s="1"/>
  <c r="H34" i="4"/>
  <c r="D36" i="15"/>
  <c r="F36" i="15" s="1"/>
  <c r="I32" i="14"/>
  <c r="P26" i="15"/>
  <c r="P30" i="15" s="1"/>
  <c r="N40" i="11"/>
  <c r="AI20" i="15"/>
  <c r="AI13" i="15"/>
  <c r="I40" i="11"/>
  <c r="P20" i="15"/>
  <c r="P24" i="15" s="1"/>
  <c r="N34" i="4"/>
  <c r="H40" i="11"/>
  <c r="P18" i="15"/>
  <c r="D35" i="15" l="1"/>
  <c r="F35" i="15" s="1"/>
  <c r="D37" i="15"/>
  <c r="F37" i="15" s="1"/>
  <c r="D38" i="15"/>
  <c r="F38" i="15" s="1"/>
  <c r="Z37" i="15"/>
  <c r="AB37" i="15" s="1"/>
  <c r="Z35" i="15"/>
  <c r="AB35" i="15" s="1"/>
  <c r="Z36" i="15"/>
  <c r="AB36" i="15" s="1"/>
  <c r="Z34" i="15"/>
  <c r="AB34" i="15" s="1"/>
  <c r="Z38" i="15"/>
  <c r="AB38" i="15" s="1"/>
  <c r="J36" i="15"/>
  <c r="L36" i="15" s="1"/>
  <c r="J38" i="15"/>
  <c r="L38" i="15" s="1"/>
  <c r="J34" i="15"/>
  <c r="L34" i="15" s="1"/>
  <c r="J37" i="15"/>
  <c r="L37" i="15" s="1"/>
  <c r="J35" i="15"/>
  <c r="L35" i="15" s="1"/>
  <c r="P36" i="15"/>
  <c r="AT43" i="15" s="1"/>
  <c r="N43" i="15" s="1"/>
  <c r="G37" i="15"/>
  <c r="I37" i="15" s="1"/>
  <c r="G35" i="15"/>
  <c r="I35" i="15" s="1"/>
  <c r="G38" i="15"/>
  <c r="I38" i="15" s="1"/>
  <c r="G36" i="15"/>
  <c r="I36" i="15" s="1"/>
  <c r="G34" i="15"/>
  <c r="I34" i="15" s="1"/>
  <c r="P37" i="15"/>
  <c r="AT45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P38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P34" i="15" s="1"/>
  <c r="P35" i="15" l="1"/>
  <c r="AF35" i="15"/>
  <c r="AH35" i="15" s="1"/>
  <c r="AF37" i="15"/>
  <c r="AH37" i="15" s="1"/>
  <c r="AF34" i="15"/>
  <c r="AH34" i="15" s="1"/>
  <c r="AF38" i="15"/>
  <c r="AH38" i="15" s="1"/>
  <c r="AF36" i="15"/>
  <c r="AH36" i="15" s="1"/>
  <c r="AI36" i="15"/>
  <c r="AX43" i="15" s="1"/>
  <c r="AG43" i="15" s="1"/>
  <c r="AI38" i="15"/>
  <c r="AI35" i="15"/>
  <c r="AI34" i="15"/>
  <c r="AC36" i="15"/>
  <c r="AE36" i="15" s="1"/>
  <c r="AC38" i="15"/>
  <c r="AE38" i="15" s="1"/>
  <c r="AC34" i="15"/>
  <c r="AE34" i="15" s="1"/>
  <c r="AC35" i="15"/>
  <c r="AE35" i="15" s="1"/>
  <c r="AC37" i="15"/>
  <c r="AE37" i="15" s="1"/>
  <c r="AI37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<sst xmlns="http://schemas.openxmlformats.org/spreadsheetml/2006/main" count="2848" uniqueCount="876">
  <si>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</si>
  <si>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</si>
  <si>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</si>
  <si>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</si>
  <si>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</si>
  <si>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</si>
  <si>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</si>
  <si>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</si>
  <si>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</si>
  <si>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</si>
  <si>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</si>
  <si>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</si>
  <si>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</si>
  <si>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</si>
  <si>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</si>
  <si>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</si>
  <si>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</si>
  <si>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</si>
  <si>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</si>
  <si>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</si>
  <si>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</si>
  <si>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</si>
  <si>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</si>
  <si>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</si>
  <si>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</si>
  <si>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</si>
  <si>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</si>
  <si>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</si>
  <si>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</si>
  <si>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</si>
  <si>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</si>
  <si>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</si>
  <si>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</si>
  <si>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</si>
  <si>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</si>
  <si>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</si>
  <si>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</si>
  <si>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</si>
  <si>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</si>
  <si>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</si>
  <si>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</si>
  <si>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</si>
  <si>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</si>
  <si>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</si>
  <si>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</si>
  <si>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</si>
  <si>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</si>
  <si>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</si>
  <si>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</si>
  <si>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</si>
  <si>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</si>
  <si>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</si>
  <si>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</si>
  <si>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</si>
  <si>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</si>
  <si>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</si>
  <si>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</si>
  <si>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</si>
  <si>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</si>
  <si>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</si>
  <si>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</si>
  <si>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</si>
  <si>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</si>
  <si>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</si>
  <si>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</si>
  <si>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</si>
  <si>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</si>
  <si>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</si>
  <si>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</si>
  <si>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</si>
  <si>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</si>
  <si>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</si>
  <si>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</si>
  <si>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</si>
  <si>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</si>
  <si>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</si>
  <si>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</si>
  <si>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</si>
  <si>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</si>
  <si>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</si>
  <si>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</si>
  <si>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</si>
  <si>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</si>
  <si>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</si>
  <si>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</si>
  <si>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</si>
  <si>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</si>
  <si>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</si>
  <si>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</si>
  <si>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</si>
  <si>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</si>
  <si>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</si>
  <si>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</si>
  <si>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</si>
  <si>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</si>
  <si>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</si>
  <si>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</si>
  <si>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</si>
  <si>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</si>
  <si>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</si>
  <si>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</si>
  <si>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</si>
  <si>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</si>
  <si>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</si>
  <si>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</si>
  <si>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</si>
  <si>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</si>
  <si>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</si>
  <si>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</si>
  <si>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</si>
  <si>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</si>
  <si>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</si>
  <si>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</si>
  <si>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</si>
  <si>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</si>
  <si>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</si>
  <si>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</si>
  <si>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</si>
  <si>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</si>
  <si>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</si>
  <si>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</si>
  <si>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</si>
  <si>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</si>
  <si>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</si>
  <si>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</si>
  <si>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</si>
  <si>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</si>
  <si>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</si>
  <si>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</si>
  <si>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</si>
  <si>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</si>
  <si>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</si>
  <si>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</si>
  <si>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</si>
  <si>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</si>
  <si>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</si>
  <si>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</si>
  <si>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</si>
  <si>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</si>
  <si>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</si>
  <si>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</si>
  <si>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</si>
  <si>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</si>
  <si>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</si>
  <si>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</si>
  <si>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</si>
  <si>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</si>
  <si>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Not a criteria on the old instrument (Never been used for institutional promotion)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</si>
  <si>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</si>
  <si>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</si>
  <si>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</si>
  <si>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</si>
  <si>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</si>
  <si>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</si>
  <si>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</si>
  <si>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</si>
  <si>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</si>
  <si>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</si>
  <si>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</si>
  <si>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</si>
  <si>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</si>
  <si>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</si>
  <si>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</si>
  <si>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</si>
  <si>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</si>
  <si>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</si>
  <si>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</si>
  <si>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</si>
  <si>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</si>
  <si>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</si>
  <si>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</si>
  <si>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</si>
  <si>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</si>
  <si>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</si>
  <si>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</si>
  <si>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</si>
  <si>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</si>
  <si>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</si>
  <si>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</si>
  <si>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</si>
  <si>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</si>
  <si>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</si>
  <si>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</si>
  <si>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</si>
  <si>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</si>
  <si>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</si>
  <si>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</si>
  <si>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</si>
  <si>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</si>
  <si>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</si>
  <si>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</si>
  <si>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</si>
  <si>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</si>
  <si>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</si>
  <si>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</si>
  <si>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</si>
  <si>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</si>
  <si>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</si>
  <si>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</si>
  <si>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</si>
  <si>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</si>
  <si>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</si>
  <si>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</si>
  <si>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</si>
  <si>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</si>
  <si>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</si>
  <si>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</si>
  <si>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</si>
  <si>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</si>
  <si>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</si>
  <si>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</si>
  <si>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</si>
  <si>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</si>
  <si>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</si>
  <si>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</si>
  <si>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</si>
  <si>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</si>
  <si>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</si>
  <si>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</si>
  <si>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</si>
  <si>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</si>
  <si>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</si>
  <si>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</si>
  <si>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</si>
  <si>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</si>
  <si>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</si>
  <si>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</si>
  <si>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</si>
  <si>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</si>
  <si>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</si>
  <si>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</si>
  <si>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</si>
  <si>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</si>
  <si>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</si>
  <si>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</si>
  <si>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</si>
  <si>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</si>
  <si>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</si>
  <si>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</si>
  <si>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</si>
  <si>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</si>
  <si>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</si>
  <si>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</si>
  <si>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</si>
  <si>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</si>
  <si>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</si>
  <si>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</si>
  <si>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</si>
  <si>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</si>
  <si>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</si>
  <si>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</si>
  <si>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</si>
  <si>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</si>
  <si>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</si>
  <si>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</si>
  <si>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</si>
  <si>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</si>
  <si>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</si>
  <si>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</si>
  <si>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</si>
  <si>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</si>
  <si>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</si>
  <si>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</si>
  <si>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</si>
  <si>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</si>
  <si>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</si>
  <si>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</si>
  <si>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</si>
  <si>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</si>
  <si>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</si>
  <si>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</si>
  <si>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</si>
  <si>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</si>
  <si>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</si>
  <si>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</si>
  <si>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</si>
  <si>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</si>
  <si>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</si>
  <si>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</si>
  <si>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</si>
  <si>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</si>
  <si>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</si>
  <si>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</si>
  <si>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</si>
  <si>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</si>
  <si>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</si>
  <si>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</si>
  <si>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</si>
  <si>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</si>
  <si>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</si>
  <si>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</si>
  <si>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</si>
  <si>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</si>
  <si>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</si>
  <si>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</si>
  <si>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</si>
  <si>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</si>
  <si>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</si>
  <si>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</si>
  <si>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</si>
  <si>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</si>
  <si>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</si>
  <si>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</si>
  <si>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</si>
  <si>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</si>
  <si>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</si>
  <si>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</si>
  <si>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</si>
  <si>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</si>
  <si>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</si>
  <si>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</si>
  <si>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</si>
  <si>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</si>
  <si>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</si>
  <si>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</si>
  <si>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</si>
  <si>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</si>
  <si>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</si>
  <si>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</si>
  <si>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</si>
  <si>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</si>
  <si>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</si>
  <si>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</si>
  <si>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</si>
  <si>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</si>
  <si>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</si>
  <si>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</si>
  <si>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</si>
  <si>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</si>
  <si>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</si>
  <si>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</si>
  <si>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</si>
  <si>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</si>
  <si>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</si>
  <si>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</si>
  <si>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</si>
  <si>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</si>
  <si>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</si>
  <si>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</si>
  <si>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</si>
  <si>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</si>
  <si>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</si>
  <si>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</si>
  <si>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</si>
  <si>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</si>
  <si>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</si>
  <si>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</si>
  <si>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</si>
  <si>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</si>
  <si>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</si>
  <si>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</si>
  <si>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</si>
  <si>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</si>
  <si>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</si>
  <si>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</si>
  <si>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</si>
  <si>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</si>
  <si>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</si>
  <si>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</si>
  <si>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</si>
  <si>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</si>
  <si>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</si>
  <si>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</si>
  <si>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</si>
  <si>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</si>
  <si>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</si>
  <si>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</si>
  <si>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</si>
  <si>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</si>
  <si>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</si>
  <si>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</si>
  <si>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</si>
  <si>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</si>
  <si>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</si>
  <si>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</si>
  <si>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</si>
  <si>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</si>
  <si>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</si>
  <si>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</si>
  <si>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</si>
  <si>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</si>
  <si>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</si>
  <si>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</si>
  <si>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</si>
  <si>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</si>
  <si>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</si>
  <si>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</si>
  <si>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</si>
  <si>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</si>
  <si>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</si>
  <si>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</si>
  <si>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</si>
  <si>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</si>
  <si>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</si>
  <si>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</si>
  <si>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</si>
  <si>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</si>
  <si>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</si>
  <si>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</si>
  <si>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</si>
  <si>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</si>
  <si>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</si>
  <si>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</si>
  <si>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</si>
  <si>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</si>
  <si>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</si>
  <si>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</si>
  <si>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</si>
  <si>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</si>
  <si>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</si>
  <si>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</si>
  <si>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</si>
  <si>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</si>
  <si>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</si>
  <si>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</si>
  <si>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</si>
  <si>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</si>
  <si>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</si>
  <si>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</si>
  <si>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</si>
  <si>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</si>
  <si>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</si>
  <si>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</si>
  <si>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</si>
  <si>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</si>
  <si>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</si>
  <si>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</si>
  <si>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</si>
  <si>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</si>
  <si>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</si>
  <si>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</si>
  <si>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</si>
  <si>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</si>
  <si>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</si>
  <si>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</si>
  <si>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</si>
  <si>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</si>
  <si>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</si>
  <si>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</si>
  <si>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</si>
  <si>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</si>
  <si>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</si>
  <si>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</si>
  <si>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</si>
  <si>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</si>
  <si>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</si>
  <si>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</si>
  <si>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</si>
  <si>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</si>
  <si>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</si>
  <si>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</si>
  <si>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</si>
  <si>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</si>
  <si>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</si>
  <si>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</si>
  <si>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</si>
  <si>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</si>
  <si>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</si>
  <si>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</si>
  <si>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</si>
  <si>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</si>
  <si>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</si>
  <si>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</si>
  <si>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</si>
  <si>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</si>
  <si>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</si>
  <si>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</si>
  <si>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</si>
  <si>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</si>
  <si>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</si>
  <si>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</si>
  <si>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</si>
  <si>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</si>
  <si>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</si>
  <si>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</si>
  <si>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</si>
  <si>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</si>
  <si>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</si>
  <si>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</si>
  <si>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</si>
  <si>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</si>
  <si>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</si>
  <si>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</si>
  <si>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</si>
  <si>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</si>
  <si>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</si>
  <si>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</si>
  <si>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</si>
  <si>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</si>
  <si>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</si>
  <si>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</si>
  <si>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</si>
  <si>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</si>
  <si>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</si>
  <si>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</si>
  <si>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</si>
  <si>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</si>
  <si>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</si>
  <si>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</si>
  <si>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</si>
  <si>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</si>
  <si>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</si>
  <si>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</si>
  <si>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</si>
  <si>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</si>
  <si>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</si>
  <si>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</si>
  <si>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</si>
  <si>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</si>
  <si>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</si>
  <si>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</si>
  <si>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</si>
  <si>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</si>
  <si>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</si>
  <si>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</si>
  <si>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</si>
  <si>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</si>
  <si>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</si>
  <si>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</si>
  <si>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</si>
  <si>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</si>
  <si>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</si>
  <si>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</si>
  <si>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</si>
  <si>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</si>
  <si>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</si>
  <si>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</si>
  <si>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</si>
  <si>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</si>
  <si>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</si>
  <si>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</si>
  <si>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</si>
  <si>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</si>
  <si>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</si>
  <si>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</si>
  <si>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</si>
  <si>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</si>
  <si>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</si>
  <si>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</si>
  <si>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</si>
  <si>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</si>
  <si>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</si>
  <si>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</si>
  <si>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</si>
  <si>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</si>
  <si>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</si>
  <si>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</si>
  <si>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</si>
  <si>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</si>
  <si>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</si>
  <si>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</si>
  <si>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</si>
  <si>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</si>
  <si>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</si>
  <si>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</si>
  <si>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</si>
  <si>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</si>
  <si>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</si>
  <si>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</si>
  <si>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</si>
  <si>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</si>
  <si>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</si>
  <si>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</si>
  <si>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</si>
  <si>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</si>
  <si>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</si>
  <si>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</si>
  <si>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</si>
  <si>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</si>
  <si>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</si>
  <si>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</si>
  <si>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</si>
  <si>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</si>
  <si>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</si>
  <si>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</si>
  <si>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</si>
  <si>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</si>
  <si>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</si>
  <si>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</si>
  <si>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</si>
  <si>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</si>
  <si>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</si>
  <si>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</si>
  <si>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</si>
  <si>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</si>
  <si>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</si>
  <si>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</si>
  <si>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</si>
  <si>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</si>
  <si>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</si>
  <si>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</si>
  <si>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</si>
  <si>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</si>
  <si>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</si>
  <si>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</si>
  <si>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</si>
  <si>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</si>
  <si>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</si>
  <si>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</si>
  <si>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</si>
  <si>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</si>
  <si>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</si>
  <si>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</si>
  <si>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</si>
  <si>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</si>
  <si>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</si>
  <si>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</si>
  <si>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</si>
  <si>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</si>
  <si>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</si>
  <si>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</si>
  <si>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</si>
  <si>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</si>
  <si>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</si>
  <si>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</si>
  <si>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</si>
  <si>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</si>
  <si>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</si>
  <si>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</si>
  <si>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</si>
  <si>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</si>
  <si>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</si>
  <si>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</si>
  <si>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</si>
  <si>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</si>
  <si>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</si>
  <si>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</si>
  <si>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If not possible with program creation or revision (KRA - I) and administrative designation at the same time, I will gave up this criteria.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</si>
  <si>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</si>
  <si>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</si>
  <si>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</si>
  <si>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</si>
  <si>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</si>
  <si>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</si>
  <si>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</si>
  <si>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</si>
  <si>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</si>
  <si>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</si>
  <si>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</si>
  <si>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</si>
  <si>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</si>
  <si>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</si>
  <si>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</si>
  <si>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</si>
  <si>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</si>
  <si>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</si>
  <si>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</si>
  <si>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</si>
  <si>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</si>
  <si>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</si>
  <si>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</si>
  <si>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</si>
  <si>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</si>
  <si>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</si>
  <si>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</si>
  <si>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</si>
  <si>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</si>
  <si>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</si>
  <si>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</si>
  <si>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</si>
  <si>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</si>
  <si>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</si>
  <si>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</si>
  <si>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</si>
  <si>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</si>
  <si>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</si>
  <si>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</si>
  <si>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</si>
  <si>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</si>
  <si>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</si>
  <si>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</si>
  <si>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</si>
  <si>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</si>
  <si>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</si>
  <si>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</si>
  <si>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</si>
  <si>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</si>
  <si>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</si>
  <si>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</si>
  <si>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</si>
  <si>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</si>
  <si>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</si>
  <si>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</si>
  <si>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</si>
  <si>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</si>
  <si>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</si>
  <si>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</si>
  <si>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</si>
  <si>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</si>
  <si>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</si>
  <si>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</si>
  <si>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</si>
  <si>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</si>
  <si>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</si>
  <si>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</si>
  <si>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</si>
  <si>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</si>
  <si>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</si>
  <si>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</si>
  <si>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</si>
  <si>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</si>
  <si>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</si>
  <si>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</si>
  <si>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</si>
  <si>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</si>
  <si>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</si>
  <si>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</si>
  <si>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</si>
  <si>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</si>
  <si>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</si>
  <si>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</si>
  <si>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</si>
  <si>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</si>
  <si>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</si>
  <si>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</si>
  <si>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</si>
  <si>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</si>
  <si>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Never used for paper presentation but for conference attendance only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</si>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</sst>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633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1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6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4" fillId="0" borderId="80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4" fillId="0" borderId="17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23" xfId="0" applyNumberFormat="1" applyFont="1" applyBorder="1" applyAlignment="1">
      <alignment horizontal="left" vertical="top"/>
    </xf>
    <xf numFmtId="2" fontId="35" fillId="0" borderId="102" xfId="0" applyNumberFormat="1" applyFont="1" applyBorder="1" applyAlignment="1">
      <alignment horizontal="center" vertical="top"/>
    </xf>
    <xf numFmtId="2" fontId="35" fillId="0" borderId="102" xfId="0" applyNumberFormat="1" applyFont="1" applyBorder="1" applyAlignment="1">
      <alignment vertical="top"/>
    </xf>
    <xf numFmtId="0" fontId="34" fillId="0" borderId="102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4" fillId="0" borderId="25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2" xfId="0" applyNumberFormat="1" applyFont="1" applyBorder="1" applyAlignment="1">
      <alignment vertical="top"/>
    </xf>
    <xf numFmtId="0" fontId="34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27" xfId="0" applyNumberFormat="1" applyFont="1" applyBorder="1" applyAlignment="1">
      <alignment horizontal="center" vertical="top"/>
    </xf>
    <xf numFmtId="2" fontId="35" fillId="0" borderId="17" xfId="0" applyNumberFormat="1" applyFont="1" applyBorder="1" applyAlignment="1">
      <alignment horizontal="center" vertical="center"/>
    </xf>
    <xf numFmtId="2" fontId="36" fillId="0" borderId="17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4" fillId="0" borderId="23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25" xfId="0" applyFont="1" applyBorder="1" applyAlignment="1">
      <alignment horizontal="left" vertical="center" wrapText="1"/>
    </xf>
    <xf numFmtId="2" fontId="35" fillId="0" borderId="102" xfId="0" applyNumberFormat="1" applyFont="1" applyBorder="1" applyAlignment="1">
      <alignment horizontal="center" vertical="center" wrapText="1"/>
    </xf>
    <xf numFmtId="0" fontId="35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25" xfId="0" applyFont="1" applyBorder="1" applyAlignment="1">
      <alignment horizontal="left" vertical="top"/>
    </xf>
    <xf numFmtId="2" fontId="35" fillId="0" borderId="104" xfId="0" applyNumberFormat="1" applyFont="1" applyBorder="1" applyAlignment="1">
      <alignment horizontal="center" vertical="top"/>
    </xf>
    <xf numFmtId="0" fontId="36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5" fillId="0" borderId="103" xfId="0" applyNumberFormat="1" applyFont="1" applyBorder="1" applyAlignment="1">
      <alignment horizontal="center" vertical="top"/>
    </xf>
    <xf numFmtId="0" fontId="36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 vertical="top"/>
    </xf>
    <xf numFmtId="0" fontId="36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6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4" fillId="0" borderId="8" xfId="0" applyFont="1" applyBorder="1" applyAlignment="1">
      <alignment horizontal="center" vertical="center" wrapText="1"/>
    </xf>
    <xf numFmtId="0" fontId="34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2" xfId="0" applyNumberFormat="1" applyFont="1" applyBorder="1" applyAlignment="1">
      <alignment horizontal="center" vertical="top"/>
    </xf>
    <xf numFmtId="0" fontId="36" fillId="0" borderId="55" xfId="0" applyFont="1" applyBorder="1" applyAlignment="1">
      <alignment vertical="top"/>
    </xf>
    <xf numFmtId="0" fontId="11" fillId="0" borderId="102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0" xfId="0" applyNumberFormat="1" applyFont="1" applyBorder="1" applyAlignment="1">
      <alignment horizontal="center" vertical="top"/>
    </xf>
    <xf numFmtId="0" fontId="36" fillId="0" borderId="60" xfId="0" applyFont="1" applyBorder="1" applyAlignment="1">
      <alignment vertical="top"/>
    </xf>
    <xf numFmtId="0" fontId="11" fillId="0" borderId="110" xfId="0" applyFont="1" applyBorder="1"/>
    <xf numFmtId="0" fontId="34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5" fillId="0" borderId="103" xfId="0" applyNumberFormat="1" applyFont="1" applyBorder="1" applyAlignment="1">
      <alignment horizontal="center" vertical="top"/>
    </xf>
    <xf numFmtId="0" fontId="36" fillId="0" borderId="92" xfId="0" applyFont="1" applyBorder="1" applyAlignment="1">
      <alignment vertical="top"/>
    </xf>
    <xf numFmtId="0" fontId="11" fillId="0" borderId="103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0" xfId="0" applyFont="1" applyBorder="1" applyAlignment="1">
      <alignment vertical="top"/>
    </xf>
    <xf numFmtId="0" fontId="11" fillId="0" borderId="22" xfId="0" applyFont="1" applyBorder="1"/>
    <xf numFmtId="2" fontId="34" fillId="0" borderId="25" xfId="0" applyNumberFormat="1" applyFont="1" applyBorder="1" applyAlignment="1">
      <alignment horizontal="left" vertical="top"/>
    </xf>
    <xf numFmtId="166" fontId="35" fillId="0" borderId="17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6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27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7" xfId="0" applyNumberFormat="1" applyFont="1" applyBorder="1" applyAlignment="1">
      <alignment horizontal="center" vertical="center"/>
    </xf>
    <xf numFmtId="2" fontId="40" fillId="0" borderId="8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5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9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1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2" xfId="0" applyNumberFormat="1" applyFont="1" applyBorder="1" applyAlignment="1">
      <alignment horizontal="center" vertical="top"/>
    </xf>
    <xf numFmtId="1" fontId="34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6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6" fillId="0" borderId="22" xfId="0" applyNumberFormat="1" applyFont="1" applyBorder="1" applyAlignment="1">
      <alignment horizontal="center" vertical="top"/>
    </xf>
    <xf numFmtId="0" fontId="36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6" fillId="0" borderId="22" xfId="0" applyFont="1" applyBorder="1" applyAlignment="1">
      <alignment horizontal="center" vertical="top"/>
    </xf>
    <xf numFmtId="0" fontId="36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4" fillId="0" borderId="80" xfId="0" quotePrefix="1" applyFont="1" applyBorder="1" applyAlignment="1">
      <alignment vertical="center"/>
    </xf>
    <xf numFmtId="0" fontId="34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6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6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6" fillId="0" borderId="22" xfId="0" applyNumberFormat="1" applyFont="1" applyBorder="1" applyAlignment="1">
      <alignment horizontal="center" vertical="top"/>
    </xf>
    <xf numFmtId="1" fontId="34" fillId="0" borderId="66" xfId="0" applyNumberFormat="1" applyFont="1" applyBorder="1" applyAlignment="1">
      <alignment horizontal="center" vertical="top"/>
    </xf>
    <xf numFmtId="1" fontId="34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3" fillId="0" borderId="62" xfId="0" applyNumberFormat="1" applyFont="1" applyBorder="1" applyAlignment="1">
      <alignment horizontal="center" vertical="center" wrapText="1"/>
    </xf>
    <xf numFmtId="166" fontId="34" fillId="0" borderId="69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3" fillId="0" borderId="94" xfId="0" applyNumberFormat="1" applyFont="1" applyBorder="1" applyAlignment="1">
      <alignment horizontal="center" vertical="center" wrapText="1"/>
    </xf>
    <xf numFmtId="166" fontId="34" fillId="0" borderId="23" xfId="0" applyNumberFormat="1" applyFont="1" applyBorder="1" applyAlignment="1">
      <alignment horizontal="left" vertical="top"/>
    </xf>
    <xf numFmtId="2" fontId="35" fillId="0" borderId="103" xfId="0" applyNumberFormat="1" applyFont="1" applyBorder="1" applyAlignment="1">
      <alignment horizontal="center"/>
    </xf>
    <xf numFmtId="2" fontId="35" fillId="0" borderId="103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/>
    </xf>
    <xf numFmtId="2" fontId="36" fillId="0" borderId="17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2" xfId="0" applyNumberFormat="1" applyFont="1" applyBorder="1" applyAlignment="1">
      <alignment horizontal="center" vertical="top"/>
    </xf>
    <xf numFmtId="1" fontId="34" fillId="0" borderId="62" xfId="0" applyNumberFormat="1" applyFont="1" applyBorder="1" applyAlignment="1">
      <alignment horizontal="left" vertical="top"/>
    </xf>
    <xf numFmtId="2" fontId="46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5" fillId="0" borderId="110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2" fontId="36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6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3" fillId="0" borderId="113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4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3" fillId="0" borderId="86" xfId="0" applyNumberFormat="1" applyFont="1" applyBorder="1" applyAlignment="1">
      <alignment horizontal="center" vertical="top"/>
    </xf>
    <xf numFmtId="166" fontId="34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4" fillId="0" borderId="66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6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2" xfId="0" applyFont="1" applyBorder="1" applyAlignment="1">
      <alignment horizontal="center" vertical="top"/>
    </xf>
    <xf numFmtId="0" fontId="34" fillId="0" borderId="137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69" xfId="0" applyFont="1" applyBorder="1" applyAlignment="1">
      <alignment horizontal="center" vertical="top"/>
    </xf>
    <xf numFmtId="0" fontId="34" fillId="0" borderId="145" xfId="0" applyFont="1" applyBorder="1" applyAlignment="1">
      <alignment vertical="top"/>
    </xf>
    <xf numFmtId="0" fontId="34" fillId="0" borderId="105" xfId="0" applyFont="1" applyBorder="1" applyAlignment="1">
      <alignment vertical="top"/>
    </xf>
    <xf numFmtId="0" fontId="34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4" fillId="0" borderId="142" xfId="0" applyNumberFormat="1" applyFont="1" applyBorder="1" applyAlignment="1">
      <alignment horizontal="center" vertical="top"/>
    </xf>
    <xf numFmtId="0" fontId="34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87" xfId="0" applyFont="1" applyBorder="1"/>
    <xf numFmtId="2" fontId="34" fillId="0" borderId="94" xfId="0" applyNumberFormat="1" applyFont="1" applyBorder="1" applyAlignment="1">
      <alignment horizontal="center" vertical="top"/>
    </xf>
    <xf numFmtId="0" fontId="34" fillId="0" borderId="124" xfId="0" applyFont="1" applyBorder="1" applyAlignment="1">
      <alignment horizontal="center" vertical="top"/>
    </xf>
    <xf numFmtId="2" fontId="36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4" fillId="0" borderId="6" xfId="0" quotePrefix="1" applyFont="1" applyBorder="1" applyAlignment="1">
      <alignment vertical="center"/>
    </xf>
    <xf numFmtId="0" fontId="34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23" xfId="0" applyFont="1" applyBorder="1" applyAlignment="1">
      <alignment horizontal="left" vertical="top"/>
    </xf>
    <xf numFmtId="166" fontId="35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4" fillId="0" borderId="37" xfId="0" quotePrefix="1" applyFont="1" applyBorder="1" applyAlignment="1">
      <alignment vertical="top"/>
    </xf>
    <xf numFmtId="0" fontId="34" fillId="0" borderId="9" xfId="0" quotePrefix="1" applyFont="1" applyBorder="1" applyAlignment="1">
      <alignment vertical="top"/>
    </xf>
    <xf numFmtId="2" fontId="34" fillId="0" borderId="107" xfId="0" applyNumberFormat="1" applyFont="1" applyBorder="1" applyAlignment="1">
      <alignment horizontal="center" vertical="top"/>
    </xf>
    <xf numFmtId="0" fontId="34" fillId="0" borderId="101" xfId="0" applyFont="1" applyBorder="1" applyAlignment="1">
      <alignment horizontal="center" vertical="top"/>
    </xf>
    <xf numFmtId="0" fontId="34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5" fillId="0" borderId="17" xfId="0" applyNumberFormat="1" applyFont="1" applyBorder="1" applyAlignment="1">
      <alignment horizontal="center"/>
    </xf>
    <xf numFmtId="166" fontId="36" fillId="0" borderId="17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8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27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8" xfId="0" applyNumberFormat="1" applyFont="1" applyBorder="1" applyAlignment="1">
      <alignment horizontal="center" vertical="top"/>
    </xf>
    <xf numFmtId="0" fontId="37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14" fontId="7" fillId="8" borderId="68" xfId="0" applyNumberFormat="1" applyFont="1" applyFill="1" applyBorder="1" applyAlignment="1">
      <alignment horizontal="left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1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2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3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4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4" fillId="0" borderId="17" xfId="0" applyFont="1" applyBorder="1" applyAlignment="1">
      <alignment horizontal="center" vertical="top" wrapText="1"/>
    </xf>
    <xf numFmtId="0" fontId="34" fillId="0" borderId="17" xfId="0" applyFont="1" applyBorder="1" applyAlignment="1">
      <alignment horizontal="center" vertical="top"/>
    </xf>
    <xf numFmtId="0" fontId="34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4" fillId="0" borderId="87" xfId="0" applyFont="1" applyBorder="1" applyAlignment="1">
      <alignment horizontal="center" vertical="top"/>
    </xf>
    <xf numFmtId="1" fontId="34" fillId="0" borderId="124" xfId="0" applyNumberFormat="1" applyFont="1" applyBorder="1" applyAlignment="1">
      <alignment horizontal="center" vertical="top"/>
    </xf>
    <xf numFmtId="2" fontId="35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5" fillId="0" borderId="138" xfId="0" applyNumberFormat="1" applyFont="1" applyBorder="1" applyAlignment="1">
      <alignment horizontal="center" vertical="top"/>
    </xf>
    <xf numFmtId="2" fontId="36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5" fillId="0" borderId="17" xfId="0" applyNumberFormat="1" applyFont="1" applyBorder="1" applyAlignment="1">
      <alignment horizontal="center" vertical="top"/>
    </xf>
    <xf numFmtId="0" fontId="36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5" fillId="0" borderId="17" xfId="0" applyNumberFormat="1" applyFont="1" applyBorder="1" applyAlignment="1">
      <alignment horizontal="center" vertical="top"/>
    </xf>
    <xf numFmtId="0" fontId="34" fillId="0" borderId="80" xfId="0" quotePrefix="1" applyFont="1" applyBorder="1" applyAlignment="1">
      <alignment vertical="top"/>
    </xf>
    <xf numFmtId="0" fontId="34" fillId="0" borderId="80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2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4" fillId="0" borderId="146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46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1" xfId="0" applyNumberFormat="1" applyFont="1" applyBorder="1" applyAlignment="1">
      <alignment horizontal="center" vertical="top"/>
    </xf>
    <xf numFmtId="2" fontId="36" fillId="0" borderId="110" xfId="0" applyNumberFormat="1" applyFont="1" applyBorder="1" applyAlignment="1">
      <alignment horizontal="center" vertical="center"/>
    </xf>
    <xf numFmtId="0" fontId="34" fillId="0" borderId="105" xfId="0" quotePrefix="1" applyFont="1" applyBorder="1" applyAlignment="1">
      <alignment vertical="top"/>
    </xf>
    <xf numFmtId="2" fontId="34" fillId="0" borderId="142" xfId="0" applyNumberFormat="1" applyFont="1" applyBorder="1" applyAlignment="1">
      <alignment horizontal="center" vertical="center"/>
    </xf>
    <xf numFmtId="2" fontId="36" fillId="0" borderId="103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vertical="top"/>
    </xf>
    <xf numFmtId="0" fontId="34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6" fillId="0" borderId="102" xfId="0" applyNumberFormat="1" applyFont="1" applyBorder="1" applyAlignment="1">
      <alignment horizontal="center" vertical="center"/>
    </xf>
    <xf numFmtId="0" fontId="34" fillId="0" borderId="87" xfId="0" quotePrefix="1" applyFont="1" applyBorder="1" applyAlignment="1">
      <alignment vertical="top"/>
    </xf>
    <xf numFmtId="0" fontId="34" fillId="0" borderId="87" xfId="0" applyFont="1" applyBorder="1"/>
    <xf numFmtId="2" fontId="34" fillId="0" borderId="94" xfId="0" applyNumberFormat="1" applyFont="1" applyBorder="1" applyAlignment="1">
      <alignment horizontal="center" vertical="center"/>
    </xf>
    <xf numFmtId="0" fontId="34" fillId="0" borderId="124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5" xfId="0" applyFont="1" applyBorder="1" applyAlignment="1">
      <alignment horizontal="left" vertical="center"/>
    </xf>
    <xf numFmtId="2" fontId="36" fillId="0" borderId="103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6" fillId="0" borderId="66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6" xfId="0" applyFont="1" applyBorder="1" applyAlignment="1">
      <alignment horizontal="center" vertical="top" wrapText="1"/>
    </xf>
    <xf numFmtId="0" fontId="34" fillId="0" borderId="9" xfId="0" quotePrefix="1" applyFont="1" applyBorder="1" applyAlignment="1">
      <alignment vertical="center"/>
    </xf>
    <xf numFmtId="2" fontId="34" fillId="0" borderId="101" xfId="0" applyNumberFormat="1" applyFont="1" applyBorder="1" applyAlignment="1">
      <alignment horizontal="center" vertical="top"/>
    </xf>
    <xf numFmtId="2" fontId="34" fillId="0" borderId="118" xfId="0" applyNumberFormat="1" applyFont="1" applyBorder="1" applyAlignment="1">
      <alignment horizontal="left" vertical="top"/>
    </xf>
    <xf numFmtId="2" fontId="35" fillId="0" borderId="9" xfId="0" applyNumberFormat="1" applyFont="1" applyBorder="1" applyAlignment="1">
      <alignment vertical="top"/>
    </xf>
    <xf numFmtId="2" fontId="35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7" fillId="0" borderId="0" xfId="0" applyNumberFormat="1" applyFont="1" applyAlignment="1">
      <alignment horizontal="center" vertical="top"/>
    </xf>
    <xf numFmtId="167" fontId="55" fillId="0" borderId="0" xfId="0" applyNumberFormat="1" applyFont="1" applyAlignment="1">
      <alignment vertical="top"/>
    </xf>
    <xf numFmtId="167" fontId="35" fillId="0" borderId="160" xfId="0" applyNumberFormat="1" applyFont="1" applyBorder="1" applyAlignment="1">
      <alignment vertical="top"/>
    </xf>
    <xf numFmtId="0" fontId="36" fillId="0" borderId="102" xfId="0" applyFont="1" applyBorder="1" applyAlignment="1">
      <alignment vertical="top"/>
    </xf>
    <xf numFmtId="167" fontId="35" fillId="0" borderId="161" xfId="0" applyNumberFormat="1" applyFont="1" applyBorder="1" applyAlignment="1">
      <alignment vertical="top"/>
    </xf>
    <xf numFmtId="2" fontId="36" fillId="0" borderId="103" xfId="0" applyNumberFormat="1" applyFont="1" applyBorder="1" applyAlignment="1">
      <alignment horizontal="center" vertical="top"/>
    </xf>
    <xf numFmtId="0" fontId="34" fillId="0" borderId="6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8" xfId="0" applyNumberFormat="1" applyFont="1" applyBorder="1" applyAlignment="1">
      <alignment horizontal="center" vertical="top"/>
    </xf>
    <xf numFmtId="167" fontId="56" fillId="0" borderId="6" xfId="0" applyNumberFormat="1" applyFont="1" applyBorder="1" applyAlignment="1">
      <alignment vertical="top"/>
    </xf>
    <xf numFmtId="2" fontId="49" fillId="0" borderId="17" xfId="0" applyNumberFormat="1" applyFont="1" applyBorder="1" applyAlignment="1">
      <alignment horizontal="center" vertical="top"/>
    </xf>
    <xf numFmtId="0" fontId="37" fillId="0" borderId="17" xfId="0" applyFont="1" applyBorder="1"/>
    <xf numFmtId="1" fontId="34" fillId="0" borderId="0" xfId="0" applyNumberFormat="1" applyFont="1" applyAlignment="1">
      <alignment vertical="top"/>
    </xf>
    <xf numFmtId="2" fontId="55" fillId="0" borderId="11" xfId="0" applyNumberFormat="1" applyFont="1" applyBorder="1" applyAlignment="1">
      <alignment vertical="top"/>
    </xf>
    <xf numFmtId="2" fontId="55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5" fillId="0" borderId="14" xfId="0" applyNumberFormat="1" applyFont="1" applyBorder="1" applyAlignment="1">
      <alignment vertical="top"/>
    </xf>
    <xf numFmtId="2" fontId="55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6" xfId="0" applyNumberFormat="1" applyFont="1" applyBorder="1" applyAlignment="1">
      <alignment vertical="center"/>
    </xf>
    <xf numFmtId="2" fontId="48" fillId="0" borderId="17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5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7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4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1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99" xfId="0" applyNumberFormat="1" applyFont="1" applyBorder="1" applyAlignment="1">
      <alignment horizontal="center" vertical="top"/>
    </xf>
    <xf numFmtId="2" fontId="34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4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4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99" xfId="0" applyFont="1" applyBorder="1" applyAlignment="1">
      <alignment horizontal="center" vertical="top"/>
    </xf>
    <xf numFmtId="0" fontId="9" fillId="0" borderId="55" xfId="0" applyFont="1" applyBorder="1"/>
    <xf numFmtId="0" fontId="34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4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1" fillId="0" borderId="17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27" xfId="0" applyNumberFormat="1" applyFont="1" applyBorder="1" applyAlignment="1">
      <alignment horizontal="left"/>
    </xf>
    <xf numFmtId="2" fontId="60" fillId="0" borderId="17" xfId="0" applyNumberFormat="1" applyFont="1" applyBorder="1" applyAlignment="1">
      <alignment horizontal="center"/>
    </xf>
    <xf numFmtId="2" fontId="61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1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3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4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6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6" xfId="0" applyFont="1" applyBorder="1" applyAlignment="1">
      <alignment horizontal="center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9" fillId="7" borderId="11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3" fillId="0" borderId="12" xfId="0" applyFont="1" applyBorder="1"/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7" xfId="0" applyFont="1" applyBorder="1" applyAlignment="1">
      <alignment horizontal="left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7" fillId="0" borderId="40" xfId="0" applyFont="1" applyBorder="1" applyAlignment="1">
      <alignment horizontal="center" vertical="center" wrapText="1"/>
    </xf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0" fontId="9" fillId="0" borderId="7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167" fontId="23" fillId="0" borderId="40" xfId="0" applyNumberFormat="1" applyFont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7" fillId="7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0" fontId="3" fillId="0" borderId="88" xfId="0" applyFont="1" applyBorder="1"/>
    <xf numFmtId="2" fontId="29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7" fillId="0" borderId="79" xfId="0" applyFont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2" fontId="29" fillId="8" borderId="75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89" xfId="0" applyNumberFormat="1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top" wrapText="1"/>
    </xf>
    <xf numFmtId="0" fontId="7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3" fillId="0" borderId="96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79" xfId="0" applyFont="1" applyBorder="1" applyAlignment="1">
      <alignment horizontal="left" vertical="top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6" xfId="0" applyFont="1" applyFill="1" applyBorder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/>
    </xf>
    <xf numFmtId="1" fontId="34" fillId="0" borderId="101" xfId="0" applyNumberFormat="1" applyFont="1" applyBorder="1" applyAlignment="1">
      <alignment horizontal="center" vertical="top"/>
    </xf>
    <xf numFmtId="0" fontId="3" fillId="0" borderId="101" xfId="0" applyFont="1" applyBorder="1"/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7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4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34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59" xfId="0" applyFont="1" applyBorder="1" applyAlignment="1">
      <alignment horizontal="left" vertical="top" wrapText="1"/>
    </xf>
    <xf numFmtId="0" fontId="7" fillId="0" borderId="91" xfId="0" applyFont="1" applyBorder="1" applyAlignment="1">
      <alignment horizontal="left" vertical="top" wrapText="1"/>
    </xf>
    <xf numFmtId="0" fontId="7" fillId="0" borderId="54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5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5" xfId="0" applyNumberFormat="1" applyFont="1" applyFill="1" applyBorder="1" applyAlignment="1">
      <alignment horizontal="center" vertical="top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2" fontId="7" fillId="8" borderId="75" xfId="0" applyNumberFormat="1" applyFont="1" applyFill="1" applyBorder="1" applyAlignment="1">
      <alignment horizontal="center" vertical="center" wrapText="1"/>
    </xf>
    <xf numFmtId="0" fontId="7" fillId="5" borderId="86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82" xfId="0" applyNumberFormat="1" applyFont="1" applyBorder="1" applyAlignment="1">
      <alignment horizontal="left" vertical="top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7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86" xfId="0" applyNumberFormat="1" applyFont="1" applyFill="1" applyBorder="1" applyAlignment="1">
      <alignment horizontal="center" vertical="top" wrapText="1"/>
    </xf>
    <xf numFmtId="0" fontId="37" fillId="0" borderId="6" xfId="0" applyFont="1" applyBorder="1" applyAlignment="1">
      <alignment horizontal="center" vertical="center"/>
    </xf>
    <xf numFmtId="0" fontId="34" fillId="0" borderId="98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0" fontId="7" fillId="7" borderId="81" xfId="0" applyFont="1" applyFill="1" applyBorder="1" applyAlignment="1">
      <alignment horizontal="center" vertical="center" wrapText="1"/>
    </xf>
    <xf numFmtId="2" fontId="50" fillId="8" borderId="75" xfId="0" applyNumberFormat="1" applyFont="1" applyFill="1" applyBorder="1" applyAlignment="1">
      <alignment horizontal="center" vertical="center" wrapText="1"/>
    </xf>
    <xf numFmtId="14" fontId="7" fillId="0" borderId="81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top" wrapText="1"/>
    </xf>
    <xf numFmtId="0" fontId="7" fillId="0" borderId="7" xfId="0" applyFont="1" applyBorder="1" applyAlignment="1">
      <alignment horizontal="center" vertical="top" wrapText="1"/>
    </xf>
    <xf numFmtId="0" fontId="7" fillId="8" borderId="86" xfId="0" applyFont="1" applyFill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5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2" fontId="7" fillId="0" borderId="7" xfId="0" applyNumberFormat="1" applyFont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79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6" xfId="0" applyFont="1" applyBorder="1" applyAlignment="1">
      <alignment horizontal="left" vertical="top"/>
    </xf>
    <xf numFmtId="0" fontId="11" fillId="0" borderId="6" xfId="0" applyFont="1" applyBorder="1" applyAlignment="1">
      <alignment horizontal="center" vertical="top"/>
    </xf>
    <xf numFmtId="0" fontId="11" fillId="7" borderId="159" xfId="0" applyFont="1" applyFill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05" xfId="0" applyFont="1" applyBorder="1" applyAlignment="1">
      <alignment horizontal="left" vertical="top" wrapText="1"/>
    </xf>
    <xf numFmtId="0" fontId="34" fillId="0" borderId="6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49" xfId="0" applyFont="1" applyFill="1" applyBorder="1" applyAlignment="1">
      <alignment horizontal="left" vertical="top"/>
    </xf>
    <xf numFmtId="2" fontId="58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66" xfId="0" applyFont="1" applyFill="1" applyBorder="1" applyAlignment="1">
      <alignment horizontal="left" vertical="top" wrapText="1"/>
    </xf>
    <xf numFmtId="0" fontId="3" fillId="0" borderId="167" xfId="0" applyFont="1" applyBorder="1"/>
    <xf numFmtId="0" fontId="3" fillId="0" borderId="168" xfId="0" applyFont="1" applyBorder="1"/>
    <xf numFmtId="0" fontId="3" fillId="0" borderId="137" xfId="0" applyFont="1" applyBorder="1"/>
    <xf numFmtId="0" fontId="9" fillId="0" borderId="15" xfId="0" applyFont="1" applyBorder="1" applyAlignment="1">
      <alignment horizontal="center" vertical="top" wrapText="1"/>
    </xf>
    <xf numFmtId="0" fontId="59" fillId="8" borderId="113" xfId="0" applyFont="1" applyFill="1" applyBorder="1" applyAlignment="1">
      <alignment horizontal="left" vertical="top" wrapText="1"/>
    </xf>
    <xf numFmtId="0" fontId="26" fillId="8" borderId="2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center" wrapText="1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4" fillId="0" borderId="7" xfId="0" applyFont="1" applyBorder="1" applyAlignment="1">
      <alignment horizontal="center" vertical="top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0" fontId="7" fillId="0" borderId="2" xfId="0" applyFont="1" applyBorder="1" applyAlignment="1">
      <alignment horizontal="right" vertical="center"/>
    </xf>
    <xf numFmtId="14" fontId="9" fillId="7" borderId="6" xfId="0" applyNumberFormat="1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0" fontId="3" fillId="0" borderId="181" xfId="0" applyFont="1" applyBorder="1"/>
    <xf numFmtId="0" fontId="3" fillId="0" borderId="182" xfId="0" applyFont="1" applyBorder="1"/>
    <xf numFmtId="0" fontId="9" fillId="7" borderId="6" xfId="0" applyFont="1" applyFill="1" applyBorder="1" applyAlignment="1">
      <alignment horizontal="center"/>
    </xf>
    <xf numFmtId="0" fontId="9" fillId="0" borderId="165" xfId="0" applyFont="1" applyBorder="1" applyAlignment="1">
      <alignment horizontal="center" vertical="top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3" fillId="0" borderId="183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157" xfId="0" applyFont="1" applyBorder="1" applyAlignment="1">
      <alignment horizontal="left"/>
    </xf>
    <xf numFmtId="0" fontId="7" fillId="0" borderId="37" xfId="0" applyFont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05" xfId="0" applyFont="1" applyBorder="1" applyAlignment="1">
      <alignment horizontal="left" vertical="top"/>
    </xf>
    <xf numFmtId="0" fontId="3" fillId="0" borderId="105" xfId="0" applyFont="1" applyBorder="1" applyAlignment="1">
      <alignment horizontal="left"/>
    </xf>
    <xf numFmtId="0" fontId="9" fillId="0" borderId="16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9" fillId="7" borderId="37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9" fillId="0" borderId="37" xfId="0" applyFont="1" applyBorder="1" applyAlignment="1">
      <alignment horizontal="left" vertical="top"/>
    </xf>
    <xf numFmtId="0" fontId="7" fillId="0" borderId="2" xfId="0" applyFont="1" applyBorder="1" applyAlignment="1">
      <alignment horizontal="right" vertical="center" wrapText="1"/>
    </xf>
    <xf numFmtId="0" fontId="9" fillId="4" borderId="180" xfId="0" applyFont="1" applyFill="1" applyBorder="1" applyAlignment="1">
      <alignment horizontal="center" vertical="center"/>
    </xf>
    <xf numFmtId="0" fontId="9" fillId="0" borderId="98" xfId="0" applyFont="1" applyBorder="1" applyAlignment="1">
      <alignment horizontal="left" vertical="top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2" fontId="9" fillId="7" borderId="184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G26" sqref="G26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63"/>
      <c r="C1" s="1264"/>
      <c r="D1" s="1264"/>
      <c r="E1" s="1264"/>
      <c r="F1" s="1264"/>
      <c r="G1" s="126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65" t="s">
        <v>0</v>
      </c>
      <c r="C2" s="1264"/>
      <c r="D2" s="1264"/>
      <c r="E2" s="1264"/>
      <c r="F2" s="1264"/>
      <c r="G2" s="126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66" t="s">
        <v>2</v>
      </c>
      <c r="C3" s="1264"/>
      <c r="D3" s="1264"/>
      <c r="E3" s="1264"/>
      <c r="F3" s="1264"/>
      <c r="G3" s="126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67"/>
      <c r="C4" s="1268"/>
      <c r="D4" s="1268"/>
      <c r="E4" s="1268"/>
      <c r="F4" s="1268"/>
      <c r="G4" s="126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69" t="s">
        <v>7</v>
      </c>
      <c r="C5" s="1270"/>
      <c r="D5" s="1270"/>
      <c r="E5" s="1270"/>
      <c r="F5" s="1270"/>
      <c r="G5" s="127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72" t="s">
        <v>11</v>
      </c>
      <c r="D6" s="1270"/>
      <c r="E6" s="1270"/>
      <c r="F6" s="1270"/>
      <c r="G6" s="1271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72" t="s">
        <v>14</v>
      </c>
      <c r="D7" s="1270"/>
      <c r="E7" s="1270"/>
      <c r="F7" s="1270"/>
      <c r="G7" s="1271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72" t="s">
        <v>17</v>
      </c>
      <c r="D8" s="1270"/>
      <c r="E8" s="1270"/>
      <c r="F8" s="1270"/>
      <c r="G8" s="1271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73"/>
      <c r="C9" s="1270"/>
      <c r="D9" s="1270"/>
      <c r="E9" s="1270"/>
      <c r="F9" s="1270"/>
      <c r="G9" s="1270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69" t="s">
        <v>20</v>
      </c>
      <c r="C10" s="1270"/>
      <c r="D10" s="1270"/>
      <c r="E10" s="1270"/>
      <c r="F10" s="1270"/>
      <c r="G10" s="1271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74" t="s">
        <v>23</v>
      </c>
      <c r="D11" s="1270"/>
      <c r="E11" s="1270"/>
      <c r="F11" s="1270"/>
      <c r="G11" s="1271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74" t="s">
        <v>26</v>
      </c>
      <c r="D12" s="1270"/>
      <c r="E12" s="1270"/>
      <c r="F12" s="1270"/>
      <c r="G12" s="1271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74">
        <v>2016</v>
      </c>
      <c r="D13" s="1270"/>
      <c r="E13" s="1270"/>
      <c r="F13" s="1270"/>
      <c r="G13" s="1271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73"/>
      <c r="C14" s="1270"/>
      <c r="D14" s="1270"/>
      <c r="E14" s="1270"/>
      <c r="F14" s="1270"/>
      <c r="G14" s="1270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69" t="s">
        <v>31</v>
      </c>
      <c r="C15" s="1270"/>
      <c r="D15" s="1270"/>
      <c r="E15" s="1270"/>
      <c r="F15" s="1270"/>
      <c r="G15" s="1271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75" t="s">
        <v>33</v>
      </c>
      <c r="C16" s="1270"/>
      <c r="D16" s="1276" t="s">
        <v>24</v>
      </c>
      <c r="E16" s="1270"/>
      <c r="F16" s="1270"/>
      <c r="G16" s="1271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75" t="s">
        <v>35</v>
      </c>
      <c r="C17" s="1270"/>
      <c r="D17" s="1276" t="s">
        <v>6</v>
      </c>
      <c r="E17" s="1270"/>
      <c r="F17" s="1270"/>
      <c r="G17" s="1271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75" t="s">
        <v>38</v>
      </c>
      <c r="C18" s="1270"/>
      <c r="D18" s="1277">
        <v>44593</v>
      </c>
      <c r="E18" s="1270"/>
      <c r="F18" s="1270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75" t="s">
        <v>41</v>
      </c>
      <c r="C19" s="1270"/>
      <c r="D19" s="1279" t="s">
        <v>42</v>
      </c>
      <c r="E19" s="1270"/>
      <c r="F19" s="1270"/>
      <c r="G19" s="1271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75" t="s">
        <v>44</v>
      </c>
      <c r="C20" s="1270"/>
      <c r="D20" s="1279" t="s">
        <v>45</v>
      </c>
      <c r="E20" s="1270"/>
      <c r="F20" s="1270"/>
      <c r="G20" s="1271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75" t="s">
        <v>47</v>
      </c>
      <c r="C21" s="1270"/>
      <c r="D21" s="1279" t="s">
        <v>48</v>
      </c>
      <c r="E21" s="1270"/>
      <c r="F21" s="1270"/>
      <c r="G21" s="1271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0"/>
      <c r="C22" s="1264"/>
      <c r="D22" s="1264"/>
      <c r="E22" s="1264"/>
      <c r="F22" s="1264"/>
      <c r="G22" s="126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8" t="s">
        <v>51</v>
      </c>
      <c r="C23" s="1264"/>
      <c r="D23" s="1264"/>
      <c r="E23" s="1264"/>
      <c r="F23" s="1264"/>
      <c r="G23" s="126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8" t="s">
        <v>52</v>
      </c>
      <c r="C25" s="1264"/>
      <c r="D25" s="1264"/>
      <c r="E25" s="1264"/>
      <c r="F25" s="1264"/>
      <c r="G25" s="126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45132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0" workbookViewId="0">
      <selection activeCell="M41" sqref="M41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4" width="47.66406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295" t="s">
        <v>54</v>
      </c>
      <c r="C1" s="1264"/>
      <c r="D1" s="1264"/>
      <c r="E1" s="1264"/>
      <c r="F1" s="1264"/>
      <c r="G1" s="1264"/>
      <c r="H1" s="1264"/>
      <c r="I1" s="1264"/>
      <c r="J1" s="1264"/>
      <c r="K1" s="1264"/>
      <c r="L1" s="15"/>
      <c r="M1" s="15"/>
      <c r="N1" s="15"/>
      <c r="O1" s="15"/>
      <c r="P1" s="1295" t="str">
        <f>B1</f>
        <v>KRA I - INSTRUCTION</v>
      </c>
      <c r="Q1" s="1264"/>
      <c r="R1" s="1264"/>
      <c r="S1" s="1264"/>
      <c r="T1" s="1264"/>
      <c r="U1" s="126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296" t="s">
        <v>10</v>
      </c>
      <c r="C3" s="1270"/>
      <c r="D3" s="1271"/>
      <c r="E3" s="1297" t="str">
        <f>'Request Form'!C6</f>
        <v>MAALIW</v>
      </c>
      <c r="F3" s="1270"/>
      <c r="G3" s="1270"/>
      <c r="H3" s="1270"/>
      <c r="I3" s="1270"/>
      <c r="J3" s="1270"/>
      <c r="K3" s="1271"/>
      <c r="L3" s="18"/>
      <c r="M3" s="18"/>
      <c r="N3" s="18"/>
      <c r="O3" s="18"/>
      <c r="P3" s="19" t="str">
        <f t="shared" ref="P3:P5" si="0">B3</f>
        <v>LAST NAME:</v>
      </c>
      <c r="Q3" s="1298" t="str">
        <f t="shared" ref="Q3:Q5" si="1">E3</f>
        <v>MAALIW</v>
      </c>
      <c r="R3" s="1264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296" t="s">
        <v>13</v>
      </c>
      <c r="C4" s="1270"/>
      <c r="D4" s="1271"/>
      <c r="E4" s="1297" t="str">
        <f>'Request Form'!C7</f>
        <v>RENATO III</v>
      </c>
      <c r="F4" s="1270"/>
      <c r="G4" s="1270"/>
      <c r="H4" s="1270"/>
      <c r="I4" s="1270"/>
      <c r="J4" s="1270"/>
      <c r="K4" s="1271"/>
      <c r="L4" s="18"/>
      <c r="M4" s="18"/>
      <c r="N4" s="18"/>
      <c r="O4" s="18"/>
      <c r="P4" s="19" t="str">
        <f t="shared" si="0"/>
        <v>FIRST NAME, EXT.:</v>
      </c>
      <c r="Q4" s="1298" t="str">
        <f t="shared" si="1"/>
        <v>RENATO III</v>
      </c>
      <c r="R4" s="1264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296" t="s">
        <v>16</v>
      </c>
      <c r="C5" s="1270"/>
      <c r="D5" s="1271"/>
      <c r="E5" s="1297" t="str">
        <f>'Request Form'!C8</f>
        <v>RACELIS</v>
      </c>
      <c r="F5" s="1270"/>
      <c r="G5" s="1270"/>
      <c r="H5" s="1270"/>
      <c r="I5" s="1270"/>
      <c r="J5" s="1270"/>
      <c r="K5" s="1271"/>
      <c r="L5" s="18"/>
      <c r="M5" s="18"/>
      <c r="N5" s="18"/>
      <c r="O5" s="18"/>
      <c r="P5" s="19" t="str">
        <f t="shared" si="0"/>
        <v>MIDDLE NAME:</v>
      </c>
      <c r="Q5" s="1298" t="str">
        <f t="shared" si="1"/>
        <v>RACELIS</v>
      </c>
      <c r="R5" s="1264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299" t="s">
        <v>59</v>
      </c>
      <c r="C7" s="1288"/>
      <c r="D7" s="1288"/>
      <c r="E7" s="1288"/>
      <c r="F7" s="1288"/>
      <c r="G7" s="1288"/>
      <c r="H7" s="1288"/>
      <c r="I7" s="1288"/>
      <c r="J7" s="1288"/>
      <c r="K7" s="1289"/>
      <c r="L7" s="15"/>
      <c r="M7" s="1298" t="str">
        <f>B7</f>
        <v>CRITERION A - TEACHING EFFECTIVENESS (MAX = 60 POINTS)</v>
      </c>
      <c r="N7" s="1264"/>
      <c r="O7" s="15"/>
      <c r="P7" s="1300" t="str">
        <f>B7</f>
        <v>CRITERION A - TEACHING EFFECTIVENESS (MAX = 60 POINTS)</v>
      </c>
      <c r="Q7" s="1264"/>
      <c r="R7" s="1264"/>
      <c r="S7" s="1264"/>
      <c r="T7" s="1264"/>
      <c r="U7" s="126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01" t="s">
        <v>61</v>
      </c>
      <c r="D9" s="1302"/>
      <c r="E9" s="1302"/>
      <c r="F9" s="1302"/>
      <c r="G9" s="1302"/>
      <c r="H9" s="1302"/>
      <c r="I9" s="1302"/>
      <c r="J9" s="1302"/>
      <c r="K9" s="1303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04"/>
      <c r="D10" s="1304"/>
      <c r="E10" s="1304"/>
      <c r="F10" s="1304"/>
      <c r="G10" s="1304"/>
      <c r="H10" s="1304"/>
      <c r="I10" s="1304"/>
      <c r="J10" s="1304"/>
      <c r="K10" s="1305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06" t="s">
        <v>65</v>
      </c>
      <c r="D12" s="1288"/>
      <c r="E12" s="1288"/>
      <c r="F12" s="1288"/>
      <c r="G12" s="1288"/>
      <c r="H12" s="1288"/>
      <c r="I12" s="1288"/>
      <c r="J12" s="1288"/>
      <c r="K12" s="1289"/>
      <c r="L12" s="15"/>
      <c r="M12" s="1307" t="str">
        <f>C12</f>
        <v>STUDENT EVALUATION (60%)</v>
      </c>
      <c r="N12" s="1264"/>
      <c r="O12" s="15"/>
      <c r="P12" s="1308" t="str">
        <f>C12</f>
        <v>STUDENT EVALUATION (60%)</v>
      </c>
      <c r="Q12" s="1264"/>
      <c r="R12" s="1264"/>
      <c r="S12" s="1264"/>
      <c r="T12" s="1264"/>
      <c r="U12" s="126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11" t="s">
        <v>66</v>
      </c>
      <c r="C14" s="1288"/>
      <c r="D14" s="1288"/>
      <c r="E14" s="1288"/>
      <c r="F14" s="1288"/>
      <c r="G14" s="1288"/>
      <c r="H14" s="1288"/>
      <c r="I14" s="1288"/>
      <c r="J14" s="1289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11" t="s">
        <v>67</v>
      </c>
      <c r="C16" s="1288"/>
      <c r="D16" s="1288"/>
      <c r="E16" s="1288"/>
      <c r="F16" s="1288"/>
      <c r="G16" s="1289"/>
      <c r="H16" s="1312" t="s">
        <v>55</v>
      </c>
      <c r="I16" s="1313"/>
      <c r="J16" s="1314" t="s">
        <v>68</v>
      </c>
      <c r="K16" s="131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7"/>
      <c r="Q17" s="1264"/>
      <c r="R17" s="1264"/>
      <c r="S17" s="1264"/>
      <c r="T17" s="1264"/>
      <c r="U17" s="126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09"/>
      <c r="C18" s="1310" t="s">
        <v>69</v>
      </c>
      <c r="D18" s="1302"/>
      <c r="E18" s="1303"/>
      <c r="F18" s="1311" t="s">
        <v>70</v>
      </c>
      <c r="G18" s="1288"/>
      <c r="H18" s="1288"/>
      <c r="I18" s="1288"/>
      <c r="J18" s="1288"/>
      <c r="K18" s="1289"/>
      <c r="L18" s="15"/>
      <c r="M18" s="15"/>
      <c r="N18" s="15"/>
      <c r="O18" s="15"/>
      <c r="P18" s="1268"/>
      <c r="Q18" s="1268"/>
      <c r="R18" s="1268"/>
      <c r="S18" s="1268"/>
      <c r="T18" s="1268"/>
      <c r="U18" s="1268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83"/>
      <c r="C19" s="1304"/>
      <c r="D19" s="1304"/>
      <c r="E19" s="1305"/>
      <c r="F19" s="1309" t="s">
        <v>71</v>
      </c>
      <c r="G19" s="1303"/>
      <c r="H19" s="42" t="s">
        <v>72</v>
      </c>
      <c r="I19" s="1309" t="s">
        <v>73</v>
      </c>
      <c r="J19" s="1303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2" t="s">
        <v>81</v>
      </c>
      <c r="D20" s="1288"/>
      <c r="E20" s="1289"/>
      <c r="F20" s="1291">
        <v>99.49</v>
      </c>
      <c r="G20" s="1289"/>
      <c r="H20" s="47" t="s">
        <v>82</v>
      </c>
      <c r="I20" s="1291">
        <v>100</v>
      </c>
      <c r="J20" s="1289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294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92" t="s">
        <v>84</v>
      </c>
      <c r="D21" s="1288"/>
      <c r="E21" s="1289"/>
      <c r="F21" s="1291">
        <v>99.53</v>
      </c>
      <c r="G21" s="1289"/>
      <c r="H21" s="47" t="s">
        <v>82</v>
      </c>
      <c r="I21" s="1291">
        <v>96.86</v>
      </c>
      <c r="J21" s="1289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6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92" t="s">
        <v>86</v>
      </c>
      <c r="D22" s="1288"/>
      <c r="E22" s="1289"/>
      <c r="F22" s="1291">
        <v>98.43</v>
      </c>
      <c r="G22" s="1289"/>
      <c r="H22" s="47" t="s">
        <v>82</v>
      </c>
      <c r="I22" s="1291">
        <v>99.79</v>
      </c>
      <c r="J22" s="1289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6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92" t="s">
        <v>88</v>
      </c>
      <c r="D23" s="1288"/>
      <c r="E23" s="1289"/>
      <c r="F23" s="1291">
        <v>99.71</v>
      </c>
      <c r="G23" s="1289"/>
      <c r="H23" s="47" t="s">
        <v>82</v>
      </c>
      <c r="I23" s="1291">
        <v>98.91</v>
      </c>
      <c r="J23" s="1289"/>
      <c r="K23" s="47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64"/>
      <c r="W23" s="52"/>
      <c r="X23" s="13"/>
      <c r="Y23" s="13"/>
      <c r="Z23" s="13"/>
      <c r="AA23" s="13"/>
      <c r="AB23" s="13"/>
    </row>
    <row r="24" spans="1:28" ht="15" customHeight="1">
      <c r="A24" s="13"/>
      <c r="B24" s="1287" t="s">
        <v>89</v>
      </c>
      <c r="C24" s="1288"/>
      <c r="D24" s="1288"/>
      <c r="E24" s="1288"/>
      <c r="F24" s="1288"/>
      <c r="G24" s="1288"/>
      <c r="H24" s="1288"/>
      <c r="I24" s="1288"/>
      <c r="J24" s="1288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293" t="s">
        <v>90</v>
      </c>
      <c r="Q24" s="1282"/>
      <c r="R24" s="1285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293" t="s">
        <v>91</v>
      </c>
      <c r="T24" s="1282"/>
      <c r="U24" s="1318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287" t="s">
        <v>92</v>
      </c>
      <c r="C25" s="1288"/>
      <c r="D25" s="1288"/>
      <c r="E25" s="1288"/>
      <c r="F25" s="1288"/>
      <c r="G25" s="1288"/>
      <c r="H25" s="1288"/>
      <c r="I25" s="1288"/>
      <c r="J25" s="1289"/>
      <c r="K25" s="61">
        <f>K24*0.36</f>
        <v>35.672399999999996</v>
      </c>
      <c r="L25" s="63"/>
      <c r="M25" s="13"/>
      <c r="N25" s="13"/>
      <c r="O25" s="63"/>
      <c r="P25" s="1283"/>
      <c r="Q25" s="1284"/>
      <c r="R25" s="1286"/>
      <c r="S25" s="1283"/>
      <c r="T25" s="1284"/>
      <c r="U25" s="1319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06" t="s">
        <v>93</v>
      </c>
      <c r="D27" s="1288"/>
      <c r="E27" s="1288"/>
      <c r="F27" s="1288"/>
      <c r="G27" s="1288"/>
      <c r="H27" s="1288"/>
      <c r="I27" s="1288"/>
      <c r="J27" s="1288"/>
      <c r="K27" s="1289"/>
      <c r="L27" s="13"/>
      <c r="M27" s="1307" t="str">
        <f>C27</f>
        <v>SUPERVISOR'S EVALUATION (40%)</v>
      </c>
      <c r="N27" s="126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11" t="s">
        <v>94</v>
      </c>
      <c r="C29" s="1288"/>
      <c r="D29" s="1288"/>
      <c r="E29" s="1288"/>
      <c r="F29" s="1288"/>
      <c r="G29" s="1288"/>
      <c r="H29" s="1288"/>
      <c r="I29" s="1288"/>
      <c r="J29" s="1289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11" t="s">
        <v>67</v>
      </c>
      <c r="C31" s="1288"/>
      <c r="D31" s="1288"/>
      <c r="E31" s="1288"/>
      <c r="F31" s="1288"/>
      <c r="G31" s="1289"/>
      <c r="H31" s="1315" t="s">
        <v>55</v>
      </c>
      <c r="I31" s="1289"/>
      <c r="J31" s="1316" t="s">
        <v>68</v>
      </c>
      <c r="K31" s="1289"/>
      <c r="L31" s="15"/>
      <c r="M31" s="13"/>
      <c r="N31" s="13"/>
      <c r="O31" s="15"/>
      <c r="P31" s="1308" t="str">
        <f>C27</f>
        <v>SUPERVISOR'S EVALUATION (40%)</v>
      </c>
      <c r="Q31" s="1264"/>
      <c r="R31" s="1264"/>
      <c r="S31" s="1264"/>
      <c r="T31" s="1264"/>
      <c r="U31" s="126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09" t="s">
        <v>69</v>
      </c>
      <c r="C33" s="1302"/>
      <c r="D33" s="1302"/>
      <c r="E33" s="1302"/>
      <c r="F33" s="1311" t="s">
        <v>95</v>
      </c>
      <c r="G33" s="1288"/>
      <c r="H33" s="1288"/>
      <c r="I33" s="1288"/>
      <c r="J33" s="1288"/>
      <c r="K33" s="1289"/>
      <c r="L33" s="15"/>
      <c r="M33" s="15"/>
      <c r="N33" s="15"/>
      <c r="O33" s="15"/>
      <c r="P33" s="1317"/>
      <c r="Q33" s="1264"/>
      <c r="R33" s="17"/>
      <c r="S33" s="1317"/>
      <c r="T33" s="126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83"/>
      <c r="C34" s="1304"/>
      <c r="D34" s="1304"/>
      <c r="E34" s="1304"/>
      <c r="F34" s="1290" t="s">
        <v>71</v>
      </c>
      <c r="G34" s="1289"/>
      <c r="H34" s="73" t="s">
        <v>72</v>
      </c>
      <c r="I34" s="1290" t="s">
        <v>73</v>
      </c>
      <c r="J34" s="1289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92" t="s">
        <v>81</v>
      </c>
      <c r="D35" s="1288"/>
      <c r="E35" s="1289"/>
      <c r="F35" s="1291">
        <v>100</v>
      </c>
      <c r="G35" s="1289"/>
      <c r="H35" s="47" t="s">
        <v>82</v>
      </c>
      <c r="I35" s="1291">
        <v>100</v>
      </c>
      <c r="J35" s="1289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294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92" t="s">
        <v>84</v>
      </c>
      <c r="D36" s="1288"/>
      <c r="E36" s="1289"/>
      <c r="F36" s="1291">
        <v>99.5</v>
      </c>
      <c r="G36" s="1289"/>
      <c r="H36" s="47" t="s">
        <v>82</v>
      </c>
      <c r="I36" s="1291">
        <v>99</v>
      </c>
      <c r="J36" s="1289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64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92" t="s">
        <v>86</v>
      </c>
      <c r="D37" s="1288"/>
      <c r="E37" s="1289"/>
      <c r="F37" s="1291">
        <v>99</v>
      </c>
      <c r="G37" s="1289"/>
      <c r="H37" s="47" t="s">
        <v>82</v>
      </c>
      <c r="I37" s="1291">
        <v>98</v>
      </c>
      <c r="J37" s="1289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64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92" t="s">
        <v>88</v>
      </c>
      <c r="D38" s="1288"/>
      <c r="E38" s="1289"/>
      <c r="F38" s="1291">
        <v>98.5</v>
      </c>
      <c r="G38" s="1289"/>
      <c r="H38" s="1262" t="s">
        <v>82</v>
      </c>
      <c r="I38" s="1291">
        <v>98</v>
      </c>
      <c r="J38" s="1289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64"/>
      <c r="W38" s="52"/>
      <c r="X38" s="78"/>
      <c r="Y38" s="13"/>
      <c r="Z38" s="13"/>
      <c r="AA38" s="13"/>
      <c r="AB38" s="16"/>
    </row>
    <row r="39" spans="1:28" ht="15" customHeight="1">
      <c r="A39" s="13"/>
      <c r="B39" s="1287" t="s">
        <v>89</v>
      </c>
      <c r="C39" s="1288"/>
      <c r="D39" s="1288"/>
      <c r="E39" s="1288"/>
      <c r="F39" s="1288"/>
      <c r="G39" s="1288"/>
      <c r="H39" s="1288"/>
      <c r="I39" s="1288"/>
      <c r="J39" s="1288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293" t="s">
        <v>90</v>
      </c>
      <c r="Q39" s="1282"/>
      <c r="R39" s="1285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81" t="s">
        <v>91</v>
      </c>
      <c r="T39" s="1282"/>
      <c r="U39" s="1285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287" t="s">
        <v>92</v>
      </c>
      <c r="C40" s="1288"/>
      <c r="D40" s="1288"/>
      <c r="E40" s="1288"/>
      <c r="F40" s="1288"/>
      <c r="G40" s="1288"/>
      <c r="H40" s="1288"/>
      <c r="I40" s="1288"/>
      <c r="J40" s="1289"/>
      <c r="K40" s="82">
        <f>K39*0.24</f>
        <v>23.759999999999998</v>
      </c>
      <c r="L40" s="13"/>
      <c r="M40" s="13"/>
      <c r="N40" s="13"/>
      <c r="O40" s="13"/>
      <c r="P40" s="1283"/>
      <c r="Q40" s="1284"/>
      <c r="R40" s="1286"/>
      <c r="S40" s="1283"/>
      <c r="T40" s="1284"/>
      <c r="U40" s="1286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rintOptions horizontalCentered="1"/>
  <pageMargins left="0.19685039370078741" right="0.19685039370078741" top="0.39370078740157483" bottom="0.39370078740157483" header="0" footer="0"/>
  <pageSetup paperSize="9" orientation="portrait"/>
  <headerFooter>
    <oddHeader>&amp;R&amp;A</oddHeader>
    <oddFooter>&amp;RPage &amp;P of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53" workbookViewId="0">
      <selection activeCell="J70" sqref="J70:K70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14.6640625" customWidth="1"/>
    <col min="12" max="12" width="2" customWidth="1"/>
    <col min="13" max="13" width="80.664062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43" t="s">
        <v>54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4"/>
      <c r="M1" s="84"/>
      <c r="N1" s="85"/>
      <c r="O1" s="1343" t="str">
        <f>A1</f>
        <v>KRA I - INSTRUCTION</v>
      </c>
      <c r="P1" s="1264"/>
      <c r="Q1" s="1264"/>
      <c r="R1" s="1264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44" t="str">
        <f>'Request Form'!B6</f>
        <v>LAST NAME:</v>
      </c>
      <c r="B3" s="1271"/>
      <c r="C3" s="1345" t="str">
        <f>Form1_A!E3</f>
        <v>MAALIW</v>
      </c>
      <c r="D3" s="1270"/>
      <c r="E3" s="1270"/>
      <c r="F3" s="1270"/>
      <c r="G3" s="1270"/>
      <c r="H3" s="1270"/>
      <c r="I3" s="1270"/>
      <c r="J3" s="1270"/>
      <c r="K3" s="1271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44" t="str">
        <f>'Request Form'!B7</f>
        <v>FIRST NAME, EXT.:</v>
      </c>
      <c r="B4" s="1271"/>
      <c r="C4" s="1345" t="str">
        <f>Form1_A!E4</f>
        <v>RENATO III</v>
      </c>
      <c r="D4" s="1270"/>
      <c r="E4" s="1270"/>
      <c r="F4" s="1270"/>
      <c r="G4" s="1270"/>
      <c r="H4" s="1270"/>
      <c r="I4" s="1270"/>
      <c r="J4" s="1270"/>
      <c r="K4" s="1271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44" t="str">
        <f>'Request Form'!B8</f>
        <v>MIDDLE NAME:</v>
      </c>
      <c r="B5" s="1271"/>
      <c r="C5" s="1345" t="str">
        <f>Form1_A!E5</f>
        <v>RACELIS</v>
      </c>
      <c r="D5" s="1270"/>
      <c r="E5" s="1270"/>
      <c r="F5" s="1270"/>
      <c r="G5" s="1270"/>
      <c r="H5" s="1270"/>
      <c r="I5" s="1270"/>
      <c r="J5" s="1270"/>
      <c r="K5" s="1271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46" t="s">
        <v>110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92"/>
      <c r="M7" s="93" t="str">
        <f>A7</f>
        <v>CRITERION B - CURRICULUM AND INSTRUCTIONAL MATERIALS DEVELOPMENT (MAX = 30 POINTS)</v>
      </c>
      <c r="N7" s="85"/>
      <c r="O7" s="1326" t="str">
        <f>A7</f>
        <v>CRITERION B - CURRICULUM AND INSTRUCTIONAL MATERIALS DEVELOPMENT (MAX = 30 POINTS)</v>
      </c>
      <c r="P7" s="1264"/>
      <c r="Q7" s="1264"/>
      <c r="R7" s="1264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47" t="s">
        <v>112</v>
      </c>
      <c r="C9" s="1264"/>
      <c r="D9" s="1264"/>
      <c r="E9" s="1264"/>
      <c r="F9" s="1264"/>
      <c r="G9" s="1264"/>
      <c r="H9" s="1264"/>
      <c r="I9" s="1264"/>
      <c r="J9" s="1264"/>
      <c r="K9" s="1348"/>
      <c r="L9" s="89"/>
      <c r="M9" s="89" t="str">
        <f t="shared" ref="M9:M10" si="2">B9</f>
        <v>FOR EVERY INSTRUCTIONAL MATERIAL DEVELOPED AND APPROVED FOR USE</v>
      </c>
      <c r="N9" s="86"/>
      <c r="O9" s="1349" t="str">
        <f t="shared" ref="O9:O10" si="3">B9</f>
        <v>FOR EVERY INSTRUCTIONAL MATERIAL DEVELOPED AND APPROVED FOR USE</v>
      </c>
      <c r="P9" s="1264"/>
      <c r="Q9" s="1264"/>
      <c r="R9" s="1264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50" t="s">
        <v>113</v>
      </c>
      <c r="C10" s="1288"/>
      <c r="D10" s="1288"/>
      <c r="E10" s="1288"/>
      <c r="F10" s="1288"/>
      <c r="G10" s="1288"/>
      <c r="H10" s="1288"/>
      <c r="I10" s="1288"/>
      <c r="J10" s="1288"/>
      <c r="K10" s="1289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13.5" customHeight="1">
      <c r="A11" s="104" t="s">
        <v>114</v>
      </c>
      <c r="B11" s="1322" t="s">
        <v>115</v>
      </c>
      <c r="C11" s="1351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22" t="s">
        <v>122</v>
      </c>
      <c r="K11" s="1289"/>
      <c r="L11" s="17"/>
      <c r="M11" s="44" t="s">
        <v>123</v>
      </c>
      <c r="N11" s="17"/>
      <c r="O11" s="104" t="s">
        <v>124</v>
      </c>
      <c r="P11" s="107" t="s">
        <v>125</v>
      </c>
      <c r="Q11" s="1322" t="s">
        <v>78</v>
      </c>
      <c r="R11" s="1289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52"/>
      <c r="C12" s="1353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54"/>
      <c r="K12" s="1341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23"/>
      <c r="R12" s="1324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55"/>
      <c r="C13" s="1271"/>
      <c r="D13" s="109" t="s">
        <v>1</v>
      </c>
      <c r="E13" s="110"/>
      <c r="F13" s="111"/>
      <c r="G13" s="112"/>
      <c r="H13" s="112"/>
      <c r="I13" s="114">
        <f t="shared" si="4"/>
        <v>0</v>
      </c>
      <c r="J13" s="1356"/>
      <c r="K13" s="1337"/>
      <c r="L13" s="115"/>
      <c r="M13" s="122"/>
      <c r="N13" s="86"/>
      <c r="O13" s="123" t="s">
        <v>62</v>
      </c>
      <c r="P13" s="124">
        <f t="shared" si="5"/>
        <v>0</v>
      </c>
      <c r="Q13" s="1320"/>
      <c r="R13" s="1321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55"/>
      <c r="C14" s="1271"/>
      <c r="D14" s="109" t="s">
        <v>1</v>
      </c>
      <c r="E14" s="110"/>
      <c r="F14" s="111"/>
      <c r="G14" s="112"/>
      <c r="H14" s="112"/>
      <c r="I14" s="114">
        <f t="shared" si="4"/>
        <v>0</v>
      </c>
      <c r="J14" s="1356"/>
      <c r="K14" s="1337"/>
      <c r="L14" s="115"/>
      <c r="M14" s="122"/>
      <c r="N14" s="86"/>
      <c r="O14" s="123" t="s">
        <v>62</v>
      </c>
      <c r="P14" s="124">
        <f t="shared" si="5"/>
        <v>0</v>
      </c>
      <c r="Q14" s="1320"/>
      <c r="R14" s="1321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55"/>
      <c r="C15" s="1271"/>
      <c r="D15" s="109" t="s">
        <v>1</v>
      </c>
      <c r="E15" s="110"/>
      <c r="F15" s="111"/>
      <c r="G15" s="112"/>
      <c r="H15" s="112"/>
      <c r="I15" s="114">
        <f t="shared" si="4"/>
        <v>0</v>
      </c>
      <c r="J15" s="1356"/>
      <c r="K15" s="1337"/>
      <c r="L15" s="115"/>
      <c r="M15" s="122"/>
      <c r="N15" s="86"/>
      <c r="O15" s="123" t="s">
        <v>62</v>
      </c>
      <c r="P15" s="124">
        <f t="shared" si="5"/>
        <v>0</v>
      </c>
      <c r="Q15" s="1320"/>
      <c r="R15" s="1321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55"/>
      <c r="C16" s="1271"/>
      <c r="D16" s="109" t="s">
        <v>1</v>
      </c>
      <c r="E16" s="110"/>
      <c r="F16" s="111"/>
      <c r="G16" s="112"/>
      <c r="H16" s="112"/>
      <c r="I16" s="114">
        <f t="shared" si="4"/>
        <v>0</v>
      </c>
      <c r="J16" s="1356"/>
      <c r="K16" s="1337"/>
      <c r="L16" s="115"/>
      <c r="M16" s="122"/>
      <c r="N16" s="86"/>
      <c r="O16" s="123" t="s">
        <v>62</v>
      </c>
      <c r="P16" s="124">
        <f t="shared" si="5"/>
        <v>0</v>
      </c>
      <c r="Q16" s="1320"/>
      <c r="R16" s="1321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55"/>
      <c r="C17" s="1271"/>
      <c r="D17" s="109" t="s">
        <v>1</v>
      </c>
      <c r="E17" s="110"/>
      <c r="F17" s="111"/>
      <c r="G17" s="112"/>
      <c r="H17" s="112"/>
      <c r="I17" s="114">
        <f t="shared" si="4"/>
        <v>0</v>
      </c>
      <c r="J17" s="1356"/>
      <c r="K17" s="1337"/>
      <c r="L17" s="115"/>
      <c r="M17" s="122"/>
      <c r="N17" s="86"/>
      <c r="O17" s="123" t="s">
        <v>62</v>
      </c>
      <c r="P17" s="124">
        <f t="shared" si="5"/>
        <v>0</v>
      </c>
      <c r="Q17" s="1320"/>
      <c r="R17" s="1321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55"/>
      <c r="C18" s="1271"/>
      <c r="D18" s="109" t="s">
        <v>1</v>
      </c>
      <c r="E18" s="110"/>
      <c r="F18" s="111"/>
      <c r="G18" s="112"/>
      <c r="H18" s="112"/>
      <c r="I18" s="114">
        <f t="shared" si="4"/>
        <v>0</v>
      </c>
      <c r="J18" s="1356"/>
      <c r="K18" s="1337"/>
      <c r="L18" s="115"/>
      <c r="M18" s="122"/>
      <c r="N18" s="86"/>
      <c r="O18" s="123" t="s">
        <v>62</v>
      </c>
      <c r="P18" s="124">
        <f t="shared" si="5"/>
        <v>0</v>
      </c>
      <c r="Q18" s="1320"/>
      <c r="R18" s="1321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55"/>
      <c r="C19" s="1271"/>
      <c r="D19" s="109" t="s">
        <v>1</v>
      </c>
      <c r="E19" s="109"/>
      <c r="F19" s="111"/>
      <c r="G19" s="126"/>
      <c r="H19" s="126"/>
      <c r="I19" s="114">
        <f t="shared" si="4"/>
        <v>0</v>
      </c>
      <c r="J19" s="1356"/>
      <c r="K19" s="1337"/>
      <c r="L19" s="115"/>
      <c r="M19" s="127"/>
      <c r="N19" s="86"/>
      <c r="O19" s="123" t="s">
        <v>62</v>
      </c>
      <c r="P19" s="124">
        <f t="shared" si="5"/>
        <v>0</v>
      </c>
      <c r="Q19" s="1320"/>
      <c r="R19" s="1321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57"/>
      <c r="C20" s="1271"/>
      <c r="D20" s="128" t="s">
        <v>1</v>
      </c>
      <c r="E20" s="128"/>
      <c r="F20" s="129"/>
      <c r="G20" s="130"/>
      <c r="H20" s="130"/>
      <c r="I20" s="131">
        <f t="shared" si="4"/>
        <v>0</v>
      </c>
      <c r="J20" s="1339"/>
      <c r="K20" s="1337"/>
      <c r="L20" s="115"/>
      <c r="M20" s="132"/>
      <c r="N20" s="86"/>
      <c r="O20" s="123" t="s">
        <v>62</v>
      </c>
      <c r="P20" s="124">
        <f t="shared" si="5"/>
        <v>0</v>
      </c>
      <c r="Q20" s="1320"/>
      <c r="R20" s="132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57"/>
      <c r="C21" s="1271"/>
      <c r="D21" s="128" t="s">
        <v>1</v>
      </c>
      <c r="E21" s="128"/>
      <c r="F21" s="129"/>
      <c r="G21" s="130"/>
      <c r="H21" s="130"/>
      <c r="I21" s="131">
        <f t="shared" si="4"/>
        <v>0</v>
      </c>
      <c r="J21" s="1339"/>
      <c r="K21" s="1337"/>
      <c r="L21" s="115"/>
      <c r="M21" s="133"/>
      <c r="N21" s="86"/>
      <c r="O21" s="123" t="s">
        <v>62</v>
      </c>
      <c r="P21" s="124">
        <f t="shared" si="5"/>
        <v>0</v>
      </c>
      <c r="Q21" s="1320"/>
      <c r="R21" s="1321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57"/>
      <c r="C22" s="1271"/>
      <c r="D22" s="128" t="s">
        <v>1</v>
      </c>
      <c r="E22" s="128"/>
      <c r="F22" s="129"/>
      <c r="G22" s="130"/>
      <c r="H22" s="130"/>
      <c r="I22" s="131">
        <f t="shared" si="4"/>
        <v>0</v>
      </c>
      <c r="J22" s="1339"/>
      <c r="K22" s="1337"/>
      <c r="L22" s="115"/>
      <c r="M22" s="133"/>
      <c r="N22" s="86"/>
      <c r="O22" s="123" t="s">
        <v>62</v>
      </c>
      <c r="P22" s="124">
        <f t="shared" si="5"/>
        <v>0</v>
      </c>
      <c r="Q22" s="1320"/>
      <c r="R22" s="1321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57"/>
      <c r="C23" s="1271"/>
      <c r="D23" s="128" t="s">
        <v>1</v>
      </c>
      <c r="E23" s="128"/>
      <c r="F23" s="129"/>
      <c r="G23" s="130"/>
      <c r="H23" s="130"/>
      <c r="I23" s="131">
        <f t="shared" si="4"/>
        <v>0</v>
      </c>
      <c r="J23" s="1339"/>
      <c r="K23" s="1337"/>
      <c r="L23" s="115"/>
      <c r="M23" s="133"/>
      <c r="N23" s="86"/>
      <c r="O23" s="123" t="s">
        <v>62</v>
      </c>
      <c r="P23" s="124">
        <f t="shared" si="5"/>
        <v>0</v>
      </c>
      <c r="Q23" s="1320"/>
      <c r="R23" s="1321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57"/>
      <c r="C24" s="1271"/>
      <c r="D24" s="128" t="s">
        <v>1</v>
      </c>
      <c r="E24" s="128"/>
      <c r="F24" s="129"/>
      <c r="G24" s="130"/>
      <c r="H24" s="130"/>
      <c r="I24" s="131">
        <f t="shared" si="4"/>
        <v>0</v>
      </c>
      <c r="J24" s="1339"/>
      <c r="K24" s="1337"/>
      <c r="L24" s="115"/>
      <c r="M24" s="133"/>
      <c r="N24" s="86"/>
      <c r="O24" s="123" t="s">
        <v>62</v>
      </c>
      <c r="P24" s="124">
        <f t="shared" si="5"/>
        <v>0</v>
      </c>
      <c r="Q24" s="1320"/>
      <c r="R24" s="1321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57"/>
      <c r="C25" s="1271"/>
      <c r="D25" s="128" t="s">
        <v>1</v>
      </c>
      <c r="E25" s="128"/>
      <c r="F25" s="129"/>
      <c r="G25" s="130"/>
      <c r="H25" s="130"/>
      <c r="I25" s="131">
        <f t="shared" si="4"/>
        <v>0</v>
      </c>
      <c r="J25" s="1339"/>
      <c r="K25" s="1337"/>
      <c r="L25" s="115"/>
      <c r="M25" s="133"/>
      <c r="N25" s="86"/>
      <c r="O25" s="123" t="s">
        <v>62</v>
      </c>
      <c r="P25" s="124">
        <f t="shared" si="5"/>
        <v>0</v>
      </c>
      <c r="Q25" s="1320"/>
      <c r="R25" s="1321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57"/>
      <c r="C26" s="1271"/>
      <c r="D26" s="128" t="s">
        <v>1</v>
      </c>
      <c r="E26" s="128"/>
      <c r="F26" s="129"/>
      <c r="G26" s="130"/>
      <c r="H26" s="130"/>
      <c r="I26" s="131">
        <f t="shared" si="4"/>
        <v>0</v>
      </c>
      <c r="J26" s="1339"/>
      <c r="K26" s="1337"/>
      <c r="L26" s="115"/>
      <c r="M26" s="133"/>
      <c r="N26" s="86"/>
      <c r="O26" s="123" t="s">
        <v>62</v>
      </c>
      <c r="P26" s="134">
        <f t="shared" si="5"/>
        <v>0</v>
      </c>
      <c r="Q26" s="1320"/>
      <c r="R26" s="1321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59"/>
      <c r="C27" s="1288"/>
      <c r="D27" s="101"/>
      <c r="E27" s="136"/>
      <c r="F27" s="137"/>
      <c r="G27" s="136"/>
      <c r="H27" s="138" t="s">
        <v>126</v>
      </c>
      <c r="I27" s="139">
        <f>SUM(I12:I26)</f>
        <v>0</v>
      </c>
      <c r="J27" s="1338"/>
      <c r="K27" s="1289"/>
      <c r="L27" s="88"/>
      <c r="M27" s="88"/>
      <c r="N27" s="86"/>
      <c r="O27" s="141"/>
      <c r="P27" s="142">
        <f>SUM(P12:P26)</f>
        <v>0</v>
      </c>
      <c r="Q27" s="1358"/>
      <c r="R27" s="1289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50" t="s">
        <v>128</v>
      </c>
      <c r="C29" s="1288"/>
      <c r="D29" s="1288"/>
      <c r="E29" s="1288"/>
      <c r="F29" s="1288"/>
      <c r="G29" s="1288"/>
      <c r="H29" s="1288"/>
      <c r="I29" s="1288"/>
      <c r="J29" s="1288"/>
      <c r="K29" s="1289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22" t="s">
        <v>130</v>
      </c>
      <c r="C31" s="1351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52"/>
      <c r="C32" s="1353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55"/>
      <c r="C33" s="1271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55"/>
      <c r="C34" s="1271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55"/>
      <c r="C35" s="1271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55"/>
      <c r="C36" s="1271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55"/>
      <c r="C37" s="1271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55"/>
      <c r="C38" s="1271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55"/>
      <c r="C39" s="1271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57"/>
      <c r="C40" s="1271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57"/>
      <c r="C41" s="1271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57"/>
      <c r="C42" s="1271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57"/>
      <c r="C43" s="1271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57"/>
      <c r="C44" s="1271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57"/>
      <c r="C45" s="1271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57"/>
      <c r="C46" s="1271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59"/>
      <c r="C47" s="1288"/>
      <c r="D47" s="101"/>
      <c r="E47" s="136"/>
      <c r="F47" s="137"/>
      <c r="G47" s="136"/>
      <c r="H47" s="172"/>
      <c r="I47" s="140" t="s">
        <v>126</v>
      </c>
      <c r="J47" s="163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75" customHeight="1">
      <c r="A50" s="104" t="s">
        <v>114</v>
      </c>
      <c r="B50" s="1322" t="s">
        <v>136</v>
      </c>
      <c r="C50" s="1288"/>
      <c r="D50" s="1351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22" t="s">
        <v>122</v>
      </c>
      <c r="K50" s="1289"/>
      <c r="L50" s="17"/>
      <c r="M50" s="44" t="s">
        <v>123</v>
      </c>
      <c r="N50" s="13"/>
      <c r="O50" s="104" t="s">
        <v>124</v>
      </c>
      <c r="P50" s="107" t="s">
        <v>125</v>
      </c>
      <c r="Q50" s="1322" t="s">
        <v>78</v>
      </c>
      <c r="R50" s="1289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77" t="s">
        <v>141</v>
      </c>
      <c r="C51" s="1365"/>
      <c r="D51" s="1366"/>
      <c r="E51" s="183" t="s">
        <v>142</v>
      </c>
      <c r="F51" s="184" t="s">
        <v>143</v>
      </c>
      <c r="G51" s="185" t="s">
        <v>144</v>
      </c>
      <c r="H51" s="184" t="s">
        <v>145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40" t="s">
        <v>146</v>
      </c>
      <c r="K51" s="1341"/>
      <c r="L51" s="115"/>
      <c r="M51" s="122" t="s">
        <v>147</v>
      </c>
      <c r="N51" s="86"/>
      <c r="O51" s="118" t="s">
        <v>62</v>
      </c>
      <c r="P51" s="119">
        <f t="shared" ref="P51:P60" si="10">IF(O51="Acceptable",I51,0)</f>
        <v>5</v>
      </c>
      <c r="Q51" s="1323"/>
      <c r="R51" s="1324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78" t="s">
        <v>148</v>
      </c>
      <c r="C52" s="1270"/>
      <c r="D52" s="1271"/>
      <c r="E52" s="188" t="s">
        <v>149</v>
      </c>
      <c r="F52" s="188" t="s">
        <v>150</v>
      </c>
      <c r="G52" s="189" t="s">
        <v>144</v>
      </c>
      <c r="H52" s="188" t="s">
        <v>145</v>
      </c>
      <c r="I52" s="186">
        <f t="shared" si="9"/>
        <v>5</v>
      </c>
      <c r="J52" s="1342" t="s">
        <v>151</v>
      </c>
      <c r="K52" s="1337"/>
      <c r="L52" s="115"/>
      <c r="M52" s="122" t="s">
        <v>147</v>
      </c>
      <c r="N52" s="86"/>
      <c r="O52" s="123" t="s">
        <v>62</v>
      </c>
      <c r="P52" s="124">
        <f t="shared" si="10"/>
        <v>5</v>
      </c>
      <c r="Q52" s="1320"/>
      <c r="R52" s="1321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152</v>
      </c>
      <c r="AC52" s="86"/>
      <c r="AD52" s="88" t="s">
        <v>153</v>
      </c>
    </row>
    <row r="53" spans="1:30" ht="14.25" customHeight="1">
      <c r="A53" s="187">
        <v>3</v>
      </c>
      <c r="B53" s="1378" t="s">
        <v>154</v>
      </c>
      <c r="C53" s="1270"/>
      <c r="D53" s="1271"/>
      <c r="E53" s="188" t="s">
        <v>149</v>
      </c>
      <c r="F53" s="188" t="s">
        <v>155</v>
      </c>
      <c r="G53" s="189" t="s">
        <v>156</v>
      </c>
      <c r="H53" s="188" t="s">
        <v>152</v>
      </c>
      <c r="I53" s="186">
        <f t="shared" si="9"/>
        <v>10</v>
      </c>
      <c r="J53" s="1342" t="s">
        <v>157</v>
      </c>
      <c r="K53" s="1337"/>
      <c r="L53" s="115"/>
      <c r="M53" s="122" t="s">
        <v>147</v>
      </c>
      <c r="N53" s="86"/>
      <c r="O53" s="123" t="s">
        <v>62</v>
      </c>
      <c r="P53" s="124">
        <f t="shared" si="10"/>
        <v>10</v>
      </c>
      <c r="Q53" s="1320"/>
      <c r="R53" s="1321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55"/>
      <c r="C54" s="1270"/>
      <c r="D54" s="1271"/>
      <c r="E54" s="190"/>
      <c r="F54" s="190"/>
      <c r="G54" s="191"/>
      <c r="H54" s="190"/>
      <c r="I54" s="192"/>
      <c r="J54" s="1336"/>
      <c r="K54" s="1337"/>
      <c r="L54" s="115"/>
      <c r="M54" s="122"/>
      <c r="N54" s="86"/>
      <c r="O54" s="123" t="s">
        <v>62</v>
      </c>
      <c r="P54" s="124">
        <f t="shared" si="10"/>
        <v>0</v>
      </c>
      <c r="Q54" s="1320"/>
      <c r="R54" s="1321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156</v>
      </c>
    </row>
    <row r="55" spans="1:30" ht="14.4">
      <c r="A55" s="121">
        <v>5</v>
      </c>
      <c r="B55" s="1355"/>
      <c r="C55" s="1270"/>
      <c r="D55" s="1271"/>
      <c r="E55" s="190"/>
      <c r="F55" s="190"/>
      <c r="G55" s="191"/>
      <c r="H55" s="190"/>
      <c r="I55" s="192"/>
      <c r="J55" s="1336"/>
      <c r="K55" s="1337"/>
      <c r="L55" s="115"/>
      <c r="M55" s="122"/>
      <c r="N55" s="86"/>
      <c r="O55" s="123" t="s">
        <v>62</v>
      </c>
      <c r="P55" s="124">
        <f t="shared" si="10"/>
        <v>0</v>
      </c>
      <c r="Q55" s="1320"/>
      <c r="R55" s="1321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158</v>
      </c>
    </row>
    <row r="56" spans="1:30" ht="13.5" customHeight="1">
      <c r="A56" s="121">
        <v>6</v>
      </c>
      <c r="B56" s="1355"/>
      <c r="C56" s="1270"/>
      <c r="D56" s="1271"/>
      <c r="E56" s="190"/>
      <c r="F56" s="190"/>
      <c r="G56" s="191"/>
      <c r="H56" s="190"/>
      <c r="I56" s="192"/>
      <c r="J56" s="1336"/>
      <c r="K56" s="1337"/>
      <c r="L56" s="115"/>
      <c r="M56" s="122"/>
      <c r="N56" s="86"/>
      <c r="O56" s="123" t="s">
        <v>62</v>
      </c>
      <c r="P56" s="124">
        <f t="shared" si="10"/>
        <v>0</v>
      </c>
      <c r="Q56" s="1320"/>
      <c r="R56" s="1321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55"/>
      <c r="C57" s="1270"/>
      <c r="D57" s="1271"/>
      <c r="E57" s="190"/>
      <c r="F57" s="190"/>
      <c r="G57" s="191"/>
      <c r="H57" s="190"/>
      <c r="I57" s="192"/>
      <c r="J57" s="1336"/>
      <c r="K57" s="1337"/>
      <c r="L57" s="115"/>
      <c r="M57" s="122"/>
      <c r="N57" s="86"/>
      <c r="O57" s="123" t="s">
        <v>62</v>
      </c>
      <c r="P57" s="124">
        <f t="shared" si="10"/>
        <v>0</v>
      </c>
      <c r="Q57" s="1320"/>
      <c r="R57" s="1321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55"/>
      <c r="C58" s="1270"/>
      <c r="D58" s="1271"/>
      <c r="E58" s="190"/>
      <c r="F58" s="190"/>
      <c r="G58" s="191"/>
      <c r="H58" s="190"/>
      <c r="I58" s="192"/>
      <c r="J58" s="1336"/>
      <c r="K58" s="1337"/>
      <c r="L58" s="115"/>
      <c r="M58" s="122"/>
      <c r="N58" s="86"/>
      <c r="O58" s="123" t="s">
        <v>62</v>
      </c>
      <c r="P58" s="124">
        <f t="shared" si="10"/>
        <v>0</v>
      </c>
      <c r="Q58" s="1320"/>
      <c r="R58" s="1321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55"/>
      <c r="C59" s="1270"/>
      <c r="D59" s="1271"/>
      <c r="E59" s="190"/>
      <c r="F59" s="190"/>
      <c r="G59" s="191"/>
      <c r="H59" s="190"/>
      <c r="I59" s="192"/>
      <c r="J59" s="1336"/>
      <c r="K59" s="1337"/>
      <c r="L59" s="115"/>
      <c r="M59" s="122"/>
      <c r="N59" s="86"/>
      <c r="O59" s="123" t="s">
        <v>62</v>
      </c>
      <c r="P59" s="124">
        <f t="shared" si="10"/>
        <v>0</v>
      </c>
      <c r="Q59" s="1320"/>
      <c r="R59" s="1321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55"/>
      <c r="C60" s="1270"/>
      <c r="D60" s="1271"/>
      <c r="E60" s="190"/>
      <c r="F60" s="190"/>
      <c r="G60" s="191"/>
      <c r="H60" s="190"/>
      <c r="I60" s="192"/>
      <c r="J60" s="1336"/>
      <c r="K60" s="1337"/>
      <c r="L60" s="115"/>
      <c r="M60" s="127"/>
      <c r="N60" s="86"/>
      <c r="O60" s="169" t="s">
        <v>62</v>
      </c>
      <c r="P60" s="134">
        <f t="shared" si="10"/>
        <v>0</v>
      </c>
      <c r="Q60" s="1320"/>
      <c r="R60" s="1321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59"/>
      <c r="C61" s="1288"/>
      <c r="D61" s="1351"/>
      <c r="E61" s="193"/>
      <c r="F61" s="193"/>
      <c r="G61" s="193"/>
      <c r="H61" s="138" t="s">
        <v>126</v>
      </c>
      <c r="I61" s="194">
        <f>SUM(I51:I60)</f>
        <v>20</v>
      </c>
      <c r="J61" s="1338"/>
      <c r="K61" s="1289"/>
      <c r="L61" s="88"/>
      <c r="M61" s="88"/>
      <c r="N61" s="86"/>
      <c r="O61" s="141"/>
      <c r="P61" s="175">
        <f>SUM(P51:P60)</f>
        <v>20</v>
      </c>
      <c r="Q61" s="1325"/>
      <c r="R61" s="1289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149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46" t="s">
        <v>159</v>
      </c>
      <c r="B63" s="1288"/>
      <c r="C63" s="1288"/>
      <c r="D63" s="1288"/>
      <c r="E63" s="1288"/>
      <c r="F63" s="1288"/>
      <c r="G63" s="1288"/>
      <c r="H63" s="1288"/>
      <c r="I63" s="1288"/>
      <c r="J63" s="1288"/>
      <c r="K63" s="1289"/>
      <c r="L63" s="92"/>
      <c r="M63" s="92" t="str">
        <f>A63</f>
        <v>CRITERION C - THESIS, DISSERTATION AND MENTORSHIP SERVICES (MAX = 10 POINTS)</v>
      </c>
      <c r="N63" s="86"/>
      <c r="O63" s="1326" t="str">
        <f>A63</f>
        <v>CRITERION C - THESIS, DISSERTATION AND MENTORSHIP SERVICES (MAX = 10 POINTS)</v>
      </c>
      <c r="P63" s="1264"/>
      <c r="Q63" s="1264"/>
      <c r="R63" s="1264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160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161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09" t="s">
        <v>114</v>
      </c>
      <c r="B67" s="1331" t="s">
        <v>162</v>
      </c>
      <c r="C67" s="1302"/>
      <c r="D67" s="1282"/>
      <c r="E67" s="1360" t="s">
        <v>163</v>
      </c>
      <c r="F67" s="1361"/>
      <c r="G67" s="1361"/>
      <c r="H67" s="1353"/>
      <c r="I67" s="1310" t="s">
        <v>121</v>
      </c>
      <c r="J67" s="1374" t="s">
        <v>122</v>
      </c>
      <c r="K67" s="1303"/>
      <c r="L67" s="88"/>
      <c r="M67" s="1362" t="s">
        <v>123</v>
      </c>
      <c r="N67" s="86"/>
      <c r="O67" s="1327" t="s">
        <v>124</v>
      </c>
      <c r="P67" s="1329" t="s">
        <v>164</v>
      </c>
      <c r="Q67" s="1331" t="s">
        <v>78</v>
      </c>
      <c r="R67" s="1303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83"/>
      <c r="B68" s="1332"/>
      <c r="C68" s="1304"/>
      <c r="D68" s="1284"/>
      <c r="E68" s="207" t="s">
        <v>81</v>
      </c>
      <c r="F68" s="207" t="s">
        <v>84</v>
      </c>
      <c r="G68" s="207" t="s">
        <v>86</v>
      </c>
      <c r="H68" s="207" t="s">
        <v>88</v>
      </c>
      <c r="I68" s="1304"/>
      <c r="J68" s="1332"/>
      <c r="K68" s="1305"/>
      <c r="L68" s="88"/>
      <c r="M68" s="1363"/>
      <c r="N68" s="86"/>
      <c r="O68" s="1328"/>
      <c r="P68" s="1330"/>
      <c r="Q68" s="1332"/>
      <c r="R68" s="1305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64" t="s">
        <v>165</v>
      </c>
      <c r="C69" s="1365"/>
      <c r="D69" s="1366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79"/>
      <c r="K69" s="1376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23"/>
      <c r="R69" s="1324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67" t="s">
        <v>166</v>
      </c>
      <c r="C70" s="1270"/>
      <c r="D70" s="1271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68" t="s">
        <v>167</v>
      </c>
      <c r="K70" s="1337"/>
      <c r="L70" s="115"/>
      <c r="M70" s="122"/>
      <c r="N70" s="86"/>
      <c r="O70" s="123" t="s">
        <v>62</v>
      </c>
      <c r="P70" s="124">
        <f t="shared" si="13"/>
        <v>10</v>
      </c>
      <c r="Q70" s="1320"/>
      <c r="R70" s="1321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67" t="s">
        <v>168</v>
      </c>
      <c r="C71" s="1270"/>
      <c r="D71" s="1271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36"/>
      <c r="K71" s="1337"/>
      <c r="L71" s="115"/>
      <c r="M71" s="122"/>
      <c r="N71" s="86"/>
      <c r="O71" s="123" t="s">
        <v>62</v>
      </c>
      <c r="P71" s="124">
        <f t="shared" si="13"/>
        <v>0</v>
      </c>
      <c r="Q71" s="1320"/>
      <c r="R71" s="1321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69" t="s">
        <v>169</v>
      </c>
      <c r="C72" s="1370"/>
      <c r="D72" s="1371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72"/>
      <c r="K72" s="1373"/>
      <c r="L72" s="115"/>
      <c r="M72" s="127"/>
      <c r="N72" s="86"/>
      <c r="O72" s="169" t="s">
        <v>62</v>
      </c>
      <c r="P72" s="134">
        <f t="shared" si="13"/>
        <v>0</v>
      </c>
      <c r="Q72" s="1333"/>
      <c r="R72" s="1334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38" t="s">
        <v>170</v>
      </c>
      <c r="C73" s="1288"/>
      <c r="D73" s="1351"/>
      <c r="E73" s="212"/>
      <c r="F73" s="212"/>
      <c r="G73" s="212"/>
      <c r="H73" s="212" t="s">
        <v>126</v>
      </c>
      <c r="I73" s="213">
        <f>SUM(I69:I72)</f>
        <v>10</v>
      </c>
      <c r="J73" s="1338"/>
      <c r="K73" s="1289"/>
      <c r="L73" s="88"/>
      <c r="M73" s="88"/>
      <c r="N73" s="86"/>
      <c r="O73" s="141"/>
      <c r="P73" s="175">
        <f>SUM(P69:P72)</f>
        <v>10</v>
      </c>
      <c r="Q73" s="1335"/>
      <c r="R73" s="1289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171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09" t="s">
        <v>114</v>
      </c>
      <c r="B76" s="1331" t="s">
        <v>162</v>
      </c>
      <c r="C76" s="1302"/>
      <c r="D76" s="1282"/>
      <c r="E76" s="1360" t="s">
        <v>172</v>
      </c>
      <c r="F76" s="1361"/>
      <c r="G76" s="1361"/>
      <c r="H76" s="1353"/>
      <c r="I76" s="1310" t="s">
        <v>121</v>
      </c>
      <c r="J76" s="1374" t="s">
        <v>122</v>
      </c>
      <c r="K76" s="1303"/>
      <c r="L76" s="88"/>
      <c r="M76" s="1362" t="s">
        <v>123</v>
      </c>
      <c r="N76" s="86"/>
      <c r="O76" s="1327" t="s">
        <v>124</v>
      </c>
      <c r="P76" s="1329" t="s">
        <v>164</v>
      </c>
      <c r="Q76" s="1331" t="s">
        <v>78</v>
      </c>
      <c r="R76" s="1303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1283"/>
      <c r="B77" s="1332"/>
      <c r="C77" s="1304"/>
      <c r="D77" s="1284"/>
      <c r="E77" s="207" t="s">
        <v>81</v>
      </c>
      <c r="F77" s="207" t="s">
        <v>84</v>
      </c>
      <c r="G77" s="207" t="s">
        <v>86</v>
      </c>
      <c r="H77" s="207" t="s">
        <v>88</v>
      </c>
      <c r="I77" s="1304"/>
      <c r="J77" s="1332"/>
      <c r="K77" s="1305"/>
      <c r="L77" s="88"/>
      <c r="M77" s="1363"/>
      <c r="N77" s="86"/>
      <c r="O77" s="1328"/>
      <c r="P77" s="1330"/>
      <c r="Q77" s="1332"/>
      <c r="R77" s="1305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64" t="s">
        <v>165</v>
      </c>
      <c r="C78" s="1365"/>
      <c r="D78" s="1365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75"/>
      <c r="K78" s="1376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23"/>
      <c r="R78" s="1324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67" t="s">
        <v>166</v>
      </c>
      <c r="C79" s="1270"/>
      <c r="D79" s="1270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56"/>
      <c r="K79" s="1337"/>
      <c r="L79" s="115"/>
      <c r="M79" s="122"/>
      <c r="N79" s="86"/>
      <c r="O79" s="123" t="s">
        <v>62</v>
      </c>
      <c r="P79" s="124">
        <f t="shared" si="15"/>
        <v>0</v>
      </c>
      <c r="Q79" s="1320"/>
      <c r="R79" s="1321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67" t="s">
        <v>168</v>
      </c>
      <c r="C80" s="1270"/>
      <c r="D80" s="1270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56"/>
      <c r="K80" s="1337"/>
      <c r="L80" s="115"/>
      <c r="M80" s="122"/>
      <c r="N80" s="86"/>
      <c r="O80" s="123" t="s">
        <v>62</v>
      </c>
      <c r="P80" s="124">
        <f t="shared" si="15"/>
        <v>0</v>
      </c>
      <c r="Q80" s="1320"/>
      <c r="R80" s="1321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69" t="s">
        <v>169</v>
      </c>
      <c r="C81" s="1370"/>
      <c r="D81" s="1370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81"/>
      <c r="K81" s="1373"/>
      <c r="L81" s="115"/>
      <c r="M81" s="127"/>
      <c r="N81" s="86"/>
      <c r="O81" s="169" t="s">
        <v>62</v>
      </c>
      <c r="P81" s="134">
        <f t="shared" si="15"/>
        <v>0</v>
      </c>
      <c r="Q81" s="1333"/>
      <c r="R81" s="1334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82" t="s">
        <v>170</v>
      </c>
      <c r="C82" s="1304"/>
      <c r="D82" s="1304"/>
      <c r="E82" s="212"/>
      <c r="F82" s="212"/>
      <c r="G82" s="212"/>
      <c r="H82" s="212" t="s">
        <v>126</v>
      </c>
      <c r="I82" s="194">
        <f>SUM(I78:I81)</f>
        <v>0</v>
      </c>
      <c r="J82" s="1338"/>
      <c r="K82" s="1289"/>
      <c r="L82" s="88"/>
      <c r="M82" s="88"/>
      <c r="N82" s="86"/>
      <c r="O82" s="141"/>
      <c r="P82" s="175">
        <f>SUM(P78:P81)</f>
        <v>0</v>
      </c>
      <c r="Q82" s="1335"/>
      <c r="R82" s="1289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173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22" t="s">
        <v>174</v>
      </c>
      <c r="C85" s="1288"/>
      <c r="D85" s="1322" t="s">
        <v>175</v>
      </c>
      <c r="E85" s="1351"/>
      <c r="F85" s="1322" t="s">
        <v>176</v>
      </c>
      <c r="G85" s="1351"/>
      <c r="H85" s="107" t="s">
        <v>177</v>
      </c>
      <c r="I85" s="232" t="s">
        <v>121</v>
      </c>
      <c r="J85" s="1322" t="s">
        <v>122</v>
      </c>
      <c r="K85" s="1289"/>
      <c r="L85" s="17"/>
      <c r="M85" s="44" t="s">
        <v>123</v>
      </c>
      <c r="N85" s="13"/>
      <c r="O85" s="104" t="s">
        <v>124</v>
      </c>
      <c r="P85" s="107" t="s">
        <v>125</v>
      </c>
      <c r="Q85" s="1322" t="s">
        <v>78</v>
      </c>
      <c r="R85" s="1289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83"/>
      <c r="C86" s="1365"/>
      <c r="D86" s="1383"/>
      <c r="E86" s="1366"/>
      <c r="F86" s="1384"/>
      <c r="G86" s="1366"/>
      <c r="H86" s="233"/>
      <c r="I86" s="234">
        <f t="shared" ref="I86:I95" si="17">IF(ISBLANK(B86),0,0+IF(ISBLANK(D86),0,0+IF(ISBLANK(F86),0,0+IF(ISBLANK(H86),0,3))))</f>
        <v>0</v>
      </c>
      <c r="J86" s="1375"/>
      <c r="K86" s="1376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23"/>
      <c r="R86" s="1324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55"/>
      <c r="C87" s="1270"/>
      <c r="D87" s="1355"/>
      <c r="E87" s="1271"/>
      <c r="F87" s="1380"/>
      <c r="G87" s="1271"/>
      <c r="H87" s="236"/>
      <c r="I87" s="234">
        <f t="shared" si="17"/>
        <v>0</v>
      </c>
      <c r="J87" s="1356"/>
      <c r="K87" s="1337"/>
      <c r="L87" s="115"/>
      <c r="M87" s="122"/>
      <c r="N87" s="86"/>
      <c r="O87" s="123" t="s">
        <v>62</v>
      </c>
      <c r="P87" s="124">
        <f t="shared" si="18"/>
        <v>0</v>
      </c>
      <c r="Q87" s="1320"/>
      <c r="R87" s="1321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55"/>
      <c r="C88" s="1270"/>
      <c r="D88" s="1355"/>
      <c r="E88" s="1271"/>
      <c r="F88" s="1380"/>
      <c r="G88" s="1271"/>
      <c r="H88" s="236"/>
      <c r="I88" s="234">
        <f t="shared" si="17"/>
        <v>0</v>
      </c>
      <c r="J88" s="1356"/>
      <c r="K88" s="1337"/>
      <c r="L88" s="115"/>
      <c r="M88" s="122"/>
      <c r="N88" s="86"/>
      <c r="O88" s="123" t="s">
        <v>62</v>
      </c>
      <c r="P88" s="124">
        <f t="shared" si="18"/>
        <v>0</v>
      </c>
      <c r="Q88" s="1320"/>
      <c r="R88" s="1321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55"/>
      <c r="C89" s="1270"/>
      <c r="D89" s="1355"/>
      <c r="E89" s="1271"/>
      <c r="F89" s="1380"/>
      <c r="G89" s="1271"/>
      <c r="H89" s="236"/>
      <c r="I89" s="234">
        <f t="shared" si="17"/>
        <v>0</v>
      </c>
      <c r="J89" s="1356"/>
      <c r="K89" s="1337"/>
      <c r="L89" s="115"/>
      <c r="M89" s="122"/>
      <c r="N89" s="86"/>
      <c r="O89" s="123" t="s">
        <v>62</v>
      </c>
      <c r="P89" s="124">
        <f t="shared" si="18"/>
        <v>0</v>
      </c>
      <c r="Q89" s="1320"/>
      <c r="R89" s="1321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55"/>
      <c r="C90" s="1270"/>
      <c r="D90" s="1355"/>
      <c r="E90" s="1271"/>
      <c r="F90" s="1380"/>
      <c r="G90" s="1271"/>
      <c r="H90" s="236"/>
      <c r="I90" s="234">
        <f t="shared" si="17"/>
        <v>0</v>
      </c>
      <c r="J90" s="1356"/>
      <c r="K90" s="1337"/>
      <c r="L90" s="115"/>
      <c r="M90" s="122"/>
      <c r="N90" s="86"/>
      <c r="O90" s="123" t="s">
        <v>62</v>
      </c>
      <c r="P90" s="124">
        <f t="shared" si="18"/>
        <v>0</v>
      </c>
      <c r="Q90" s="1320"/>
      <c r="R90" s="1321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55"/>
      <c r="C91" s="1270"/>
      <c r="D91" s="1355"/>
      <c r="E91" s="1271"/>
      <c r="F91" s="1380"/>
      <c r="G91" s="1271"/>
      <c r="H91" s="236"/>
      <c r="I91" s="234">
        <f t="shared" si="17"/>
        <v>0</v>
      </c>
      <c r="J91" s="1356"/>
      <c r="K91" s="1337"/>
      <c r="L91" s="115"/>
      <c r="M91" s="122"/>
      <c r="N91" s="86"/>
      <c r="O91" s="123" t="s">
        <v>62</v>
      </c>
      <c r="P91" s="124">
        <f t="shared" si="18"/>
        <v>0</v>
      </c>
      <c r="Q91" s="1320"/>
      <c r="R91" s="1321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55"/>
      <c r="C92" s="1270"/>
      <c r="D92" s="1355"/>
      <c r="E92" s="1271"/>
      <c r="F92" s="1380"/>
      <c r="G92" s="1271"/>
      <c r="H92" s="236"/>
      <c r="I92" s="234">
        <f t="shared" si="17"/>
        <v>0</v>
      </c>
      <c r="J92" s="1356"/>
      <c r="K92" s="1337"/>
      <c r="L92" s="115"/>
      <c r="M92" s="122"/>
      <c r="N92" s="86"/>
      <c r="O92" s="123" t="s">
        <v>62</v>
      </c>
      <c r="P92" s="124">
        <f t="shared" si="18"/>
        <v>0</v>
      </c>
      <c r="Q92" s="1320"/>
      <c r="R92" s="1321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55"/>
      <c r="C93" s="1270"/>
      <c r="D93" s="1355"/>
      <c r="E93" s="1271"/>
      <c r="F93" s="1380"/>
      <c r="G93" s="1271"/>
      <c r="H93" s="236"/>
      <c r="I93" s="234">
        <f t="shared" si="17"/>
        <v>0</v>
      </c>
      <c r="J93" s="1356"/>
      <c r="K93" s="1337"/>
      <c r="L93" s="115"/>
      <c r="M93" s="122"/>
      <c r="N93" s="86"/>
      <c r="O93" s="123" t="s">
        <v>62</v>
      </c>
      <c r="P93" s="124">
        <f t="shared" si="18"/>
        <v>0</v>
      </c>
      <c r="Q93" s="1320"/>
      <c r="R93" s="1321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55"/>
      <c r="C94" s="1270"/>
      <c r="D94" s="1355"/>
      <c r="E94" s="1271"/>
      <c r="F94" s="1380"/>
      <c r="G94" s="1271"/>
      <c r="H94" s="236"/>
      <c r="I94" s="234">
        <f t="shared" si="17"/>
        <v>0</v>
      </c>
      <c r="J94" s="1356"/>
      <c r="K94" s="1337"/>
      <c r="L94" s="115"/>
      <c r="M94" s="122"/>
      <c r="N94" s="86"/>
      <c r="O94" s="123" t="s">
        <v>62</v>
      </c>
      <c r="P94" s="124">
        <f t="shared" si="18"/>
        <v>0</v>
      </c>
      <c r="Q94" s="1320"/>
      <c r="R94" s="1321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85"/>
      <c r="C95" s="1389"/>
      <c r="D95" s="1385"/>
      <c r="E95" s="1386"/>
      <c r="F95" s="1387"/>
      <c r="G95" s="1386"/>
      <c r="H95" s="237"/>
      <c r="I95" s="234">
        <f t="shared" si="17"/>
        <v>0</v>
      </c>
      <c r="J95" s="1381"/>
      <c r="K95" s="1373"/>
      <c r="L95" s="115"/>
      <c r="M95" s="127"/>
      <c r="N95" s="86"/>
      <c r="O95" s="169" t="s">
        <v>62</v>
      </c>
      <c r="P95" s="134">
        <f t="shared" si="18"/>
        <v>0</v>
      </c>
      <c r="Q95" s="1333"/>
      <c r="R95" s="1334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38"/>
      <c r="E96" s="1351"/>
      <c r="F96" s="1388"/>
      <c r="G96" s="1351"/>
      <c r="H96" s="212" t="s">
        <v>126</v>
      </c>
      <c r="I96" s="139">
        <f>SUM(I86:I95)</f>
        <v>0</v>
      </c>
      <c r="J96" s="1338"/>
      <c r="K96" s="1289"/>
      <c r="L96" s="88"/>
      <c r="M96" s="88"/>
      <c r="N96" s="86"/>
      <c r="O96" s="141"/>
      <c r="P96" s="175">
        <f>SUM(P86:P95)</f>
        <v>0</v>
      </c>
      <c r="Q96" s="1325"/>
      <c r="R96" s="1289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D87:E87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4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sqref="A1:I1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390" t="s">
        <v>178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/>
      <c r="L1" s="246"/>
      <c r="M1" s="1390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390" t="s">
        <v>54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/>
      <c r="L3" s="246"/>
      <c r="M3" s="1390" t="str">
        <f t="shared" ref="M3:M4" si="0">A3</f>
        <v>KRA I - INSTRUCTION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391" t="s">
        <v>179</v>
      </c>
      <c r="B4" s="1264"/>
      <c r="C4" s="1264"/>
      <c r="D4" s="1264"/>
      <c r="E4" s="1264"/>
      <c r="F4" s="1264"/>
      <c r="G4" s="1264"/>
      <c r="H4" s="1264"/>
      <c r="I4" s="1264"/>
      <c r="J4" s="93"/>
      <c r="K4" s="93"/>
      <c r="L4" s="246"/>
      <c r="M4" s="1391" t="str">
        <f t="shared" si="0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393" t="str">
        <f>'Request Form'!B6</f>
        <v>LAST NAME:</v>
      </c>
      <c r="B6" s="1361"/>
      <c r="C6" s="1353"/>
      <c r="D6" s="1392" t="str">
        <f>Form1_A!E3</f>
        <v>MAALIW</v>
      </c>
      <c r="E6" s="1302"/>
      <c r="F6" s="1302"/>
      <c r="G6" s="1302"/>
      <c r="H6" s="1302"/>
      <c r="I6" s="1303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394" t="str">
        <f>'Request Form'!B7</f>
        <v>FIRST NAME, EXT.:</v>
      </c>
      <c r="B7" s="1270"/>
      <c r="C7" s="1271"/>
      <c r="D7" s="1395" t="str">
        <f>Form1_A!E4</f>
        <v>RENATO III</v>
      </c>
      <c r="E7" s="1270"/>
      <c r="F7" s="1270"/>
      <c r="G7" s="1270"/>
      <c r="H7" s="1270"/>
      <c r="I7" s="1337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394" t="str">
        <f>'Request Form'!B8</f>
        <v>MIDDLE NAME:</v>
      </c>
      <c r="B8" s="1270"/>
      <c r="C8" s="1271"/>
      <c r="D8" s="1395" t="str">
        <f>Form1_A!E5</f>
        <v>RACELIS</v>
      </c>
      <c r="E8" s="1270"/>
      <c r="F8" s="1270"/>
      <c r="G8" s="1270"/>
      <c r="H8" s="1270"/>
      <c r="I8" s="1337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396" t="s">
        <v>180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93" t="str">
        <f>A10</f>
        <v>CRITERION A - INSTRUCTION (MAX = 60 POINTS)</v>
      </c>
      <c r="L10" s="246"/>
      <c r="M10" s="1391" t="str">
        <f>A10</f>
        <v>CRITERION A - INSTRUCTION (MAX = 60 POINTS)</v>
      </c>
      <c r="N10" s="1264"/>
      <c r="O10" s="12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181</v>
      </c>
      <c r="J11" s="253"/>
      <c r="K11" s="253"/>
      <c r="L11" s="246"/>
      <c r="M11" s="1397"/>
      <c r="N11" s="1304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182</v>
      </c>
      <c r="B12" s="1398" t="s">
        <v>183</v>
      </c>
      <c r="C12" s="1361"/>
      <c r="D12" s="1361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181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184</v>
      </c>
      <c r="C13" s="263"/>
      <c r="D13" s="263"/>
      <c r="E13" s="264"/>
      <c r="F13" s="264"/>
      <c r="G13" s="265"/>
      <c r="H13" s="266">
        <f>Form1_A!K25</f>
        <v>35.672399999999996</v>
      </c>
      <c r="I13" s="1399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185</v>
      </c>
      <c r="C14" s="273"/>
      <c r="D14" s="273"/>
      <c r="E14" s="274"/>
      <c r="F14" s="274"/>
      <c r="G14" s="275"/>
      <c r="H14" s="266">
        <f>Form1_A!K40</f>
        <v>23.759999999999998</v>
      </c>
      <c r="I14" s="1400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01" t="s">
        <v>186</v>
      </c>
      <c r="B15" s="1288"/>
      <c r="C15" s="1288"/>
      <c r="D15" s="1288"/>
      <c r="E15" s="1288"/>
      <c r="F15" s="1288"/>
      <c r="G15" s="1351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02"/>
      <c r="B16" s="1288"/>
      <c r="C16" s="1288"/>
      <c r="D16" s="1288"/>
      <c r="E16" s="1288"/>
      <c r="F16" s="1288"/>
      <c r="G16" s="1288"/>
      <c r="H16" s="1288"/>
      <c r="I16" s="1288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396" t="s">
        <v>110</v>
      </c>
      <c r="B17" s="1288"/>
      <c r="C17" s="1288"/>
      <c r="D17" s="1288"/>
      <c r="E17" s="1288"/>
      <c r="F17" s="1288"/>
      <c r="G17" s="1288"/>
      <c r="H17" s="1288"/>
      <c r="I17" s="1289"/>
      <c r="J17" s="93"/>
      <c r="K17" s="288" t="s">
        <v>123</v>
      </c>
      <c r="L17" s="246"/>
      <c r="M17" s="1403" t="str">
        <f>A17</f>
        <v>CRITERION B - CURRICULUM AND INSTRUCTIONAL MATERIALS DEVELOPMENT (MAX = 30 POINTS)</v>
      </c>
      <c r="N17" s="1304"/>
      <c r="O17" s="13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181</v>
      </c>
      <c r="J18" s="253"/>
      <c r="K18" s="290"/>
      <c r="L18" s="259"/>
      <c r="M18" s="261" t="s">
        <v>125</v>
      </c>
      <c r="N18" s="261" t="s">
        <v>181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398" t="s">
        <v>187</v>
      </c>
      <c r="C19" s="1361"/>
      <c r="D19" s="1361"/>
      <c r="E19" s="1361"/>
      <c r="F19" s="1361"/>
      <c r="G19" s="1353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07" t="s">
        <v>188</v>
      </c>
      <c r="C20" s="1268"/>
      <c r="D20" s="1268"/>
      <c r="E20" s="1268"/>
      <c r="F20" s="1268"/>
      <c r="G20" s="1408"/>
      <c r="H20" s="266">
        <f>'Form1_B&amp;C'!I27</f>
        <v>0</v>
      </c>
      <c r="I20" s="1409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10" t="s">
        <v>189</v>
      </c>
      <c r="C21" s="1411"/>
      <c r="D21" s="1411"/>
      <c r="E21" s="1411"/>
      <c r="F21" s="1411"/>
      <c r="G21" s="1412"/>
      <c r="H21" s="303">
        <f>'Form1_B&amp;C'!J47</f>
        <v>0</v>
      </c>
      <c r="I21" s="1348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13" t="s">
        <v>190</v>
      </c>
      <c r="B22" s="1288"/>
      <c r="C22" s="1288"/>
      <c r="D22" s="1288"/>
      <c r="E22" s="1288"/>
      <c r="F22" s="1288"/>
      <c r="G22" s="1351"/>
      <c r="H22" s="307">
        <f>SUM(H20:H21)</f>
        <v>0</v>
      </c>
      <c r="I22" s="1348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14" t="s">
        <v>191</v>
      </c>
      <c r="C23" s="1302"/>
      <c r="D23" s="1302"/>
      <c r="E23" s="1302"/>
      <c r="F23" s="1302"/>
      <c r="G23" s="1282"/>
      <c r="H23" s="312">
        <f>'Form1_B&amp;C'!I61</f>
        <v>20</v>
      </c>
      <c r="I23" s="1348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13" t="s">
        <v>190</v>
      </c>
      <c r="B24" s="1288"/>
      <c r="C24" s="1288"/>
      <c r="D24" s="1288"/>
      <c r="E24" s="1288"/>
      <c r="F24" s="1288"/>
      <c r="G24" s="1351"/>
      <c r="H24" s="315">
        <f>H23</f>
        <v>20</v>
      </c>
      <c r="I24" s="1305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192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05"/>
      <c r="B26" s="1288"/>
      <c r="C26" s="1288"/>
      <c r="D26" s="1288"/>
      <c r="E26" s="1288"/>
      <c r="F26" s="1288"/>
      <c r="G26" s="1288"/>
      <c r="H26" s="1288"/>
      <c r="I26" s="1288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06" t="s">
        <v>193</v>
      </c>
      <c r="B27" s="1288"/>
      <c r="C27" s="1288"/>
      <c r="D27" s="1288"/>
      <c r="E27" s="1288"/>
      <c r="F27" s="1288"/>
      <c r="G27" s="1288"/>
      <c r="H27" s="1288"/>
      <c r="I27" s="1289"/>
      <c r="J27" s="324"/>
      <c r="K27" s="325" t="s">
        <v>123</v>
      </c>
      <c r="L27" s="246"/>
      <c r="M27" s="1403" t="str">
        <f>A27</f>
        <v>CRITERION C - THESIS, DISSERTATION AND  MENTORSHIP SERVICES (MAX = 10 POINTS)</v>
      </c>
      <c r="N27" s="1304"/>
      <c r="O27" s="1304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182</v>
      </c>
      <c r="B28" s="1415" t="s">
        <v>194</v>
      </c>
      <c r="C28" s="1288"/>
      <c r="D28" s="1288"/>
      <c r="E28" s="1288"/>
      <c r="F28" s="1288"/>
      <c r="G28" s="1351"/>
      <c r="H28" s="251" t="s">
        <v>121</v>
      </c>
      <c r="I28" s="252" t="s">
        <v>181</v>
      </c>
      <c r="J28" s="253"/>
      <c r="K28" s="290"/>
      <c r="L28" s="259"/>
      <c r="M28" s="261" t="s">
        <v>125</v>
      </c>
      <c r="N28" s="327" t="s">
        <v>181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16" t="s">
        <v>195</v>
      </c>
      <c r="C29" s="1361"/>
      <c r="D29" s="1361"/>
      <c r="E29" s="1361"/>
      <c r="F29" s="1361"/>
      <c r="G29" s="1353"/>
      <c r="H29" s="329">
        <f>'Form1_B&amp;C'!I73</f>
        <v>10</v>
      </c>
      <c r="I29" s="1417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18" t="s">
        <v>196</v>
      </c>
      <c r="C30" s="1270"/>
      <c r="D30" s="1270"/>
      <c r="E30" s="1270"/>
      <c r="F30" s="1270"/>
      <c r="G30" s="1271"/>
      <c r="H30" s="334">
        <f>'Form1_B&amp;C'!I82</f>
        <v>0</v>
      </c>
      <c r="I30" s="1400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19" t="s">
        <v>197</v>
      </c>
      <c r="C31" s="1370"/>
      <c r="D31" s="1370"/>
      <c r="E31" s="1370"/>
      <c r="F31" s="1370"/>
      <c r="G31" s="1371"/>
      <c r="H31" s="339">
        <f>'Form1_B&amp;C'!I96</f>
        <v>0</v>
      </c>
      <c r="I31" s="1400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20" t="s">
        <v>190</v>
      </c>
      <c r="B32" s="1288"/>
      <c r="C32" s="1288"/>
      <c r="D32" s="1288"/>
      <c r="E32" s="1288"/>
      <c r="F32" s="1288"/>
      <c r="G32" s="1351"/>
      <c r="H32" s="315">
        <f>SUM(H29:H31)</f>
        <v>10</v>
      </c>
      <c r="I32" s="1286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198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04" t="s">
        <v>199</v>
      </c>
      <c r="B34" s="1288"/>
      <c r="C34" s="1288"/>
      <c r="D34" s="1288"/>
      <c r="E34" s="1288"/>
      <c r="F34" s="1288"/>
      <c r="G34" s="1288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200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50" workbookViewId="0">
      <selection activeCell="B135" sqref="B135:D135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29" customWidth="1"/>
    <col min="5" max="5" width="37" customWidth="1"/>
    <col min="6" max="6" width="20.55468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43" t="s">
        <v>201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6"/>
      <c r="M1" s="84" t="str">
        <f>A1</f>
        <v>KRA II - RESEARCH, INNOVATION AND CREATIVE WORK</v>
      </c>
      <c r="N1" s="86"/>
      <c r="O1" s="1426" t="str">
        <f>A1</f>
        <v>KRA II - RESEARCH, INNOVATION AND CREATIVE WORK</v>
      </c>
      <c r="P1" s="1264"/>
      <c r="Q1" s="1264"/>
      <c r="R1" s="1264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27" t="str">
        <f>'Request Form'!B6</f>
        <v>LAST NAME:</v>
      </c>
      <c r="B3" s="1271"/>
      <c r="C3" s="1345" t="str">
        <f>Form1_A!E3</f>
        <v>MAALIW</v>
      </c>
      <c r="D3" s="1270"/>
      <c r="E3" s="1270"/>
      <c r="F3" s="1270"/>
      <c r="G3" s="1270"/>
      <c r="H3" s="1270"/>
      <c r="I3" s="1270"/>
      <c r="J3" s="1270"/>
      <c r="K3" s="1271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27" t="str">
        <f>'Request Form'!B7</f>
        <v>FIRST NAME, EXT.:</v>
      </c>
      <c r="B4" s="1271"/>
      <c r="C4" s="1345" t="str">
        <f>Form1_A!E4</f>
        <v>RENATO III</v>
      </c>
      <c r="D4" s="1270"/>
      <c r="E4" s="1270"/>
      <c r="F4" s="1270"/>
      <c r="G4" s="1270"/>
      <c r="H4" s="1270"/>
      <c r="I4" s="1270"/>
      <c r="J4" s="1270"/>
      <c r="K4" s="1271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27" t="str">
        <f>'Request Form'!B8</f>
        <v>MIDDLE NAME:</v>
      </c>
      <c r="B5" s="1271"/>
      <c r="C5" s="1345" t="str">
        <f>Form1_A!E5</f>
        <v>RACELIS</v>
      </c>
      <c r="D5" s="1270"/>
      <c r="E5" s="1270"/>
      <c r="F5" s="1270"/>
      <c r="G5" s="1270"/>
      <c r="H5" s="1270"/>
      <c r="I5" s="1270"/>
      <c r="J5" s="1270"/>
      <c r="K5" s="1271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6" t="s">
        <v>202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6"/>
      <c r="M7" s="85" t="str">
        <f>A7</f>
        <v>CRITERION A - RESEARCH OUTPUTS (MAX = 100 POINTS)</v>
      </c>
      <c r="N7" s="86"/>
      <c r="O7" s="1428" t="str">
        <f>A7</f>
        <v>CRITERION A - RESEARCH OUTPUTS (MAX = 100 POINTS)</v>
      </c>
      <c r="P7" s="1264"/>
      <c r="Q7" s="1264"/>
      <c r="R7" s="1264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203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29" t="str">
        <f t="shared" si="3"/>
        <v>SOLE AUTHORSHIP</v>
      </c>
      <c r="P10" s="1304"/>
      <c r="Q10" s="1304"/>
      <c r="R10" s="1304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9.25" customHeight="1">
      <c r="A11" s="104" t="s">
        <v>114</v>
      </c>
      <c r="B11" s="1322" t="s">
        <v>204</v>
      </c>
      <c r="C11" s="1288"/>
      <c r="D11" s="105" t="s">
        <v>205</v>
      </c>
      <c r="E11" s="73" t="s">
        <v>206</v>
      </c>
      <c r="F11" s="106" t="s">
        <v>117</v>
      </c>
      <c r="G11" s="107" t="s">
        <v>207</v>
      </c>
      <c r="H11" s="371" t="s">
        <v>119</v>
      </c>
      <c r="I11" s="107" t="s">
        <v>121</v>
      </c>
      <c r="J11" s="1322" t="s">
        <v>122</v>
      </c>
      <c r="K11" s="1289"/>
      <c r="L11" s="17"/>
      <c r="M11" s="44" t="s">
        <v>123</v>
      </c>
      <c r="N11" s="17"/>
      <c r="O11" s="104" t="s">
        <v>124</v>
      </c>
      <c r="P11" s="105" t="s">
        <v>125</v>
      </c>
      <c r="Q11" s="1322" t="s">
        <v>78</v>
      </c>
      <c r="R11" s="1289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33" t="s">
        <v>208</v>
      </c>
      <c r="C12" s="1361"/>
      <c r="D12" s="373" t="s">
        <v>209</v>
      </c>
      <c r="E12" s="374" t="s">
        <v>210</v>
      </c>
      <c r="F12" s="375" t="s">
        <v>211</v>
      </c>
      <c r="G12" s="376" t="s">
        <v>212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30" t="s">
        <v>213</v>
      </c>
      <c r="K12" s="1341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25"/>
      <c r="R12" s="1324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34" t="s">
        <v>214</v>
      </c>
      <c r="C13" s="1270"/>
      <c r="D13" s="376" t="s">
        <v>209</v>
      </c>
      <c r="E13" s="381" t="s">
        <v>210</v>
      </c>
      <c r="F13" s="375" t="s">
        <v>211</v>
      </c>
      <c r="G13" s="376" t="s">
        <v>212</v>
      </c>
      <c r="H13" s="377">
        <v>44571</v>
      </c>
      <c r="I13" s="378">
        <f t="shared" si="4"/>
        <v>50</v>
      </c>
      <c r="J13" s="1431" t="s">
        <v>215</v>
      </c>
      <c r="K13" s="1337"/>
      <c r="L13" s="86"/>
      <c r="M13" s="382"/>
      <c r="N13" s="86"/>
      <c r="O13" s="123" t="s">
        <v>62</v>
      </c>
      <c r="P13" s="383">
        <f t="shared" si="5"/>
        <v>50</v>
      </c>
      <c r="Q13" s="1423"/>
      <c r="R13" s="1321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216</v>
      </c>
    </row>
    <row r="14" spans="1:28" ht="13.5" customHeight="1">
      <c r="A14" s="121">
        <v>3</v>
      </c>
      <c r="B14" s="1355"/>
      <c r="C14" s="1270"/>
      <c r="D14" s="190" t="s">
        <v>1</v>
      </c>
      <c r="E14" s="384"/>
      <c r="F14" s="376"/>
      <c r="G14" s="385"/>
      <c r="H14" s="126"/>
      <c r="I14" s="208"/>
      <c r="J14" s="1432"/>
      <c r="K14" s="1337"/>
      <c r="L14" s="86"/>
      <c r="M14" s="386"/>
      <c r="N14" s="86"/>
      <c r="O14" s="123" t="s">
        <v>62</v>
      </c>
      <c r="P14" s="383">
        <f t="shared" si="5"/>
        <v>0</v>
      </c>
      <c r="Q14" s="1423"/>
      <c r="R14" s="1321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209</v>
      </c>
    </row>
    <row r="15" spans="1:28" ht="13.5" customHeight="1">
      <c r="A15" s="121">
        <v>4</v>
      </c>
      <c r="B15" s="1355"/>
      <c r="C15" s="1270"/>
      <c r="D15" s="190" t="s">
        <v>1</v>
      </c>
      <c r="E15" s="384"/>
      <c r="F15" s="376"/>
      <c r="G15" s="385"/>
      <c r="H15" s="126"/>
      <c r="I15" s="208"/>
      <c r="J15" s="1432"/>
      <c r="K15" s="1337"/>
      <c r="L15" s="86"/>
      <c r="M15" s="386"/>
      <c r="N15" s="86"/>
      <c r="O15" s="123" t="s">
        <v>62</v>
      </c>
      <c r="P15" s="383">
        <f t="shared" si="5"/>
        <v>0</v>
      </c>
      <c r="Q15" s="1423"/>
      <c r="R15" s="1321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217</v>
      </c>
    </row>
    <row r="16" spans="1:28" ht="13.5" customHeight="1">
      <c r="A16" s="121">
        <v>5</v>
      </c>
      <c r="B16" s="1355"/>
      <c r="C16" s="1270"/>
      <c r="D16" s="190" t="s">
        <v>1</v>
      </c>
      <c r="E16" s="384"/>
      <c r="F16" s="387"/>
      <c r="G16" s="385"/>
      <c r="H16" s="126"/>
      <c r="I16" s="208"/>
      <c r="J16" s="1432"/>
      <c r="K16" s="1337"/>
      <c r="L16" s="86"/>
      <c r="M16" s="386"/>
      <c r="N16" s="86"/>
      <c r="O16" s="123" t="s">
        <v>62</v>
      </c>
      <c r="P16" s="383">
        <f t="shared" si="5"/>
        <v>0</v>
      </c>
      <c r="Q16" s="1423"/>
      <c r="R16" s="1321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218</v>
      </c>
    </row>
    <row r="17" spans="1:28" ht="13.5" customHeight="1">
      <c r="A17" s="121">
        <v>6</v>
      </c>
      <c r="B17" s="1355"/>
      <c r="C17" s="1270"/>
      <c r="D17" s="190" t="s">
        <v>1</v>
      </c>
      <c r="E17" s="384"/>
      <c r="F17" s="387"/>
      <c r="G17" s="385"/>
      <c r="H17" s="126"/>
      <c r="I17" s="208"/>
      <c r="J17" s="1432"/>
      <c r="K17" s="1337"/>
      <c r="L17" s="86"/>
      <c r="M17" s="386"/>
      <c r="N17" s="86"/>
      <c r="O17" s="123" t="s">
        <v>62</v>
      </c>
      <c r="P17" s="383">
        <f t="shared" si="5"/>
        <v>0</v>
      </c>
      <c r="Q17" s="1423"/>
      <c r="R17" s="1321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219</v>
      </c>
    </row>
    <row r="18" spans="1:28" ht="13.5" customHeight="1">
      <c r="A18" s="121">
        <v>7</v>
      </c>
      <c r="B18" s="1355"/>
      <c r="C18" s="1270"/>
      <c r="D18" s="190" t="s">
        <v>1</v>
      </c>
      <c r="E18" s="384"/>
      <c r="F18" s="387"/>
      <c r="G18" s="385"/>
      <c r="H18" s="126"/>
      <c r="I18" s="208"/>
      <c r="J18" s="1432"/>
      <c r="K18" s="1337"/>
      <c r="L18" s="86"/>
      <c r="M18" s="386"/>
      <c r="N18" s="86"/>
      <c r="O18" s="123" t="s">
        <v>62</v>
      </c>
      <c r="P18" s="383">
        <f t="shared" si="5"/>
        <v>0</v>
      </c>
      <c r="Q18" s="1423"/>
      <c r="R18" s="1321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55"/>
      <c r="C19" s="1270"/>
      <c r="D19" s="190" t="s">
        <v>1</v>
      </c>
      <c r="E19" s="384"/>
      <c r="F19" s="387"/>
      <c r="G19" s="385"/>
      <c r="H19" s="126"/>
      <c r="I19" s="208"/>
      <c r="J19" s="1432"/>
      <c r="K19" s="1337"/>
      <c r="L19" s="86"/>
      <c r="M19" s="386"/>
      <c r="N19" s="86"/>
      <c r="O19" s="123" t="s">
        <v>62</v>
      </c>
      <c r="P19" s="383">
        <f t="shared" si="5"/>
        <v>0</v>
      </c>
      <c r="Q19" s="1423"/>
      <c r="R19" s="1321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55"/>
      <c r="C20" s="1270"/>
      <c r="D20" s="190" t="s">
        <v>1</v>
      </c>
      <c r="E20" s="384"/>
      <c r="F20" s="387"/>
      <c r="G20" s="385"/>
      <c r="H20" s="126"/>
      <c r="I20" s="208"/>
      <c r="J20" s="1432"/>
      <c r="K20" s="1337"/>
      <c r="L20" s="86"/>
      <c r="M20" s="386"/>
      <c r="N20" s="86"/>
      <c r="O20" s="123" t="s">
        <v>62</v>
      </c>
      <c r="P20" s="383">
        <f t="shared" si="5"/>
        <v>0</v>
      </c>
      <c r="Q20" s="1423"/>
      <c r="R20" s="1321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55"/>
      <c r="C21" s="1270"/>
      <c r="D21" s="190" t="s">
        <v>1</v>
      </c>
      <c r="E21" s="384"/>
      <c r="F21" s="387"/>
      <c r="G21" s="385"/>
      <c r="H21" s="126"/>
      <c r="I21" s="208"/>
      <c r="J21" s="1432"/>
      <c r="K21" s="1337"/>
      <c r="L21" s="86"/>
      <c r="M21" s="386"/>
      <c r="N21" s="86"/>
      <c r="O21" s="123" t="s">
        <v>62</v>
      </c>
      <c r="P21" s="383">
        <f t="shared" si="5"/>
        <v>0</v>
      </c>
      <c r="Q21" s="1423"/>
      <c r="R21" s="1321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57"/>
      <c r="C22" s="1270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21" t="s">
        <v>220</v>
      </c>
      <c r="K22" s="1337"/>
      <c r="L22" s="86"/>
      <c r="M22" s="386"/>
      <c r="N22" s="86"/>
      <c r="O22" s="123" t="s">
        <v>62</v>
      </c>
      <c r="P22" s="383">
        <f t="shared" si="5"/>
        <v>0</v>
      </c>
      <c r="Q22" s="1423"/>
      <c r="R22" s="1321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57"/>
      <c r="C23" s="1270"/>
      <c r="D23" s="129" t="s">
        <v>1</v>
      </c>
      <c r="E23" s="388"/>
      <c r="F23" s="389"/>
      <c r="G23" s="385"/>
      <c r="H23" s="130"/>
      <c r="I23" s="208">
        <f t="shared" si="6"/>
        <v>0</v>
      </c>
      <c r="J23" s="1421" t="s">
        <v>220</v>
      </c>
      <c r="K23" s="1337"/>
      <c r="L23" s="86"/>
      <c r="M23" s="386"/>
      <c r="N23" s="86"/>
      <c r="O23" s="123" t="s">
        <v>62</v>
      </c>
      <c r="P23" s="383">
        <f t="shared" si="5"/>
        <v>0</v>
      </c>
      <c r="Q23" s="1423"/>
      <c r="R23" s="1321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57"/>
      <c r="C24" s="1270"/>
      <c r="D24" s="129" t="s">
        <v>1</v>
      </c>
      <c r="E24" s="388"/>
      <c r="F24" s="389"/>
      <c r="G24" s="385"/>
      <c r="H24" s="130"/>
      <c r="I24" s="208">
        <f t="shared" si="6"/>
        <v>0</v>
      </c>
      <c r="J24" s="1421" t="s">
        <v>220</v>
      </c>
      <c r="K24" s="1337"/>
      <c r="L24" s="86"/>
      <c r="M24" s="386"/>
      <c r="N24" s="86"/>
      <c r="O24" s="123" t="s">
        <v>62</v>
      </c>
      <c r="P24" s="383">
        <f t="shared" si="5"/>
        <v>0</v>
      </c>
      <c r="Q24" s="1423"/>
      <c r="R24" s="1321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57"/>
      <c r="C25" s="1270"/>
      <c r="D25" s="129" t="s">
        <v>1</v>
      </c>
      <c r="E25" s="388"/>
      <c r="F25" s="389"/>
      <c r="G25" s="385"/>
      <c r="H25" s="130"/>
      <c r="I25" s="208">
        <f t="shared" si="6"/>
        <v>0</v>
      </c>
      <c r="J25" s="1421" t="s">
        <v>220</v>
      </c>
      <c r="K25" s="1337"/>
      <c r="L25" s="86"/>
      <c r="M25" s="386"/>
      <c r="N25" s="86"/>
      <c r="O25" s="123" t="s">
        <v>62</v>
      </c>
      <c r="P25" s="383">
        <f t="shared" si="5"/>
        <v>0</v>
      </c>
      <c r="Q25" s="1423"/>
      <c r="R25" s="1321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57"/>
      <c r="C26" s="1270"/>
      <c r="D26" s="129" t="s">
        <v>1</v>
      </c>
      <c r="E26" s="388"/>
      <c r="F26" s="389"/>
      <c r="G26" s="385"/>
      <c r="H26" s="130"/>
      <c r="I26" s="208">
        <f t="shared" si="6"/>
        <v>0</v>
      </c>
      <c r="J26" s="1421" t="s">
        <v>220</v>
      </c>
      <c r="K26" s="1337"/>
      <c r="L26" s="86"/>
      <c r="M26" s="386"/>
      <c r="N26" s="86"/>
      <c r="O26" s="123" t="s">
        <v>62</v>
      </c>
      <c r="P26" s="383">
        <f t="shared" si="5"/>
        <v>0</v>
      </c>
      <c r="Q26" s="1423"/>
      <c r="R26" s="1321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57"/>
      <c r="C27" s="1270"/>
      <c r="D27" s="129" t="s">
        <v>1</v>
      </c>
      <c r="E27" s="388"/>
      <c r="F27" s="389"/>
      <c r="G27" s="385"/>
      <c r="H27" s="130"/>
      <c r="I27" s="208">
        <f t="shared" si="6"/>
        <v>0</v>
      </c>
      <c r="J27" s="1421" t="s">
        <v>220</v>
      </c>
      <c r="K27" s="1337"/>
      <c r="L27" s="86"/>
      <c r="M27" s="386"/>
      <c r="N27" s="86"/>
      <c r="O27" s="123" t="s">
        <v>62</v>
      </c>
      <c r="P27" s="383">
        <f t="shared" si="5"/>
        <v>0</v>
      </c>
      <c r="Q27" s="1423"/>
      <c r="R27" s="1321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57"/>
      <c r="C28" s="1270"/>
      <c r="D28" s="129" t="s">
        <v>1</v>
      </c>
      <c r="E28" s="388"/>
      <c r="F28" s="389"/>
      <c r="G28" s="385"/>
      <c r="H28" s="130"/>
      <c r="I28" s="208">
        <f t="shared" si="6"/>
        <v>0</v>
      </c>
      <c r="J28" s="1421" t="s">
        <v>220</v>
      </c>
      <c r="K28" s="1337"/>
      <c r="L28" s="86"/>
      <c r="M28" s="386"/>
      <c r="N28" s="86"/>
      <c r="O28" s="123" t="s">
        <v>62</v>
      </c>
      <c r="P28" s="383">
        <f t="shared" si="5"/>
        <v>0</v>
      </c>
      <c r="Q28" s="1423"/>
      <c r="R28" s="1321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57"/>
      <c r="C29" s="1270"/>
      <c r="D29" s="129" t="s">
        <v>1</v>
      </c>
      <c r="E29" s="388"/>
      <c r="F29" s="389"/>
      <c r="G29" s="385"/>
      <c r="H29" s="130"/>
      <c r="I29" s="208">
        <f t="shared" si="6"/>
        <v>0</v>
      </c>
      <c r="J29" s="1421" t="s">
        <v>220</v>
      </c>
      <c r="K29" s="1337"/>
      <c r="L29" s="86"/>
      <c r="M29" s="386"/>
      <c r="N29" s="86"/>
      <c r="O29" s="123" t="s">
        <v>62</v>
      </c>
      <c r="P29" s="383">
        <f t="shared" si="5"/>
        <v>0</v>
      </c>
      <c r="Q29" s="1423"/>
      <c r="R29" s="1321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57"/>
      <c r="C30" s="1270"/>
      <c r="D30" s="129" t="s">
        <v>1</v>
      </c>
      <c r="E30" s="388"/>
      <c r="F30" s="389"/>
      <c r="G30" s="385"/>
      <c r="H30" s="130"/>
      <c r="I30" s="208">
        <f t="shared" si="6"/>
        <v>0</v>
      </c>
      <c r="J30" s="1421" t="s">
        <v>220</v>
      </c>
      <c r="K30" s="1337"/>
      <c r="L30" s="86"/>
      <c r="M30" s="386"/>
      <c r="N30" s="86"/>
      <c r="O30" s="123" t="s">
        <v>62</v>
      </c>
      <c r="P30" s="383">
        <f t="shared" si="5"/>
        <v>0</v>
      </c>
      <c r="Q30" s="1423"/>
      <c r="R30" s="1321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57"/>
      <c r="C31" s="1270"/>
      <c r="D31" s="129" t="s">
        <v>1</v>
      </c>
      <c r="E31" s="388"/>
      <c r="F31" s="389"/>
      <c r="G31" s="385"/>
      <c r="H31" s="130"/>
      <c r="I31" s="208">
        <f t="shared" si="6"/>
        <v>0</v>
      </c>
      <c r="J31" s="1421" t="s">
        <v>220</v>
      </c>
      <c r="K31" s="1337"/>
      <c r="L31" s="86"/>
      <c r="M31" s="386"/>
      <c r="N31" s="86"/>
      <c r="O31" s="123" t="s">
        <v>62</v>
      </c>
      <c r="P31" s="383">
        <f t="shared" si="5"/>
        <v>0</v>
      </c>
      <c r="Q31" s="1423"/>
      <c r="R31" s="1321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88"/>
      <c r="C32" s="1288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35"/>
      <c r="K32" s="1289"/>
      <c r="L32" s="86"/>
      <c r="M32" s="394"/>
      <c r="N32" s="86"/>
      <c r="O32" s="141"/>
      <c r="P32" s="395">
        <f>SUM(P12:P31)</f>
        <v>100</v>
      </c>
      <c r="Q32" s="1338"/>
      <c r="R32" s="1289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4.4" customHeight="1">
      <c r="A36" s="153" t="s">
        <v>114</v>
      </c>
      <c r="B36" s="1322" t="s">
        <v>204</v>
      </c>
      <c r="C36" s="1288"/>
      <c r="D36" s="107" t="s">
        <v>205</v>
      </c>
      <c r="E36" s="107" t="s">
        <v>206</v>
      </c>
      <c r="F36" s="107" t="s">
        <v>221</v>
      </c>
      <c r="G36" s="107" t="s">
        <v>222</v>
      </c>
      <c r="H36" s="371" t="s">
        <v>119</v>
      </c>
      <c r="I36" s="107" t="s">
        <v>223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33" t="s">
        <v>224</v>
      </c>
      <c r="C37" s="1361"/>
      <c r="D37" s="373" t="s">
        <v>216</v>
      </c>
      <c r="E37" s="399" t="s">
        <v>225</v>
      </c>
      <c r="F37" s="376" t="s">
        <v>226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227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40" t="s">
        <v>228</v>
      </c>
      <c r="C38" s="1268"/>
      <c r="D38" s="403" t="s">
        <v>209</v>
      </c>
      <c r="E38" s="381" t="s">
        <v>210</v>
      </c>
      <c r="F38" s="375" t="s">
        <v>211</v>
      </c>
      <c r="G38" s="376" t="s">
        <v>212</v>
      </c>
      <c r="H38" s="404">
        <v>44428</v>
      </c>
      <c r="I38" s="405">
        <v>0.1</v>
      </c>
      <c r="J38" s="378">
        <f t="shared" si="7"/>
        <v>5</v>
      </c>
      <c r="K38" s="401" t="s">
        <v>229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34" t="s">
        <v>230</v>
      </c>
      <c r="C39" s="1270"/>
      <c r="D39" s="376" t="s">
        <v>209</v>
      </c>
      <c r="E39" s="410" t="s">
        <v>210</v>
      </c>
      <c r="F39" s="375" t="s">
        <v>211</v>
      </c>
      <c r="G39" s="376" t="s">
        <v>212</v>
      </c>
      <c r="H39" s="377">
        <v>44504</v>
      </c>
      <c r="I39" s="411">
        <v>0.4</v>
      </c>
      <c r="J39" s="378">
        <f t="shared" si="7"/>
        <v>20</v>
      </c>
      <c r="K39" s="401" t="s">
        <v>231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34" t="s">
        <v>232</v>
      </c>
      <c r="C40" s="1270"/>
      <c r="D40" s="376" t="s">
        <v>209</v>
      </c>
      <c r="E40" s="410" t="s">
        <v>210</v>
      </c>
      <c r="F40" s="375" t="s">
        <v>211</v>
      </c>
      <c r="G40" s="376" t="s">
        <v>212</v>
      </c>
      <c r="H40" s="377">
        <v>44536</v>
      </c>
      <c r="I40" s="411">
        <v>0.25</v>
      </c>
      <c r="J40" s="378">
        <f t="shared" si="7"/>
        <v>12.5</v>
      </c>
      <c r="K40" s="401" t="s">
        <v>233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34" t="s">
        <v>234</v>
      </c>
      <c r="C41" s="1270"/>
      <c r="D41" s="376" t="s">
        <v>209</v>
      </c>
      <c r="E41" s="410" t="s">
        <v>210</v>
      </c>
      <c r="F41" s="375" t="s">
        <v>211</v>
      </c>
      <c r="G41" s="376" t="s">
        <v>212</v>
      </c>
      <c r="H41" s="377">
        <v>44536</v>
      </c>
      <c r="I41" s="411">
        <v>0.1</v>
      </c>
      <c r="J41" s="378">
        <f t="shared" si="7"/>
        <v>5</v>
      </c>
      <c r="K41" s="401" t="s">
        <v>235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34" t="s">
        <v>236</v>
      </c>
      <c r="C42" s="1270"/>
      <c r="D42" s="376" t="s">
        <v>209</v>
      </c>
      <c r="E42" s="410" t="s">
        <v>210</v>
      </c>
      <c r="F42" s="375" t="s">
        <v>211</v>
      </c>
      <c r="G42" s="376" t="s">
        <v>212</v>
      </c>
      <c r="H42" s="377">
        <v>44624</v>
      </c>
      <c r="I42" s="411">
        <v>0.4</v>
      </c>
      <c r="J42" s="378">
        <f t="shared" si="7"/>
        <v>20</v>
      </c>
      <c r="K42" s="401" t="s">
        <v>237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34" t="s">
        <v>238</v>
      </c>
      <c r="C43" s="1271"/>
      <c r="D43" s="412" t="s">
        <v>209</v>
      </c>
      <c r="E43" s="410" t="s">
        <v>210</v>
      </c>
      <c r="F43" s="375" t="s">
        <v>211</v>
      </c>
      <c r="G43" s="376" t="s">
        <v>212</v>
      </c>
      <c r="H43" s="377">
        <v>44755</v>
      </c>
      <c r="I43" s="411">
        <v>0.25</v>
      </c>
      <c r="J43" s="378">
        <f t="shared" si="7"/>
        <v>12.5</v>
      </c>
      <c r="K43" s="401" t="s">
        <v>239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34" t="s">
        <v>240</v>
      </c>
      <c r="C44" s="1271"/>
      <c r="D44" s="412" t="s">
        <v>209</v>
      </c>
      <c r="E44" s="410" t="s">
        <v>210</v>
      </c>
      <c r="F44" s="375" t="s">
        <v>211</v>
      </c>
      <c r="G44" s="376" t="s">
        <v>212</v>
      </c>
      <c r="H44" s="377">
        <v>44755</v>
      </c>
      <c r="I44" s="411">
        <v>0.5</v>
      </c>
      <c r="J44" s="378">
        <f t="shared" si="7"/>
        <v>25</v>
      </c>
      <c r="K44" s="401" t="s">
        <v>241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78" t="s">
        <v>242</v>
      </c>
      <c r="C45" s="1270"/>
      <c r="D45" s="188" t="s">
        <v>209</v>
      </c>
      <c r="E45" s="413" t="s">
        <v>210</v>
      </c>
      <c r="F45" s="414" t="s">
        <v>211</v>
      </c>
      <c r="G45" s="188" t="s">
        <v>212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243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78" t="s">
        <v>244</v>
      </c>
      <c r="C46" s="1270"/>
      <c r="D46" s="188" t="s">
        <v>209</v>
      </c>
      <c r="E46" s="413" t="s">
        <v>210</v>
      </c>
      <c r="F46" s="414" t="s">
        <v>211</v>
      </c>
      <c r="G46" s="188" t="s">
        <v>212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245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34" t="s">
        <v>246</v>
      </c>
      <c r="C47" s="1270"/>
      <c r="D47" s="376" t="s">
        <v>209</v>
      </c>
      <c r="E47" s="410" t="s">
        <v>210</v>
      </c>
      <c r="F47" s="375" t="s">
        <v>211</v>
      </c>
      <c r="G47" s="376" t="s">
        <v>212</v>
      </c>
      <c r="H47" s="377">
        <v>44887</v>
      </c>
      <c r="I47" s="411">
        <v>0.5</v>
      </c>
      <c r="J47" s="378">
        <f t="shared" si="7"/>
        <v>25</v>
      </c>
      <c r="K47" s="401" t="s">
        <v>247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34" t="s">
        <v>248</v>
      </c>
      <c r="C48" s="1270"/>
      <c r="D48" s="376" t="s">
        <v>209</v>
      </c>
      <c r="E48" s="410" t="s">
        <v>210</v>
      </c>
      <c r="F48" s="375" t="s">
        <v>211</v>
      </c>
      <c r="G48" s="376" t="s">
        <v>212</v>
      </c>
      <c r="H48" s="377">
        <v>44896</v>
      </c>
      <c r="I48" s="411">
        <v>0.25</v>
      </c>
      <c r="J48" s="378">
        <f t="shared" si="7"/>
        <v>12.5</v>
      </c>
      <c r="K48" s="401" t="s">
        <v>249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78" t="s">
        <v>250</v>
      </c>
      <c r="C49" s="1270"/>
      <c r="D49" s="188" t="s">
        <v>209</v>
      </c>
      <c r="E49" s="413" t="s">
        <v>210</v>
      </c>
      <c r="F49" s="414" t="s">
        <v>211</v>
      </c>
      <c r="G49" s="188" t="s">
        <v>212</v>
      </c>
      <c r="H49" s="415">
        <v>44896</v>
      </c>
      <c r="I49" s="416">
        <v>0.2</v>
      </c>
      <c r="J49" s="417">
        <f t="shared" si="7"/>
        <v>10</v>
      </c>
      <c r="K49" s="401" t="s">
        <v>251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34" t="s">
        <v>252</v>
      </c>
      <c r="C50" s="1270"/>
      <c r="D50" s="376" t="s">
        <v>209</v>
      </c>
      <c r="E50" s="410" t="s">
        <v>253</v>
      </c>
      <c r="F50" s="375" t="s">
        <v>254</v>
      </c>
      <c r="G50" s="376" t="s">
        <v>212</v>
      </c>
      <c r="H50" s="377">
        <v>44958</v>
      </c>
      <c r="I50" s="411">
        <v>0.125</v>
      </c>
      <c r="J50" s="378">
        <f t="shared" si="7"/>
        <v>6.25</v>
      </c>
      <c r="K50" s="401" t="s">
        <v>255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34" t="s">
        <v>256</v>
      </c>
      <c r="C51" s="1270"/>
      <c r="D51" s="376" t="s">
        <v>209</v>
      </c>
      <c r="E51" s="410" t="s">
        <v>257</v>
      </c>
      <c r="F51" s="375" t="s">
        <v>258</v>
      </c>
      <c r="G51" s="376" t="s">
        <v>212</v>
      </c>
      <c r="H51" s="377">
        <v>44958</v>
      </c>
      <c r="I51" s="411">
        <v>0.13</v>
      </c>
      <c r="J51" s="378">
        <f t="shared" si="7"/>
        <v>6.5</v>
      </c>
      <c r="K51" s="401" t="s">
        <v>259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78" t="s">
        <v>260</v>
      </c>
      <c r="C52" s="1270"/>
      <c r="D52" s="188" t="s">
        <v>209</v>
      </c>
      <c r="E52" s="413" t="s">
        <v>261</v>
      </c>
      <c r="F52" s="375" t="s">
        <v>262</v>
      </c>
      <c r="G52" s="188" t="s">
        <v>212</v>
      </c>
      <c r="H52" s="415">
        <v>44994</v>
      </c>
      <c r="I52" s="416">
        <v>0.1</v>
      </c>
      <c r="J52" s="417">
        <f t="shared" si="7"/>
        <v>5</v>
      </c>
      <c r="K52" s="401" t="s">
        <v>263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34" t="s">
        <v>264</v>
      </c>
      <c r="C53" s="1270"/>
      <c r="D53" s="376" t="s">
        <v>209</v>
      </c>
      <c r="E53" s="410" t="s">
        <v>210</v>
      </c>
      <c r="F53" s="375" t="s">
        <v>211</v>
      </c>
      <c r="G53" s="376" t="s">
        <v>212</v>
      </c>
      <c r="H53" s="377">
        <v>45034</v>
      </c>
      <c r="I53" s="411">
        <v>0.35</v>
      </c>
      <c r="J53" s="378">
        <f t="shared" si="7"/>
        <v>17.5</v>
      </c>
      <c r="K53" s="401" t="s">
        <v>265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34" t="s">
        <v>266</v>
      </c>
      <c r="C54" s="1270"/>
      <c r="D54" s="376" t="s">
        <v>209</v>
      </c>
      <c r="E54" s="410" t="s">
        <v>267</v>
      </c>
      <c r="F54" s="375" t="s">
        <v>258</v>
      </c>
      <c r="G54" s="376" t="s">
        <v>212</v>
      </c>
      <c r="H54" s="377">
        <v>45047</v>
      </c>
      <c r="I54" s="411">
        <v>0.1</v>
      </c>
      <c r="J54" s="378">
        <f t="shared" si="7"/>
        <v>5</v>
      </c>
      <c r="K54" s="401" t="s">
        <v>268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78" t="s">
        <v>269</v>
      </c>
      <c r="C55" s="1270"/>
      <c r="D55" s="188" t="s">
        <v>209</v>
      </c>
      <c r="E55" s="413" t="s">
        <v>210</v>
      </c>
      <c r="F55" s="414" t="s">
        <v>211</v>
      </c>
      <c r="G55" s="188" t="s">
        <v>212</v>
      </c>
      <c r="H55" s="415">
        <v>45078</v>
      </c>
      <c r="I55" s="416">
        <v>0.1</v>
      </c>
      <c r="J55" s="417">
        <f t="shared" si="7"/>
        <v>5</v>
      </c>
      <c r="K55" s="401" t="s">
        <v>270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34" t="s">
        <v>271</v>
      </c>
      <c r="C56" s="1270"/>
      <c r="D56" s="376" t="s">
        <v>209</v>
      </c>
      <c r="E56" s="410" t="s">
        <v>272</v>
      </c>
      <c r="F56" s="375" t="s">
        <v>273</v>
      </c>
      <c r="G56" s="376" t="s">
        <v>212</v>
      </c>
      <c r="H56" s="377">
        <v>45108</v>
      </c>
      <c r="I56" s="411">
        <v>0.1</v>
      </c>
      <c r="J56" s="378">
        <f t="shared" si="7"/>
        <v>5</v>
      </c>
      <c r="K56" s="401" t="s">
        <v>274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34" t="s">
        <v>275</v>
      </c>
      <c r="C57" s="1270"/>
      <c r="D57" s="376" t="s">
        <v>209</v>
      </c>
      <c r="E57" s="410" t="s">
        <v>210</v>
      </c>
      <c r="F57" s="375" t="s">
        <v>258</v>
      </c>
      <c r="G57" s="376" t="s">
        <v>212</v>
      </c>
      <c r="H57" s="377">
        <v>45120</v>
      </c>
      <c r="I57" s="411">
        <v>0.3</v>
      </c>
      <c r="J57" s="378">
        <f t="shared" si="7"/>
        <v>15</v>
      </c>
      <c r="K57" s="401" t="s">
        <v>276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57"/>
      <c r="C58" s="1270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57"/>
      <c r="C59" s="1270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57"/>
      <c r="C60" s="1270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57"/>
      <c r="C61" s="1270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57"/>
      <c r="C62" s="1270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57"/>
      <c r="C63" s="1270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57"/>
      <c r="C64" s="1270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57"/>
      <c r="C65" s="1270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57"/>
      <c r="C66" s="1270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57"/>
      <c r="C67" s="1270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277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278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279</v>
      </c>
      <c r="B71" s="1441" t="s">
        <v>280</v>
      </c>
      <c r="C71" s="1304"/>
      <c r="D71" s="1304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104" t="s">
        <v>114</v>
      </c>
      <c r="B72" s="1322" t="s">
        <v>281</v>
      </c>
      <c r="C72" s="1288"/>
      <c r="D72" s="1351"/>
      <c r="E72" s="371" t="s">
        <v>282</v>
      </c>
      <c r="F72" s="105" t="s">
        <v>283</v>
      </c>
      <c r="G72" s="107" t="s">
        <v>284</v>
      </c>
      <c r="H72" s="105" t="s">
        <v>285</v>
      </c>
      <c r="I72" s="105" t="s">
        <v>121</v>
      </c>
      <c r="J72" s="1322" t="s">
        <v>122</v>
      </c>
      <c r="K72" s="1289"/>
      <c r="L72" s="17"/>
      <c r="M72" s="44" t="s">
        <v>123</v>
      </c>
      <c r="N72" s="17"/>
      <c r="O72" s="104" t="s">
        <v>124</v>
      </c>
      <c r="P72" s="107" t="s">
        <v>125</v>
      </c>
      <c r="Q72" s="1322" t="s">
        <v>78</v>
      </c>
      <c r="R72" s="1289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52"/>
      <c r="C73" s="1361"/>
      <c r="D73" s="1353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22"/>
      <c r="K73" s="1337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25"/>
      <c r="R73" s="1324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55"/>
      <c r="C74" s="1270"/>
      <c r="D74" s="1271"/>
      <c r="E74" s="126"/>
      <c r="F74" s="191"/>
      <c r="G74" s="190"/>
      <c r="H74" s="126"/>
      <c r="I74" s="131">
        <f t="shared" si="16"/>
        <v>0</v>
      </c>
      <c r="J74" s="1422"/>
      <c r="K74" s="1337"/>
      <c r="L74" s="86"/>
      <c r="M74" s="386"/>
      <c r="N74" s="86"/>
      <c r="O74" s="123" t="s">
        <v>62</v>
      </c>
      <c r="P74" s="124">
        <f t="shared" si="17"/>
        <v>0</v>
      </c>
      <c r="Q74" s="1423"/>
      <c r="R74" s="1321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55"/>
      <c r="C75" s="1270"/>
      <c r="D75" s="1271"/>
      <c r="E75" s="126"/>
      <c r="F75" s="191"/>
      <c r="G75" s="190"/>
      <c r="H75" s="126"/>
      <c r="I75" s="131">
        <f t="shared" si="16"/>
        <v>0</v>
      </c>
      <c r="J75" s="1422"/>
      <c r="K75" s="1337"/>
      <c r="L75" s="86"/>
      <c r="M75" s="386"/>
      <c r="N75" s="86"/>
      <c r="O75" s="123" t="s">
        <v>62</v>
      </c>
      <c r="P75" s="124">
        <f t="shared" si="17"/>
        <v>0</v>
      </c>
      <c r="Q75" s="1423"/>
      <c r="R75" s="1321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55"/>
      <c r="C76" s="1270"/>
      <c r="D76" s="1271"/>
      <c r="E76" s="126"/>
      <c r="F76" s="191"/>
      <c r="G76" s="190"/>
      <c r="H76" s="126"/>
      <c r="I76" s="131">
        <f t="shared" si="16"/>
        <v>0</v>
      </c>
      <c r="J76" s="1422"/>
      <c r="K76" s="1337"/>
      <c r="L76" s="86"/>
      <c r="M76" s="386"/>
      <c r="N76" s="86"/>
      <c r="O76" s="123" t="s">
        <v>62</v>
      </c>
      <c r="P76" s="124">
        <f t="shared" si="17"/>
        <v>0</v>
      </c>
      <c r="Q76" s="1423"/>
      <c r="R76" s="1321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55"/>
      <c r="C77" s="1270"/>
      <c r="D77" s="1271"/>
      <c r="E77" s="126"/>
      <c r="F77" s="191"/>
      <c r="G77" s="190"/>
      <c r="H77" s="126"/>
      <c r="I77" s="131">
        <f t="shared" si="16"/>
        <v>0</v>
      </c>
      <c r="J77" s="1422"/>
      <c r="K77" s="1337"/>
      <c r="L77" s="86"/>
      <c r="M77" s="386"/>
      <c r="N77" s="86"/>
      <c r="O77" s="123" t="s">
        <v>62</v>
      </c>
      <c r="P77" s="124">
        <f t="shared" si="17"/>
        <v>0</v>
      </c>
      <c r="Q77" s="1423"/>
      <c r="R77" s="1321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55"/>
      <c r="C78" s="1270"/>
      <c r="D78" s="1271"/>
      <c r="E78" s="126"/>
      <c r="F78" s="191"/>
      <c r="G78" s="190"/>
      <c r="H78" s="126"/>
      <c r="I78" s="131">
        <f t="shared" si="16"/>
        <v>0</v>
      </c>
      <c r="J78" s="1422"/>
      <c r="K78" s="1337"/>
      <c r="L78" s="86"/>
      <c r="M78" s="386"/>
      <c r="N78" s="86"/>
      <c r="O78" s="123" t="s">
        <v>62</v>
      </c>
      <c r="P78" s="124">
        <f t="shared" si="17"/>
        <v>0</v>
      </c>
      <c r="Q78" s="1423"/>
      <c r="R78" s="1321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55"/>
      <c r="C79" s="1270"/>
      <c r="D79" s="1271"/>
      <c r="E79" s="126"/>
      <c r="F79" s="428"/>
      <c r="G79" s="190"/>
      <c r="H79" s="126"/>
      <c r="I79" s="131">
        <f t="shared" si="16"/>
        <v>0</v>
      </c>
      <c r="J79" s="1422"/>
      <c r="K79" s="1337"/>
      <c r="L79" s="86"/>
      <c r="M79" s="386"/>
      <c r="N79" s="86"/>
      <c r="O79" s="123" t="s">
        <v>62</v>
      </c>
      <c r="P79" s="124">
        <f t="shared" si="17"/>
        <v>0</v>
      </c>
      <c r="Q79" s="1423"/>
      <c r="R79" s="1321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57"/>
      <c r="C80" s="1270"/>
      <c r="D80" s="1271"/>
      <c r="E80" s="130"/>
      <c r="F80" s="429"/>
      <c r="G80" s="129"/>
      <c r="H80" s="130"/>
      <c r="I80" s="131">
        <f t="shared" si="16"/>
        <v>0</v>
      </c>
      <c r="J80" s="1421"/>
      <c r="K80" s="1337"/>
      <c r="L80" s="86"/>
      <c r="M80" s="386"/>
      <c r="N80" s="86"/>
      <c r="O80" s="123" t="s">
        <v>286</v>
      </c>
      <c r="P80" s="124">
        <f t="shared" si="17"/>
        <v>0</v>
      </c>
      <c r="Q80" s="1423"/>
      <c r="R80" s="1321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57"/>
      <c r="C81" s="1270"/>
      <c r="D81" s="1271"/>
      <c r="E81" s="130"/>
      <c r="F81" s="429"/>
      <c r="G81" s="129"/>
      <c r="H81" s="130"/>
      <c r="I81" s="131">
        <f t="shared" si="16"/>
        <v>0</v>
      </c>
      <c r="J81" s="1421"/>
      <c r="K81" s="1337"/>
      <c r="L81" s="86"/>
      <c r="M81" s="386"/>
      <c r="N81" s="86"/>
      <c r="O81" s="123" t="s">
        <v>286</v>
      </c>
      <c r="P81" s="124">
        <f t="shared" si="17"/>
        <v>0</v>
      </c>
      <c r="Q81" s="1423"/>
      <c r="R81" s="1321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57"/>
      <c r="C82" s="1270"/>
      <c r="D82" s="1271"/>
      <c r="E82" s="130"/>
      <c r="F82" s="429"/>
      <c r="G82" s="129"/>
      <c r="H82" s="130"/>
      <c r="I82" s="131">
        <f t="shared" si="16"/>
        <v>0</v>
      </c>
      <c r="J82" s="1421"/>
      <c r="K82" s="1337"/>
      <c r="L82" s="86"/>
      <c r="M82" s="386"/>
      <c r="N82" s="86"/>
      <c r="O82" s="169" t="s">
        <v>286</v>
      </c>
      <c r="P82" s="134">
        <f t="shared" si="17"/>
        <v>0</v>
      </c>
      <c r="Q82" s="1424"/>
      <c r="R82" s="1334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88"/>
      <c r="C83" s="1288"/>
      <c r="D83" s="1288"/>
      <c r="E83" s="430"/>
      <c r="F83" s="238"/>
      <c r="G83" s="193"/>
      <c r="H83" s="140" t="s">
        <v>126</v>
      </c>
      <c r="I83" s="194">
        <f>SUM(I73:I82)</f>
        <v>0</v>
      </c>
      <c r="J83" s="1338"/>
      <c r="K83" s="1289"/>
      <c r="L83" s="86"/>
      <c r="M83" s="394"/>
      <c r="N83" s="86"/>
      <c r="O83" s="141"/>
      <c r="P83" s="175">
        <f>SUM(P73:P82)</f>
        <v>0</v>
      </c>
      <c r="Q83" s="1338"/>
      <c r="R83" s="1289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287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53" t="s">
        <v>114</v>
      </c>
      <c r="B86" s="1322" t="s">
        <v>281</v>
      </c>
      <c r="C86" s="1288"/>
      <c r="D86" s="1351"/>
      <c r="E86" s="371" t="s">
        <v>282</v>
      </c>
      <c r="F86" s="105" t="s">
        <v>283</v>
      </c>
      <c r="G86" s="107" t="s">
        <v>284</v>
      </c>
      <c r="H86" s="105" t="s">
        <v>285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52"/>
      <c r="C87" s="1361"/>
      <c r="D87" s="1353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55"/>
      <c r="C88" s="1270"/>
      <c r="D88" s="1271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55"/>
      <c r="C89" s="1270"/>
      <c r="D89" s="1271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55"/>
      <c r="C90" s="1270"/>
      <c r="D90" s="1271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55"/>
      <c r="C91" s="1270"/>
      <c r="D91" s="1271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55"/>
      <c r="C92" s="1270"/>
      <c r="D92" s="1271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55"/>
      <c r="C93" s="1270"/>
      <c r="D93" s="1271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57"/>
      <c r="C94" s="1270"/>
      <c r="D94" s="1271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57"/>
      <c r="C95" s="1270"/>
      <c r="D95" s="1271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36"/>
      <c r="C96" s="1370"/>
      <c r="D96" s="1371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88"/>
      <c r="C97" s="1288"/>
      <c r="D97" s="1288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288</v>
      </c>
      <c r="B99" s="219" t="s">
        <v>289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290</v>
      </c>
      <c r="B100" s="202" t="s">
        <v>291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27.75" customHeight="1">
      <c r="A101" s="104" t="s">
        <v>114</v>
      </c>
      <c r="B101" s="1322" t="s">
        <v>292</v>
      </c>
      <c r="C101" s="1288"/>
      <c r="D101" s="1351"/>
      <c r="E101" s="107" t="s">
        <v>293</v>
      </c>
      <c r="F101" s="446" t="s">
        <v>294</v>
      </c>
      <c r="G101" s="105" t="s">
        <v>295</v>
      </c>
      <c r="H101" s="105" t="s">
        <v>296</v>
      </c>
      <c r="I101" s="371" t="s">
        <v>297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298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37" t="s">
        <v>299</v>
      </c>
      <c r="C102" s="1365"/>
      <c r="D102" s="1366"/>
      <c r="E102" s="447">
        <v>44531</v>
      </c>
      <c r="F102" s="448" t="s">
        <v>300</v>
      </c>
      <c r="G102" s="449">
        <v>1</v>
      </c>
      <c r="H102" s="450" t="s">
        <v>301</v>
      </c>
      <c r="I102" s="451">
        <v>2021</v>
      </c>
      <c r="J102" s="208">
        <f t="shared" ref="J102:J116" si="23">G102*5</f>
        <v>5</v>
      </c>
      <c r="K102" s="452" t="s">
        <v>302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37" t="s">
        <v>303</v>
      </c>
      <c r="C103" s="1365"/>
      <c r="D103" s="1366"/>
      <c r="E103" s="447">
        <v>44866</v>
      </c>
      <c r="F103" s="448" t="s">
        <v>304</v>
      </c>
      <c r="G103" s="454">
        <v>1</v>
      </c>
      <c r="H103" s="454" t="s">
        <v>301</v>
      </c>
      <c r="I103" s="376">
        <v>2022</v>
      </c>
      <c r="J103" s="455">
        <f t="shared" si="23"/>
        <v>5</v>
      </c>
      <c r="K103" s="452" t="s">
        <v>305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37" t="s">
        <v>306</v>
      </c>
      <c r="C104" s="1365"/>
      <c r="D104" s="1366"/>
      <c r="E104" s="447">
        <v>45034</v>
      </c>
      <c r="F104" s="448" t="s">
        <v>307</v>
      </c>
      <c r="G104" s="454">
        <v>1</v>
      </c>
      <c r="H104" s="454" t="s">
        <v>301</v>
      </c>
      <c r="I104" s="376">
        <v>2023</v>
      </c>
      <c r="J104" s="209">
        <f t="shared" si="23"/>
        <v>5</v>
      </c>
      <c r="K104" s="452" t="s">
        <v>308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37" t="s">
        <v>309</v>
      </c>
      <c r="C105" s="1365"/>
      <c r="D105" s="1366"/>
      <c r="E105" s="447">
        <v>45034</v>
      </c>
      <c r="F105" s="448" t="s">
        <v>310</v>
      </c>
      <c r="G105" s="454">
        <v>1</v>
      </c>
      <c r="H105" s="454" t="s">
        <v>301</v>
      </c>
      <c r="I105" s="376">
        <v>2022</v>
      </c>
      <c r="J105" s="209">
        <f t="shared" si="23"/>
        <v>5</v>
      </c>
      <c r="K105" s="452" t="s">
        <v>311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37" t="s">
        <v>312</v>
      </c>
      <c r="C106" s="1365"/>
      <c r="D106" s="1366"/>
      <c r="E106" s="447">
        <v>45034</v>
      </c>
      <c r="F106" s="448" t="s">
        <v>310</v>
      </c>
      <c r="G106" s="454">
        <v>1</v>
      </c>
      <c r="H106" s="454" t="s">
        <v>301</v>
      </c>
      <c r="I106" s="376">
        <v>2023</v>
      </c>
      <c r="J106" s="209">
        <f t="shared" si="23"/>
        <v>5</v>
      </c>
      <c r="K106" s="452" t="s">
        <v>313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55"/>
      <c r="C107" s="1270"/>
      <c r="D107" s="1271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55"/>
      <c r="C108" s="1270"/>
      <c r="D108" s="1271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57"/>
      <c r="C109" s="1270"/>
      <c r="D109" s="1271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57"/>
      <c r="C110" s="1270"/>
      <c r="D110" s="1271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57"/>
      <c r="C111" s="1270"/>
      <c r="D111" s="1271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57"/>
      <c r="C112" s="1270"/>
      <c r="D112" s="1271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57"/>
      <c r="C113" s="1270"/>
      <c r="D113" s="1271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57"/>
      <c r="C114" s="1270"/>
      <c r="D114" s="1271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57"/>
      <c r="C115" s="1270"/>
      <c r="D115" s="1271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36"/>
      <c r="C116" s="1370"/>
      <c r="D116" s="1371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88"/>
      <c r="C117" s="1288"/>
      <c r="D117" s="1288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314</v>
      </c>
      <c r="B119" s="202" t="s">
        <v>315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27.75" customHeight="1">
      <c r="A120" s="72" t="s">
        <v>114</v>
      </c>
      <c r="B120" s="1290" t="s">
        <v>292</v>
      </c>
      <c r="C120" s="1288"/>
      <c r="D120" s="1289"/>
      <c r="E120" s="106" t="s">
        <v>293</v>
      </c>
      <c r="F120" s="446" t="s">
        <v>294</v>
      </c>
      <c r="G120" s="105" t="s">
        <v>295</v>
      </c>
      <c r="H120" s="105" t="s">
        <v>296</v>
      </c>
      <c r="I120" s="371" t="s">
        <v>297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298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38" t="s">
        <v>316</v>
      </c>
      <c r="C121" s="1268"/>
      <c r="D121" s="1408"/>
      <c r="E121" s="112">
        <v>44683</v>
      </c>
      <c r="F121" s="462" t="s">
        <v>317</v>
      </c>
      <c r="G121" s="449">
        <v>1</v>
      </c>
      <c r="H121" s="426" t="s">
        <v>301</v>
      </c>
      <c r="I121" s="451">
        <v>2022</v>
      </c>
      <c r="J121" s="463">
        <f t="shared" ref="J121:J131" si="26">G121*10</f>
        <v>10</v>
      </c>
      <c r="K121" s="401" t="s">
        <v>318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383" t="s">
        <v>319</v>
      </c>
      <c r="C122" s="1365"/>
      <c r="D122" s="1366"/>
      <c r="E122" s="447">
        <v>44713</v>
      </c>
      <c r="F122" s="462" t="s">
        <v>320</v>
      </c>
      <c r="G122" s="449">
        <v>1</v>
      </c>
      <c r="H122" s="465" t="s">
        <v>301</v>
      </c>
      <c r="I122" s="451">
        <v>2022</v>
      </c>
      <c r="J122" s="463">
        <f t="shared" si="26"/>
        <v>10</v>
      </c>
      <c r="K122" s="401" t="s">
        <v>321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383" t="s">
        <v>322</v>
      </c>
      <c r="C123" s="1365"/>
      <c r="D123" s="1366"/>
      <c r="E123" s="447">
        <v>44866</v>
      </c>
      <c r="F123" s="462" t="s">
        <v>323</v>
      </c>
      <c r="G123" s="449">
        <v>1</v>
      </c>
      <c r="H123" s="465" t="s">
        <v>301</v>
      </c>
      <c r="I123" s="451">
        <v>2022</v>
      </c>
      <c r="J123" s="466">
        <f t="shared" si="26"/>
        <v>10</v>
      </c>
      <c r="K123" s="401" t="s">
        <v>324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383" t="s">
        <v>325</v>
      </c>
      <c r="C124" s="1365"/>
      <c r="D124" s="1366"/>
      <c r="E124" s="447">
        <v>44986</v>
      </c>
      <c r="F124" s="462" t="s">
        <v>326</v>
      </c>
      <c r="G124" s="449">
        <v>1</v>
      </c>
      <c r="H124" s="465" t="s">
        <v>301</v>
      </c>
      <c r="I124" s="451">
        <v>2023</v>
      </c>
      <c r="J124" s="463">
        <f t="shared" si="26"/>
        <v>10</v>
      </c>
      <c r="K124" s="401" t="s">
        <v>327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37" t="s">
        <v>328</v>
      </c>
      <c r="C125" s="1365"/>
      <c r="D125" s="1366"/>
      <c r="E125" s="447">
        <v>45017</v>
      </c>
      <c r="F125" s="462" t="s">
        <v>329</v>
      </c>
      <c r="G125" s="449">
        <v>1</v>
      </c>
      <c r="H125" s="449" t="s">
        <v>301</v>
      </c>
      <c r="I125" s="451">
        <v>2023</v>
      </c>
      <c r="J125" s="463">
        <f t="shared" si="26"/>
        <v>10</v>
      </c>
      <c r="K125" s="401" t="s">
        <v>330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383" t="s">
        <v>331</v>
      </c>
      <c r="C126" s="1365"/>
      <c r="D126" s="1366"/>
      <c r="E126" s="447">
        <v>45037</v>
      </c>
      <c r="F126" s="462" t="s">
        <v>332</v>
      </c>
      <c r="G126" s="449">
        <v>1</v>
      </c>
      <c r="H126" s="465" t="s">
        <v>301</v>
      </c>
      <c r="I126" s="451">
        <v>2023</v>
      </c>
      <c r="J126" s="463">
        <f t="shared" si="26"/>
        <v>10</v>
      </c>
      <c r="K126" s="401" t="s">
        <v>333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383" t="s">
        <v>334</v>
      </c>
      <c r="C127" s="1365"/>
      <c r="D127" s="1366"/>
      <c r="E127" s="447">
        <v>45051</v>
      </c>
      <c r="F127" s="462" t="s">
        <v>335</v>
      </c>
      <c r="G127" s="449">
        <v>1</v>
      </c>
      <c r="H127" s="465" t="s">
        <v>301</v>
      </c>
      <c r="I127" s="451">
        <v>2023</v>
      </c>
      <c r="J127" s="466">
        <f t="shared" si="26"/>
        <v>10</v>
      </c>
      <c r="K127" s="401" t="s">
        <v>336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383" t="s">
        <v>337</v>
      </c>
      <c r="C128" s="1365"/>
      <c r="D128" s="1366"/>
      <c r="E128" s="447">
        <v>45057</v>
      </c>
      <c r="F128" s="448" t="s">
        <v>338</v>
      </c>
      <c r="G128" s="449">
        <v>1</v>
      </c>
      <c r="H128" s="449" t="s">
        <v>301</v>
      </c>
      <c r="I128" s="451">
        <v>2023</v>
      </c>
      <c r="J128" s="463">
        <f t="shared" si="26"/>
        <v>10</v>
      </c>
      <c r="K128" s="401" t="s">
        <v>339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383" t="s">
        <v>340</v>
      </c>
      <c r="C129" s="1365"/>
      <c r="D129" s="1366"/>
      <c r="E129" s="447">
        <v>45061</v>
      </c>
      <c r="F129" s="462" t="s">
        <v>341</v>
      </c>
      <c r="G129" s="449">
        <v>1</v>
      </c>
      <c r="H129" s="449" t="s">
        <v>301</v>
      </c>
      <c r="I129" s="451">
        <v>2023</v>
      </c>
      <c r="J129" s="463">
        <f t="shared" si="26"/>
        <v>10</v>
      </c>
      <c r="K129" s="401" t="s">
        <v>342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383" t="s">
        <v>343</v>
      </c>
      <c r="C130" s="1365"/>
      <c r="D130" s="1366"/>
      <c r="E130" s="447">
        <v>45078</v>
      </c>
      <c r="F130" s="462" t="s">
        <v>344</v>
      </c>
      <c r="G130" s="449">
        <v>1</v>
      </c>
      <c r="H130" s="449" t="s">
        <v>301</v>
      </c>
      <c r="I130" s="451">
        <v>2023</v>
      </c>
      <c r="J130" s="463">
        <f t="shared" si="26"/>
        <v>10</v>
      </c>
      <c r="K130" s="401" t="s">
        <v>345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383" t="s">
        <v>346</v>
      </c>
      <c r="C131" s="1365"/>
      <c r="D131" s="1366"/>
      <c r="E131" s="126">
        <v>45108</v>
      </c>
      <c r="F131" s="462" t="s">
        <v>347</v>
      </c>
      <c r="G131" s="449">
        <v>1</v>
      </c>
      <c r="H131" s="449" t="s">
        <v>301</v>
      </c>
      <c r="I131" s="451">
        <v>2023</v>
      </c>
      <c r="J131" s="466">
        <f t="shared" si="26"/>
        <v>10</v>
      </c>
      <c r="K131" s="401" t="s">
        <v>348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38"/>
      <c r="C132" s="1268"/>
      <c r="D132" s="1408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55"/>
      <c r="C133" s="1270"/>
      <c r="D133" s="1271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55"/>
      <c r="C134" s="1270"/>
      <c r="D134" s="1271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39"/>
      <c r="C135" s="1370"/>
      <c r="D135" s="1371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88"/>
      <c r="C136" s="1288"/>
      <c r="D136" s="1288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rintOptions horizontalCentered="1"/>
  <pageMargins left="0.11811023622047245" right="0.11811023622047245" top="0.59055118110236227" bottom="0.39370078740157483" header="0" footer="0"/>
  <pageSetup paperSize="9" scale="91" orientation="landscape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/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16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43" t="s">
        <v>201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6"/>
      <c r="M1" s="14" t="str">
        <f>A1</f>
        <v>KRA II - RESEARCH, INNOVATION AND CREATIVE WORK</v>
      </c>
      <c r="N1" s="86"/>
      <c r="O1" s="1343" t="str">
        <f>A1</f>
        <v>KRA II - RESEARCH, INNOVATION AND CREATIVE WORK</v>
      </c>
      <c r="P1" s="1264"/>
      <c r="Q1" s="1264"/>
      <c r="R1" s="1264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27" t="str">
        <f>'Request Form'!B6</f>
        <v>LAST NAME:</v>
      </c>
      <c r="B3" s="1270"/>
      <c r="C3" s="1271"/>
      <c r="D3" s="1345" t="str">
        <f>Form1_A!E3</f>
        <v>MAALIW</v>
      </c>
      <c r="E3" s="1270"/>
      <c r="F3" s="1270"/>
      <c r="G3" s="1270"/>
      <c r="H3" s="1270"/>
      <c r="I3" s="1270"/>
      <c r="J3" s="1270"/>
      <c r="K3" s="1271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27" t="str">
        <f>'Request Form'!B7</f>
        <v>FIRST NAME, EXT.:</v>
      </c>
      <c r="B4" s="1270"/>
      <c r="C4" s="1271"/>
      <c r="D4" s="1345" t="str">
        <f>Form1_A!E4</f>
        <v>RENATO III</v>
      </c>
      <c r="E4" s="1270"/>
      <c r="F4" s="1270"/>
      <c r="G4" s="1270"/>
      <c r="H4" s="1270"/>
      <c r="I4" s="1270"/>
      <c r="J4" s="1270"/>
      <c r="K4" s="1271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27" t="str">
        <f>'Request Form'!B8</f>
        <v>MIDDLE NAME:</v>
      </c>
      <c r="B5" s="1270"/>
      <c r="C5" s="1271"/>
      <c r="D5" s="1345" t="str">
        <f>Form1_A!E5</f>
        <v>RACELIS</v>
      </c>
      <c r="E5" s="1270"/>
      <c r="F5" s="1270"/>
      <c r="G5" s="1270"/>
      <c r="H5" s="1270"/>
      <c r="I5" s="1270"/>
      <c r="J5" s="1270"/>
      <c r="K5" s="1271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46" t="s">
        <v>349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6"/>
      <c r="M7" s="85" t="str">
        <f>A7</f>
        <v>CRITERION B - INVENTIONS (MAX = 100 POINTS)</v>
      </c>
      <c r="N7" s="86"/>
      <c r="O7" s="1326" t="str">
        <f>A7</f>
        <v>CRITERION B - INVENTIONS (MAX = 100 POINTS)</v>
      </c>
      <c r="P7" s="1264"/>
      <c r="Q7" s="1264"/>
      <c r="R7" s="1264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350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351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352</v>
      </c>
      <c r="B11" s="202" t="s">
        <v>353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44" t="s">
        <v>354</v>
      </c>
      <c r="B12" s="1288"/>
      <c r="C12" s="1288"/>
      <c r="D12" s="1288"/>
      <c r="E12" s="1288"/>
      <c r="F12" s="1288"/>
      <c r="G12" s="1288"/>
      <c r="H12" s="1288"/>
      <c r="I12" s="1288"/>
      <c r="J12" s="1288"/>
      <c r="K12" s="1289"/>
      <c r="L12" s="88"/>
      <c r="M12" s="85" t="str">
        <f>A12</f>
        <v>SOLE INVENTOR</v>
      </c>
      <c r="N12" s="88"/>
      <c r="O12" s="1460" t="str">
        <f>A12</f>
        <v>SOLE INVENTOR</v>
      </c>
      <c r="P12" s="1304"/>
      <c r="Q12" s="1304"/>
      <c r="R12" s="1304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54" t="s">
        <v>355</v>
      </c>
      <c r="C13" s="1288"/>
      <c r="D13" s="1351"/>
      <c r="E13" s="481" t="s">
        <v>356</v>
      </c>
      <c r="F13" s="480" t="s">
        <v>357</v>
      </c>
      <c r="G13" s="1454" t="s">
        <v>358</v>
      </c>
      <c r="H13" s="1351"/>
      <c r="I13" s="107" t="s">
        <v>121</v>
      </c>
      <c r="J13" s="1462" t="s">
        <v>122</v>
      </c>
      <c r="K13" s="1289"/>
      <c r="L13" s="13"/>
      <c r="M13" s="44" t="s">
        <v>123</v>
      </c>
      <c r="N13" s="13"/>
      <c r="O13" s="104" t="s">
        <v>124</v>
      </c>
      <c r="P13" s="107" t="s">
        <v>125</v>
      </c>
      <c r="Q13" s="1322" t="s">
        <v>78</v>
      </c>
      <c r="R13" s="1289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359</v>
      </c>
    </row>
    <row r="14" spans="1:29" ht="14.25" customHeight="1">
      <c r="A14" s="108">
        <v>1</v>
      </c>
      <c r="B14" s="1383"/>
      <c r="C14" s="1365"/>
      <c r="D14" s="1366"/>
      <c r="E14" s="112"/>
      <c r="F14" s="465" t="s">
        <v>1</v>
      </c>
      <c r="G14" s="1446"/>
      <c r="H14" s="1366"/>
      <c r="I14" s="208">
        <f t="shared" ref="I14:I28" si="4">IF(ISBLANK(B14),0,0+IF(ISBLANK(E14),0,0+IF(ISBLANK(G14),0,0+IF(F14="Accepted",10)+IF(F14="Published",20)+IF(F14="Granted",80))))</f>
        <v>0</v>
      </c>
      <c r="J14" s="1461"/>
      <c r="K14" s="1341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23"/>
      <c r="R14" s="1324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360</v>
      </c>
    </row>
    <row r="15" spans="1:29" ht="14.25" customHeight="1">
      <c r="A15" s="121">
        <v>2</v>
      </c>
      <c r="B15" s="1355"/>
      <c r="C15" s="1270"/>
      <c r="D15" s="1271"/>
      <c r="E15" s="126"/>
      <c r="F15" s="465" t="s">
        <v>1</v>
      </c>
      <c r="G15" s="1463"/>
      <c r="H15" s="1271"/>
      <c r="I15" s="208">
        <f t="shared" si="4"/>
        <v>0</v>
      </c>
      <c r="J15" s="1447"/>
      <c r="K15" s="1337"/>
      <c r="L15" s="86"/>
      <c r="M15" s="483"/>
      <c r="N15" s="86"/>
      <c r="O15" s="123" t="s">
        <v>62</v>
      </c>
      <c r="P15" s="124">
        <f t="shared" si="5"/>
        <v>0</v>
      </c>
      <c r="Q15" s="1320"/>
      <c r="R15" s="1321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361</v>
      </c>
    </row>
    <row r="16" spans="1:29" ht="14.4">
      <c r="A16" s="121">
        <v>3</v>
      </c>
      <c r="B16" s="1355"/>
      <c r="C16" s="1270"/>
      <c r="D16" s="1271"/>
      <c r="E16" s="126"/>
      <c r="F16" s="465" t="s">
        <v>1</v>
      </c>
      <c r="G16" s="1463"/>
      <c r="H16" s="1271"/>
      <c r="I16" s="208">
        <f t="shared" si="4"/>
        <v>0</v>
      </c>
      <c r="J16" s="1447"/>
      <c r="K16" s="1337"/>
      <c r="L16" s="86"/>
      <c r="M16" s="483"/>
      <c r="N16" s="86"/>
      <c r="O16" s="123" t="s">
        <v>62</v>
      </c>
      <c r="P16" s="124">
        <f t="shared" si="5"/>
        <v>0</v>
      </c>
      <c r="Q16" s="1320"/>
      <c r="R16" s="1321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55"/>
      <c r="C17" s="1270"/>
      <c r="D17" s="1271"/>
      <c r="E17" s="126"/>
      <c r="F17" s="465" t="s">
        <v>1</v>
      </c>
      <c r="G17" s="1463"/>
      <c r="H17" s="1271"/>
      <c r="I17" s="208">
        <f t="shared" si="4"/>
        <v>0</v>
      </c>
      <c r="J17" s="1447"/>
      <c r="K17" s="1337"/>
      <c r="L17" s="86"/>
      <c r="M17" s="483"/>
      <c r="N17" s="86"/>
      <c r="O17" s="123" t="s">
        <v>62</v>
      </c>
      <c r="P17" s="124">
        <f t="shared" si="5"/>
        <v>0</v>
      </c>
      <c r="Q17" s="1320"/>
      <c r="R17" s="1321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55"/>
      <c r="C18" s="1270"/>
      <c r="D18" s="1271"/>
      <c r="E18" s="126"/>
      <c r="F18" s="465" t="s">
        <v>1</v>
      </c>
      <c r="G18" s="1463"/>
      <c r="H18" s="1271"/>
      <c r="I18" s="208">
        <f t="shared" si="4"/>
        <v>0</v>
      </c>
      <c r="J18" s="1447"/>
      <c r="K18" s="1337"/>
      <c r="L18" s="86"/>
      <c r="M18" s="483"/>
      <c r="N18" s="86"/>
      <c r="O18" s="123" t="s">
        <v>62</v>
      </c>
      <c r="P18" s="124">
        <f t="shared" si="5"/>
        <v>0</v>
      </c>
      <c r="Q18" s="1320"/>
      <c r="R18" s="1321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55"/>
      <c r="C19" s="1270"/>
      <c r="D19" s="1271"/>
      <c r="E19" s="126"/>
      <c r="F19" s="465" t="s">
        <v>1</v>
      </c>
      <c r="G19" s="1463"/>
      <c r="H19" s="1271"/>
      <c r="I19" s="208">
        <f t="shared" si="4"/>
        <v>0</v>
      </c>
      <c r="J19" s="1422"/>
      <c r="K19" s="1337"/>
      <c r="L19" s="86"/>
      <c r="M19" s="483"/>
      <c r="N19" s="86"/>
      <c r="O19" s="123" t="s">
        <v>62</v>
      </c>
      <c r="P19" s="124">
        <f t="shared" si="5"/>
        <v>0</v>
      </c>
      <c r="Q19" s="1320"/>
      <c r="R19" s="1321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55"/>
      <c r="C20" s="1270"/>
      <c r="D20" s="1271"/>
      <c r="E20" s="126"/>
      <c r="F20" s="465" t="s">
        <v>1</v>
      </c>
      <c r="G20" s="1463"/>
      <c r="H20" s="1271"/>
      <c r="I20" s="208">
        <f t="shared" si="4"/>
        <v>0</v>
      </c>
      <c r="J20" s="1422"/>
      <c r="K20" s="1337"/>
      <c r="L20" s="86"/>
      <c r="M20" s="483"/>
      <c r="N20" s="86"/>
      <c r="O20" s="123" t="s">
        <v>62</v>
      </c>
      <c r="P20" s="124">
        <f t="shared" si="5"/>
        <v>0</v>
      </c>
      <c r="Q20" s="1320"/>
      <c r="R20" s="1321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57"/>
      <c r="C21" s="1270"/>
      <c r="D21" s="1271"/>
      <c r="E21" s="130"/>
      <c r="F21" s="485" t="s">
        <v>1</v>
      </c>
      <c r="G21" s="1465"/>
      <c r="H21" s="1271"/>
      <c r="I21" s="208">
        <f t="shared" si="4"/>
        <v>0</v>
      </c>
      <c r="J21" s="1449"/>
      <c r="K21" s="1337"/>
      <c r="L21" s="86"/>
      <c r="M21" s="483"/>
      <c r="N21" s="86"/>
      <c r="O21" s="123" t="s">
        <v>62</v>
      </c>
      <c r="P21" s="124">
        <f t="shared" si="5"/>
        <v>0</v>
      </c>
      <c r="Q21" s="1320"/>
      <c r="R21" s="1321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57"/>
      <c r="C22" s="1270"/>
      <c r="D22" s="1271"/>
      <c r="E22" s="130"/>
      <c r="F22" s="485" t="s">
        <v>1</v>
      </c>
      <c r="G22" s="1465"/>
      <c r="H22" s="1271"/>
      <c r="I22" s="208">
        <f t="shared" si="4"/>
        <v>0</v>
      </c>
      <c r="J22" s="1421"/>
      <c r="K22" s="1337"/>
      <c r="L22" s="86"/>
      <c r="M22" s="483"/>
      <c r="N22" s="86"/>
      <c r="O22" s="123" t="s">
        <v>62</v>
      </c>
      <c r="P22" s="124">
        <f t="shared" si="5"/>
        <v>0</v>
      </c>
      <c r="Q22" s="1320"/>
      <c r="R22" s="1321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57"/>
      <c r="C23" s="1270"/>
      <c r="D23" s="1271"/>
      <c r="E23" s="130"/>
      <c r="F23" s="485" t="s">
        <v>1</v>
      </c>
      <c r="G23" s="1465"/>
      <c r="H23" s="1271"/>
      <c r="I23" s="208">
        <f t="shared" si="4"/>
        <v>0</v>
      </c>
      <c r="J23" s="1421"/>
      <c r="K23" s="1337"/>
      <c r="L23" s="86"/>
      <c r="M23" s="483"/>
      <c r="N23" s="86"/>
      <c r="O23" s="123" t="s">
        <v>62</v>
      </c>
      <c r="P23" s="124">
        <f t="shared" si="5"/>
        <v>0</v>
      </c>
      <c r="Q23" s="1320"/>
      <c r="R23" s="1321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57"/>
      <c r="C24" s="1270"/>
      <c r="D24" s="1271"/>
      <c r="E24" s="130"/>
      <c r="F24" s="485" t="s">
        <v>1</v>
      </c>
      <c r="G24" s="1465"/>
      <c r="H24" s="1271"/>
      <c r="I24" s="208">
        <f t="shared" si="4"/>
        <v>0</v>
      </c>
      <c r="J24" s="1421"/>
      <c r="K24" s="1337"/>
      <c r="L24" s="86"/>
      <c r="M24" s="483"/>
      <c r="N24" s="86"/>
      <c r="O24" s="123" t="s">
        <v>62</v>
      </c>
      <c r="P24" s="124">
        <f t="shared" si="5"/>
        <v>0</v>
      </c>
      <c r="Q24" s="1320"/>
      <c r="R24" s="1321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57"/>
      <c r="C25" s="1270"/>
      <c r="D25" s="1271"/>
      <c r="E25" s="130"/>
      <c r="F25" s="485" t="s">
        <v>1</v>
      </c>
      <c r="G25" s="1465"/>
      <c r="H25" s="1271"/>
      <c r="I25" s="208">
        <f t="shared" si="4"/>
        <v>0</v>
      </c>
      <c r="J25" s="1449"/>
      <c r="K25" s="1337"/>
      <c r="L25" s="86"/>
      <c r="M25" s="483"/>
      <c r="N25" s="86"/>
      <c r="O25" s="123" t="s">
        <v>62</v>
      </c>
      <c r="P25" s="124">
        <f t="shared" si="5"/>
        <v>0</v>
      </c>
      <c r="Q25" s="1320"/>
      <c r="R25" s="1321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57"/>
      <c r="C26" s="1270"/>
      <c r="D26" s="1271"/>
      <c r="E26" s="130"/>
      <c r="F26" s="485" t="s">
        <v>1</v>
      </c>
      <c r="G26" s="1465"/>
      <c r="H26" s="1271"/>
      <c r="I26" s="208">
        <f t="shared" si="4"/>
        <v>0</v>
      </c>
      <c r="J26" s="1421"/>
      <c r="K26" s="1337"/>
      <c r="L26" s="86"/>
      <c r="M26" s="483"/>
      <c r="N26" s="86"/>
      <c r="O26" s="123" t="s">
        <v>62</v>
      </c>
      <c r="P26" s="124">
        <f t="shared" si="5"/>
        <v>0</v>
      </c>
      <c r="Q26" s="1320"/>
      <c r="R26" s="1321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57"/>
      <c r="C27" s="1270"/>
      <c r="D27" s="1271"/>
      <c r="E27" s="130"/>
      <c r="F27" s="485" t="s">
        <v>1</v>
      </c>
      <c r="G27" s="1465"/>
      <c r="H27" s="1271"/>
      <c r="I27" s="208">
        <f t="shared" si="4"/>
        <v>0</v>
      </c>
      <c r="J27" s="1421"/>
      <c r="K27" s="1337"/>
      <c r="L27" s="86"/>
      <c r="M27" s="483"/>
      <c r="N27" s="86"/>
      <c r="O27" s="123" t="s">
        <v>62</v>
      </c>
      <c r="P27" s="124">
        <f t="shared" si="5"/>
        <v>0</v>
      </c>
      <c r="Q27" s="1320"/>
      <c r="R27" s="1321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57"/>
      <c r="C28" s="1270"/>
      <c r="D28" s="1271"/>
      <c r="E28" s="130"/>
      <c r="F28" s="485" t="s">
        <v>1</v>
      </c>
      <c r="G28" s="1465"/>
      <c r="H28" s="1271"/>
      <c r="I28" s="208">
        <f t="shared" si="4"/>
        <v>0</v>
      </c>
      <c r="J28" s="1421"/>
      <c r="K28" s="1337"/>
      <c r="L28" s="86"/>
      <c r="M28" s="483"/>
      <c r="N28" s="86"/>
      <c r="O28" s="169" t="s">
        <v>62</v>
      </c>
      <c r="P28" s="124">
        <f t="shared" si="5"/>
        <v>0</v>
      </c>
      <c r="Q28" s="1320"/>
      <c r="R28" s="1321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88"/>
      <c r="C29" s="1288"/>
      <c r="D29" s="1351"/>
      <c r="E29" s="136"/>
      <c r="F29" s="136"/>
      <c r="G29" s="1338" t="s">
        <v>126</v>
      </c>
      <c r="H29" s="1351"/>
      <c r="I29" s="194">
        <f>SUM(I14:I28)</f>
        <v>0</v>
      </c>
      <c r="J29" s="1466"/>
      <c r="K29" s="1289"/>
      <c r="L29" s="86"/>
      <c r="M29" s="487"/>
      <c r="N29" s="86"/>
      <c r="O29" s="141"/>
      <c r="P29" s="175">
        <f>SUM(P14:P28)</f>
        <v>0</v>
      </c>
      <c r="Q29" s="1464"/>
      <c r="R29" s="1289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44" t="s">
        <v>362</v>
      </c>
      <c r="B31" s="1288"/>
      <c r="C31" s="1288"/>
      <c r="D31" s="1288"/>
      <c r="E31" s="1288"/>
      <c r="F31" s="1288"/>
      <c r="G31" s="1288"/>
      <c r="H31" s="1288"/>
      <c r="I31" s="1288"/>
      <c r="J31" s="1288"/>
      <c r="K31" s="1289"/>
      <c r="L31" s="86"/>
      <c r="M31" s="85" t="str">
        <f>A31</f>
        <v>WITH MULTIPLE INVENTORS</v>
      </c>
      <c r="N31" s="86"/>
      <c r="O31" s="1441" t="str">
        <f>A31</f>
        <v>WITH MULTIPLE INVENTORS</v>
      </c>
      <c r="P31" s="1304"/>
      <c r="Q31" s="1304"/>
      <c r="R31" s="1304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15.75" customHeight="1">
      <c r="A32" s="153" t="s">
        <v>114</v>
      </c>
      <c r="B32" s="1322" t="s">
        <v>355</v>
      </c>
      <c r="C32" s="1288"/>
      <c r="D32" s="1351"/>
      <c r="E32" s="206" t="s">
        <v>363</v>
      </c>
      <c r="F32" s="105" t="s">
        <v>357</v>
      </c>
      <c r="G32" s="1322" t="s">
        <v>364</v>
      </c>
      <c r="H32" s="1351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52"/>
      <c r="C33" s="1361"/>
      <c r="D33" s="1353"/>
      <c r="E33" s="113"/>
      <c r="F33" s="465" t="s">
        <v>1</v>
      </c>
      <c r="G33" s="1446"/>
      <c r="H33" s="1366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55"/>
      <c r="C34" s="1270"/>
      <c r="D34" s="1271"/>
      <c r="E34" s="126"/>
      <c r="F34" s="465" t="s">
        <v>1</v>
      </c>
      <c r="G34" s="1463"/>
      <c r="H34" s="1271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55"/>
      <c r="C35" s="1270"/>
      <c r="D35" s="1271"/>
      <c r="E35" s="126"/>
      <c r="F35" s="465" t="s">
        <v>1</v>
      </c>
      <c r="G35" s="1463"/>
      <c r="H35" s="1271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55"/>
      <c r="C36" s="1270"/>
      <c r="D36" s="1271"/>
      <c r="E36" s="126"/>
      <c r="F36" s="465" t="s">
        <v>1</v>
      </c>
      <c r="G36" s="1463"/>
      <c r="H36" s="1271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55"/>
      <c r="C37" s="1270"/>
      <c r="D37" s="1271"/>
      <c r="E37" s="126"/>
      <c r="F37" s="465" t="s">
        <v>1</v>
      </c>
      <c r="G37" s="1463"/>
      <c r="H37" s="1271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55"/>
      <c r="C38" s="1270"/>
      <c r="D38" s="1271"/>
      <c r="E38" s="126"/>
      <c r="F38" s="465" t="s">
        <v>1</v>
      </c>
      <c r="G38" s="1463"/>
      <c r="H38" s="1271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55"/>
      <c r="C39" s="1270"/>
      <c r="D39" s="1271"/>
      <c r="E39" s="126"/>
      <c r="F39" s="465" t="s">
        <v>1</v>
      </c>
      <c r="G39" s="1463"/>
      <c r="H39" s="1271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55"/>
      <c r="C40" s="1270"/>
      <c r="D40" s="1271"/>
      <c r="E40" s="126"/>
      <c r="F40" s="465" t="s">
        <v>1</v>
      </c>
      <c r="G40" s="1463"/>
      <c r="H40" s="1271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57"/>
      <c r="C41" s="1270"/>
      <c r="D41" s="1271"/>
      <c r="E41" s="490"/>
      <c r="F41" s="485" t="s">
        <v>1</v>
      </c>
      <c r="G41" s="1465"/>
      <c r="H41" s="1271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57"/>
      <c r="C42" s="1270"/>
      <c r="D42" s="1271"/>
      <c r="E42" s="490"/>
      <c r="F42" s="485" t="s">
        <v>1</v>
      </c>
      <c r="G42" s="1465"/>
      <c r="H42" s="1271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57"/>
      <c r="C43" s="1270"/>
      <c r="D43" s="1271"/>
      <c r="E43" s="490"/>
      <c r="F43" s="485" t="s">
        <v>1</v>
      </c>
      <c r="G43" s="1465"/>
      <c r="H43" s="1271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57"/>
      <c r="C44" s="1270"/>
      <c r="D44" s="1271"/>
      <c r="E44" s="490"/>
      <c r="F44" s="485" t="s">
        <v>1</v>
      </c>
      <c r="G44" s="1465"/>
      <c r="H44" s="1271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57"/>
      <c r="C45" s="1270"/>
      <c r="D45" s="1271"/>
      <c r="E45" s="490"/>
      <c r="F45" s="485" t="s">
        <v>1</v>
      </c>
      <c r="G45" s="1465"/>
      <c r="H45" s="1271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57"/>
      <c r="C46" s="1270"/>
      <c r="D46" s="1271"/>
      <c r="E46" s="490"/>
      <c r="F46" s="485" t="s">
        <v>1</v>
      </c>
      <c r="G46" s="1465"/>
      <c r="H46" s="1271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57"/>
      <c r="C47" s="1270"/>
      <c r="D47" s="1271"/>
      <c r="E47" s="490"/>
      <c r="F47" s="485" t="s">
        <v>1</v>
      </c>
      <c r="G47" s="1465"/>
      <c r="H47" s="1271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365</v>
      </c>
      <c r="C48" s="178"/>
      <c r="D48" s="492"/>
      <c r="E48" s="136"/>
      <c r="F48" s="390"/>
      <c r="G48" s="1388"/>
      <c r="H48" s="1351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366</v>
      </c>
      <c r="B50" s="178" t="s">
        <v>367</v>
      </c>
      <c r="C50" s="137"/>
      <c r="D50" s="137"/>
      <c r="E50" s="137"/>
      <c r="F50" s="137"/>
      <c r="G50" s="1443"/>
      <c r="H50" s="1288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44" t="s">
        <v>354</v>
      </c>
      <c r="B51" s="1288"/>
      <c r="C51" s="1288"/>
      <c r="D51" s="1288"/>
      <c r="E51" s="1288"/>
      <c r="F51" s="1288"/>
      <c r="G51" s="1288"/>
      <c r="H51" s="1288"/>
      <c r="I51" s="1288"/>
      <c r="J51" s="1288"/>
      <c r="K51" s="1289"/>
      <c r="L51" s="88"/>
      <c r="M51" s="85" t="str">
        <f>A51</f>
        <v>SOLE INVENTOR</v>
      </c>
      <c r="N51" s="88"/>
      <c r="O51" s="1441" t="str">
        <f>A51</f>
        <v>SOLE INVENTOR</v>
      </c>
      <c r="P51" s="1304"/>
      <c r="Q51" s="1304"/>
      <c r="R51" s="1304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15.75" customHeight="1">
      <c r="A52" s="104" t="s">
        <v>114</v>
      </c>
      <c r="B52" s="1322" t="s">
        <v>368</v>
      </c>
      <c r="C52" s="1288"/>
      <c r="D52" s="1351"/>
      <c r="E52" s="105" t="s">
        <v>369</v>
      </c>
      <c r="F52" s="105" t="s">
        <v>370</v>
      </c>
      <c r="G52" s="1322" t="s">
        <v>371</v>
      </c>
      <c r="H52" s="1351"/>
      <c r="I52" s="107" t="s">
        <v>121</v>
      </c>
      <c r="J52" s="1322" t="s">
        <v>122</v>
      </c>
      <c r="K52" s="1289"/>
      <c r="L52" s="13"/>
      <c r="M52" s="44" t="s">
        <v>123</v>
      </c>
      <c r="N52" s="13"/>
      <c r="O52" s="104" t="s">
        <v>124</v>
      </c>
      <c r="P52" s="107" t="s">
        <v>125</v>
      </c>
      <c r="Q52" s="1322" t="s">
        <v>78</v>
      </c>
      <c r="R52" s="1289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83"/>
      <c r="C53" s="1365"/>
      <c r="D53" s="1366"/>
      <c r="E53" s="495" t="s">
        <v>1</v>
      </c>
      <c r="F53" s="495"/>
      <c r="G53" s="1446"/>
      <c r="H53" s="1366"/>
      <c r="I53" s="208">
        <f t="shared" ref="I53:I67" si="9">IF(ISBLANK(B53),0,0+IF(ISBLANK(F53),0,0+IF(ISBLANK(G53),0,0+IF(E53="Utility Model",10,0+IF(E53="Industrial Design",5,0)))))</f>
        <v>0</v>
      </c>
      <c r="J53" s="1467"/>
      <c r="K53" s="1341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20"/>
      <c r="R53" s="1321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55"/>
      <c r="C54" s="1270"/>
      <c r="D54" s="1271"/>
      <c r="E54" s="438" t="s">
        <v>1</v>
      </c>
      <c r="F54" s="438"/>
      <c r="G54" s="1446"/>
      <c r="H54" s="1366"/>
      <c r="I54" s="208">
        <f t="shared" si="9"/>
        <v>0</v>
      </c>
      <c r="J54" s="1422"/>
      <c r="K54" s="1337"/>
      <c r="L54" s="86"/>
      <c r="M54" s="483"/>
      <c r="N54" s="86"/>
      <c r="O54" s="123" t="s">
        <v>62</v>
      </c>
      <c r="P54" s="124">
        <f t="shared" si="10"/>
        <v>0</v>
      </c>
      <c r="Q54" s="1320"/>
      <c r="R54" s="1321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372</v>
      </c>
    </row>
    <row r="55" spans="1:29" ht="15.75" customHeight="1">
      <c r="A55" s="121">
        <v>3</v>
      </c>
      <c r="B55" s="1355"/>
      <c r="C55" s="1270"/>
      <c r="D55" s="1271"/>
      <c r="E55" s="438" t="s">
        <v>1</v>
      </c>
      <c r="F55" s="438"/>
      <c r="G55" s="1446"/>
      <c r="H55" s="1366"/>
      <c r="I55" s="208">
        <f t="shared" si="9"/>
        <v>0</v>
      </c>
      <c r="J55" s="1422"/>
      <c r="K55" s="1337"/>
      <c r="L55" s="86"/>
      <c r="M55" s="483"/>
      <c r="N55" s="86"/>
      <c r="O55" s="123" t="s">
        <v>62</v>
      </c>
      <c r="P55" s="124">
        <f t="shared" si="10"/>
        <v>0</v>
      </c>
      <c r="Q55" s="1320"/>
      <c r="R55" s="1321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373</v>
      </c>
    </row>
    <row r="56" spans="1:29" ht="13.5" customHeight="1">
      <c r="A56" s="121">
        <v>4</v>
      </c>
      <c r="B56" s="1355"/>
      <c r="C56" s="1270"/>
      <c r="D56" s="1271"/>
      <c r="E56" s="438" t="s">
        <v>1</v>
      </c>
      <c r="F56" s="438"/>
      <c r="G56" s="1446"/>
      <c r="H56" s="1366"/>
      <c r="I56" s="208">
        <f t="shared" si="9"/>
        <v>0</v>
      </c>
      <c r="J56" s="1422"/>
      <c r="K56" s="1337"/>
      <c r="L56" s="86"/>
      <c r="M56" s="483"/>
      <c r="N56" s="86"/>
      <c r="O56" s="123" t="s">
        <v>62</v>
      </c>
      <c r="P56" s="124">
        <f t="shared" si="10"/>
        <v>0</v>
      </c>
      <c r="Q56" s="1320"/>
      <c r="R56" s="1321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372</v>
      </c>
    </row>
    <row r="57" spans="1:29" ht="13.5" hidden="1" customHeight="1">
      <c r="A57" s="121">
        <v>5</v>
      </c>
      <c r="B57" s="1357"/>
      <c r="C57" s="1270"/>
      <c r="D57" s="1271"/>
      <c r="E57" s="496" t="s">
        <v>1</v>
      </c>
      <c r="F57" s="496"/>
      <c r="G57" s="1442"/>
      <c r="H57" s="1366"/>
      <c r="I57" s="208">
        <f t="shared" si="9"/>
        <v>0</v>
      </c>
      <c r="J57" s="1421"/>
      <c r="K57" s="1337"/>
      <c r="L57" s="86"/>
      <c r="M57" s="483"/>
      <c r="N57" s="86"/>
      <c r="O57" s="123" t="s">
        <v>62</v>
      </c>
      <c r="P57" s="124">
        <f t="shared" si="10"/>
        <v>0</v>
      </c>
      <c r="Q57" s="1320"/>
      <c r="R57" s="1321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372</v>
      </c>
    </row>
    <row r="58" spans="1:29" ht="15.75" hidden="1" customHeight="1">
      <c r="A58" s="121">
        <v>6</v>
      </c>
      <c r="B58" s="1357"/>
      <c r="C58" s="1270"/>
      <c r="D58" s="1271"/>
      <c r="E58" s="496" t="s">
        <v>1</v>
      </c>
      <c r="F58" s="496"/>
      <c r="G58" s="1442"/>
      <c r="H58" s="1366"/>
      <c r="I58" s="208">
        <f t="shared" si="9"/>
        <v>0</v>
      </c>
      <c r="J58" s="1421"/>
      <c r="K58" s="1337"/>
      <c r="L58" s="86"/>
      <c r="M58" s="483"/>
      <c r="N58" s="86"/>
      <c r="O58" s="123" t="s">
        <v>62</v>
      </c>
      <c r="P58" s="124">
        <f t="shared" si="10"/>
        <v>0</v>
      </c>
      <c r="Q58" s="1320"/>
      <c r="R58" s="1321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373</v>
      </c>
    </row>
    <row r="59" spans="1:29" ht="15.75" hidden="1" customHeight="1">
      <c r="A59" s="121">
        <v>7</v>
      </c>
      <c r="B59" s="1357"/>
      <c r="C59" s="1270"/>
      <c r="D59" s="1271"/>
      <c r="E59" s="496" t="s">
        <v>1</v>
      </c>
      <c r="F59" s="496"/>
      <c r="G59" s="1442"/>
      <c r="H59" s="1366"/>
      <c r="I59" s="208">
        <f t="shared" si="9"/>
        <v>0</v>
      </c>
      <c r="J59" s="1421"/>
      <c r="K59" s="1337"/>
      <c r="L59" s="86"/>
      <c r="M59" s="483"/>
      <c r="N59" s="86"/>
      <c r="O59" s="123" t="s">
        <v>62</v>
      </c>
      <c r="P59" s="124">
        <f t="shared" si="10"/>
        <v>0</v>
      </c>
      <c r="Q59" s="1320"/>
      <c r="R59" s="1321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57"/>
      <c r="C60" s="1270"/>
      <c r="D60" s="1271"/>
      <c r="E60" s="496" t="s">
        <v>1</v>
      </c>
      <c r="F60" s="496"/>
      <c r="G60" s="1442"/>
      <c r="H60" s="1366"/>
      <c r="I60" s="208">
        <f t="shared" si="9"/>
        <v>0</v>
      </c>
      <c r="J60" s="1421"/>
      <c r="K60" s="1337"/>
      <c r="L60" s="86"/>
      <c r="M60" s="483"/>
      <c r="N60" s="86"/>
      <c r="O60" s="123" t="s">
        <v>62</v>
      </c>
      <c r="P60" s="124">
        <f t="shared" si="10"/>
        <v>0</v>
      </c>
      <c r="Q60" s="1320"/>
      <c r="R60" s="1321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57"/>
      <c r="C61" s="1270"/>
      <c r="D61" s="1271"/>
      <c r="E61" s="496" t="s">
        <v>1</v>
      </c>
      <c r="F61" s="496"/>
      <c r="G61" s="1442"/>
      <c r="H61" s="1366"/>
      <c r="I61" s="208">
        <f t="shared" si="9"/>
        <v>0</v>
      </c>
      <c r="J61" s="1421"/>
      <c r="K61" s="1337"/>
      <c r="L61" s="86"/>
      <c r="M61" s="483"/>
      <c r="N61" s="86"/>
      <c r="O61" s="123" t="s">
        <v>62</v>
      </c>
      <c r="P61" s="124">
        <f t="shared" si="10"/>
        <v>0</v>
      </c>
      <c r="Q61" s="1320"/>
      <c r="R61" s="1321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57"/>
      <c r="C62" s="1270"/>
      <c r="D62" s="1271"/>
      <c r="E62" s="496" t="s">
        <v>1</v>
      </c>
      <c r="F62" s="496"/>
      <c r="G62" s="1442"/>
      <c r="H62" s="1366"/>
      <c r="I62" s="208">
        <f t="shared" si="9"/>
        <v>0</v>
      </c>
      <c r="J62" s="1421"/>
      <c r="K62" s="1337"/>
      <c r="L62" s="86"/>
      <c r="M62" s="483"/>
      <c r="N62" s="86"/>
      <c r="O62" s="123" t="s">
        <v>62</v>
      </c>
      <c r="P62" s="124">
        <f t="shared" si="10"/>
        <v>0</v>
      </c>
      <c r="Q62" s="1320"/>
      <c r="R62" s="1321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57"/>
      <c r="C63" s="1270"/>
      <c r="D63" s="1271"/>
      <c r="E63" s="496" t="s">
        <v>1</v>
      </c>
      <c r="F63" s="496"/>
      <c r="G63" s="1442"/>
      <c r="H63" s="1366"/>
      <c r="I63" s="208">
        <f t="shared" si="9"/>
        <v>0</v>
      </c>
      <c r="J63" s="1421"/>
      <c r="K63" s="1337"/>
      <c r="L63" s="86"/>
      <c r="M63" s="483"/>
      <c r="N63" s="86"/>
      <c r="O63" s="123" t="s">
        <v>62</v>
      </c>
      <c r="P63" s="124">
        <f t="shared" si="10"/>
        <v>0</v>
      </c>
      <c r="Q63" s="1320"/>
      <c r="R63" s="1321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57"/>
      <c r="C64" s="1270"/>
      <c r="D64" s="1271"/>
      <c r="E64" s="496" t="s">
        <v>1</v>
      </c>
      <c r="F64" s="496"/>
      <c r="G64" s="1442"/>
      <c r="H64" s="1366"/>
      <c r="I64" s="208">
        <f t="shared" si="9"/>
        <v>0</v>
      </c>
      <c r="J64" s="1421"/>
      <c r="K64" s="1337"/>
      <c r="L64" s="86"/>
      <c r="M64" s="483"/>
      <c r="N64" s="86"/>
      <c r="O64" s="123" t="s">
        <v>62</v>
      </c>
      <c r="P64" s="124">
        <f t="shared" si="10"/>
        <v>0</v>
      </c>
      <c r="Q64" s="1320"/>
      <c r="R64" s="1321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57"/>
      <c r="C65" s="1270"/>
      <c r="D65" s="1271"/>
      <c r="E65" s="496" t="s">
        <v>1</v>
      </c>
      <c r="F65" s="496"/>
      <c r="G65" s="1442"/>
      <c r="H65" s="1366"/>
      <c r="I65" s="208">
        <f t="shared" si="9"/>
        <v>0</v>
      </c>
      <c r="J65" s="1421"/>
      <c r="K65" s="1337"/>
      <c r="L65" s="86"/>
      <c r="M65" s="483"/>
      <c r="N65" s="86"/>
      <c r="O65" s="123" t="s">
        <v>62</v>
      </c>
      <c r="P65" s="124">
        <f t="shared" si="10"/>
        <v>0</v>
      </c>
      <c r="Q65" s="1320"/>
      <c r="R65" s="1321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57"/>
      <c r="C66" s="1270"/>
      <c r="D66" s="1271"/>
      <c r="E66" s="496" t="s">
        <v>1</v>
      </c>
      <c r="F66" s="496"/>
      <c r="G66" s="1442"/>
      <c r="H66" s="1366"/>
      <c r="I66" s="208">
        <f t="shared" si="9"/>
        <v>0</v>
      </c>
      <c r="J66" s="1421"/>
      <c r="K66" s="1337"/>
      <c r="L66" s="86"/>
      <c r="M66" s="483"/>
      <c r="N66" s="86"/>
      <c r="O66" s="123" t="s">
        <v>62</v>
      </c>
      <c r="P66" s="124">
        <f t="shared" si="10"/>
        <v>0</v>
      </c>
      <c r="Q66" s="1320"/>
      <c r="R66" s="1321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57"/>
      <c r="C67" s="1270"/>
      <c r="D67" s="1271"/>
      <c r="E67" s="496" t="s">
        <v>1</v>
      </c>
      <c r="F67" s="497"/>
      <c r="G67" s="1442"/>
      <c r="H67" s="1366"/>
      <c r="I67" s="208">
        <f t="shared" si="9"/>
        <v>0</v>
      </c>
      <c r="J67" s="1468"/>
      <c r="K67" s="1469"/>
      <c r="L67" s="86"/>
      <c r="M67" s="483"/>
      <c r="N67" s="86"/>
      <c r="O67" s="169" t="s">
        <v>62</v>
      </c>
      <c r="P67" s="134">
        <f t="shared" si="10"/>
        <v>0</v>
      </c>
      <c r="Q67" s="1320"/>
      <c r="R67" s="1321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365</v>
      </c>
      <c r="C68" s="137"/>
      <c r="D68" s="498"/>
      <c r="E68" s="1388"/>
      <c r="F68" s="1351"/>
      <c r="G68" s="1338" t="s">
        <v>126</v>
      </c>
      <c r="H68" s="1351"/>
      <c r="I68" s="194">
        <f>SUM(I53:I67)</f>
        <v>0</v>
      </c>
      <c r="J68" s="1466"/>
      <c r="K68" s="1289"/>
      <c r="L68" s="86"/>
      <c r="M68" s="487"/>
      <c r="N68" s="86"/>
      <c r="O68" s="141"/>
      <c r="P68" s="175">
        <f>SUM(P53:P67)</f>
        <v>0</v>
      </c>
      <c r="Q68" s="1335"/>
      <c r="R68" s="1289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44" t="s">
        <v>362</v>
      </c>
      <c r="B70" s="1288"/>
      <c r="C70" s="1288"/>
      <c r="D70" s="1288"/>
      <c r="E70" s="1288"/>
      <c r="F70" s="1288"/>
      <c r="G70" s="1288"/>
      <c r="H70" s="1288"/>
      <c r="I70" s="1288"/>
      <c r="J70" s="1288"/>
      <c r="K70" s="1289"/>
      <c r="L70" s="86"/>
      <c r="M70" s="85" t="str">
        <f>A70</f>
        <v>WITH MULTIPLE INVENTORS</v>
      </c>
      <c r="N70" s="86"/>
      <c r="O70" s="1441" t="str">
        <f>A70</f>
        <v>WITH MULTIPLE INVENTORS</v>
      </c>
      <c r="P70" s="1304"/>
      <c r="Q70" s="1304"/>
      <c r="R70" s="1304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22" t="s">
        <v>368</v>
      </c>
      <c r="C71" s="1288"/>
      <c r="D71" s="1351"/>
      <c r="E71" s="105" t="s">
        <v>369</v>
      </c>
      <c r="F71" s="105" t="s">
        <v>370</v>
      </c>
      <c r="G71" s="1322" t="s">
        <v>371</v>
      </c>
      <c r="H71" s="1351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83"/>
      <c r="C72" s="1365"/>
      <c r="D72" s="1366"/>
      <c r="E72" s="499" t="s">
        <v>1</v>
      </c>
      <c r="F72" s="495"/>
      <c r="G72" s="1446"/>
      <c r="H72" s="1366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55"/>
      <c r="C73" s="1270"/>
      <c r="D73" s="1271"/>
      <c r="E73" s="438" t="s">
        <v>1</v>
      </c>
      <c r="F73" s="438"/>
      <c r="G73" s="1446"/>
      <c r="H73" s="1366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55"/>
      <c r="C74" s="1270"/>
      <c r="D74" s="1271"/>
      <c r="E74" s="438" t="s">
        <v>1</v>
      </c>
      <c r="F74" s="438"/>
      <c r="G74" s="1446"/>
      <c r="H74" s="1366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55"/>
      <c r="C75" s="1270"/>
      <c r="D75" s="1271"/>
      <c r="E75" s="438" t="s">
        <v>1</v>
      </c>
      <c r="F75" s="438"/>
      <c r="G75" s="1446"/>
      <c r="H75" s="1366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57"/>
      <c r="C76" s="1270"/>
      <c r="D76" s="1271"/>
      <c r="E76" s="496" t="s">
        <v>1</v>
      </c>
      <c r="F76" s="496"/>
      <c r="G76" s="1442"/>
      <c r="H76" s="1366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57"/>
      <c r="C77" s="1270"/>
      <c r="D77" s="1271"/>
      <c r="E77" s="496" t="s">
        <v>1</v>
      </c>
      <c r="F77" s="496"/>
      <c r="G77" s="1442"/>
      <c r="H77" s="1366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57"/>
      <c r="C78" s="1270"/>
      <c r="D78" s="1271"/>
      <c r="E78" s="496" t="s">
        <v>1</v>
      </c>
      <c r="F78" s="496"/>
      <c r="G78" s="1442"/>
      <c r="H78" s="1366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57"/>
      <c r="C79" s="1270"/>
      <c r="D79" s="1271"/>
      <c r="E79" s="496" t="s">
        <v>1</v>
      </c>
      <c r="F79" s="496"/>
      <c r="G79" s="1442"/>
      <c r="H79" s="1366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57"/>
      <c r="C80" s="1270"/>
      <c r="D80" s="1271"/>
      <c r="E80" s="496" t="s">
        <v>1</v>
      </c>
      <c r="F80" s="496"/>
      <c r="G80" s="1442"/>
      <c r="H80" s="1366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57"/>
      <c r="C81" s="1270"/>
      <c r="D81" s="1271"/>
      <c r="E81" s="496" t="s">
        <v>1</v>
      </c>
      <c r="F81" s="496"/>
      <c r="G81" s="1442"/>
      <c r="H81" s="1366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57"/>
      <c r="C82" s="1270"/>
      <c r="D82" s="1271"/>
      <c r="E82" s="496" t="s">
        <v>1</v>
      </c>
      <c r="F82" s="496"/>
      <c r="G82" s="1442"/>
      <c r="H82" s="1366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57"/>
      <c r="C83" s="1270"/>
      <c r="D83" s="1271"/>
      <c r="E83" s="496" t="s">
        <v>1</v>
      </c>
      <c r="F83" s="496"/>
      <c r="G83" s="1442"/>
      <c r="H83" s="1366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57"/>
      <c r="C84" s="1270"/>
      <c r="D84" s="1271"/>
      <c r="E84" s="496" t="s">
        <v>1</v>
      </c>
      <c r="F84" s="496"/>
      <c r="G84" s="1442"/>
      <c r="H84" s="1366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57"/>
      <c r="C85" s="1270"/>
      <c r="D85" s="1271"/>
      <c r="E85" s="496" t="s">
        <v>1</v>
      </c>
      <c r="F85" s="496"/>
      <c r="G85" s="1442"/>
      <c r="H85" s="1366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36"/>
      <c r="C86" s="1370"/>
      <c r="D86" s="1371"/>
      <c r="E86" s="497" t="s">
        <v>1</v>
      </c>
      <c r="F86" s="497"/>
      <c r="G86" s="1442"/>
      <c r="H86" s="1366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365</v>
      </c>
      <c r="C87" s="178"/>
      <c r="D87" s="492"/>
      <c r="E87" s="503"/>
      <c r="F87" s="504"/>
      <c r="G87" s="1445"/>
      <c r="H87" s="1288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374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375</v>
      </c>
      <c r="B90" s="219" t="s">
        <v>376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15.75" customHeight="1">
      <c r="A91" s="104" t="s">
        <v>114</v>
      </c>
      <c r="B91" s="1322" t="s">
        <v>377</v>
      </c>
      <c r="C91" s="1288"/>
      <c r="D91" s="1351"/>
      <c r="E91" s="107" t="s">
        <v>378</v>
      </c>
      <c r="F91" s="107" t="s">
        <v>379</v>
      </c>
      <c r="G91" s="1322" t="s">
        <v>380</v>
      </c>
      <c r="H91" s="1351"/>
      <c r="I91" s="107" t="s">
        <v>381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22" t="s">
        <v>78</v>
      </c>
      <c r="R91" s="1289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83"/>
      <c r="C92" s="1365"/>
      <c r="D92" s="1366"/>
      <c r="E92" s="507"/>
      <c r="F92" s="233"/>
      <c r="G92" s="1446"/>
      <c r="H92" s="1366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23"/>
      <c r="R92" s="1324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55"/>
      <c r="C93" s="1270"/>
      <c r="D93" s="1271"/>
      <c r="E93" s="508"/>
      <c r="F93" s="236"/>
      <c r="G93" s="1446"/>
      <c r="H93" s="1366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20"/>
      <c r="R93" s="1321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55"/>
      <c r="C94" s="1270"/>
      <c r="D94" s="1271"/>
      <c r="E94" s="508"/>
      <c r="F94" s="236"/>
      <c r="G94" s="1446"/>
      <c r="H94" s="1366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20"/>
      <c r="R94" s="1321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55"/>
      <c r="C95" s="1270"/>
      <c r="D95" s="1271"/>
      <c r="E95" s="508"/>
      <c r="F95" s="236"/>
      <c r="G95" s="1446"/>
      <c r="H95" s="1366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20"/>
      <c r="R95" s="1321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57"/>
      <c r="C96" s="1270"/>
      <c r="D96" s="1271"/>
      <c r="E96" s="509"/>
      <c r="F96" s="129"/>
      <c r="G96" s="1442"/>
      <c r="H96" s="1366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20"/>
      <c r="R96" s="1321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57"/>
      <c r="C97" s="1270"/>
      <c r="D97" s="1271"/>
      <c r="E97" s="509"/>
      <c r="F97" s="129"/>
      <c r="G97" s="1442"/>
      <c r="H97" s="1366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20"/>
      <c r="R97" s="1321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57"/>
      <c r="C98" s="1270"/>
      <c r="D98" s="1271"/>
      <c r="E98" s="509"/>
      <c r="F98" s="129"/>
      <c r="G98" s="1442"/>
      <c r="H98" s="1366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20"/>
      <c r="R98" s="1321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57"/>
      <c r="C99" s="1270"/>
      <c r="D99" s="1271"/>
      <c r="E99" s="509"/>
      <c r="F99" s="129"/>
      <c r="G99" s="1442"/>
      <c r="H99" s="1366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20"/>
      <c r="R99" s="1321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57"/>
      <c r="C100" s="1270"/>
      <c r="D100" s="1271"/>
      <c r="E100" s="509"/>
      <c r="F100" s="129"/>
      <c r="G100" s="1442"/>
      <c r="H100" s="1366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20"/>
      <c r="R100" s="1321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57"/>
      <c r="C101" s="1270"/>
      <c r="D101" s="1271"/>
      <c r="E101" s="509"/>
      <c r="F101" s="129"/>
      <c r="G101" s="1442"/>
      <c r="H101" s="1366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33"/>
      <c r="R101" s="1334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88"/>
      <c r="C102" s="1288"/>
      <c r="D102" s="1351"/>
      <c r="E102" s="193"/>
      <c r="F102" s="193"/>
      <c r="G102" s="1388"/>
      <c r="H102" s="1351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35"/>
      <c r="R102" s="1289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382</v>
      </c>
      <c r="B104" s="178" t="s">
        <v>383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15.75" customHeight="1">
      <c r="A105" s="104" t="s">
        <v>114</v>
      </c>
      <c r="B105" s="1322" t="s">
        <v>377</v>
      </c>
      <c r="C105" s="1288"/>
      <c r="D105" s="1351"/>
      <c r="E105" s="107" t="s">
        <v>378</v>
      </c>
      <c r="F105" s="107" t="s">
        <v>379</v>
      </c>
      <c r="G105" s="1322" t="s">
        <v>380</v>
      </c>
      <c r="H105" s="1351"/>
      <c r="I105" s="107" t="s">
        <v>381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22" t="s">
        <v>78</v>
      </c>
      <c r="R105" s="1289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83"/>
      <c r="C106" s="1365"/>
      <c r="D106" s="1366"/>
      <c r="E106" s="507"/>
      <c r="F106" s="233"/>
      <c r="G106" s="1446"/>
      <c r="H106" s="1366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23"/>
      <c r="R106" s="1324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55"/>
      <c r="C107" s="1270"/>
      <c r="D107" s="1271"/>
      <c r="E107" s="508"/>
      <c r="F107" s="236"/>
      <c r="G107" s="1446"/>
      <c r="H107" s="1366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20"/>
      <c r="R107" s="1321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55"/>
      <c r="C108" s="1270"/>
      <c r="D108" s="1271"/>
      <c r="E108" s="508"/>
      <c r="F108" s="236"/>
      <c r="G108" s="1446"/>
      <c r="H108" s="1366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20"/>
      <c r="R108" s="1321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55"/>
      <c r="C109" s="1270"/>
      <c r="D109" s="1271"/>
      <c r="E109" s="508"/>
      <c r="F109" s="236"/>
      <c r="G109" s="1446"/>
      <c r="H109" s="1366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20"/>
      <c r="R109" s="1321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57"/>
      <c r="C110" s="1270"/>
      <c r="D110" s="1271"/>
      <c r="E110" s="509"/>
      <c r="F110" s="129"/>
      <c r="G110" s="1442"/>
      <c r="H110" s="1366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20"/>
      <c r="R110" s="1321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57"/>
      <c r="C111" s="1270"/>
      <c r="D111" s="1271"/>
      <c r="E111" s="509"/>
      <c r="F111" s="129"/>
      <c r="G111" s="1442"/>
      <c r="H111" s="1366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20"/>
      <c r="R111" s="1321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57"/>
      <c r="C112" s="1270"/>
      <c r="D112" s="1271"/>
      <c r="E112" s="509"/>
      <c r="F112" s="129"/>
      <c r="G112" s="1442"/>
      <c r="H112" s="1366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20"/>
      <c r="R112" s="1321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57"/>
      <c r="C113" s="1270"/>
      <c r="D113" s="1271"/>
      <c r="E113" s="509"/>
      <c r="F113" s="129"/>
      <c r="G113" s="1442"/>
      <c r="H113" s="1366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20"/>
      <c r="R113" s="1321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57"/>
      <c r="C114" s="1270"/>
      <c r="D114" s="1271"/>
      <c r="E114" s="509"/>
      <c r="F114" s="129"/>
      <c r="G114" s="1442"/>
      <c r="H114" s="1366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20"/>
      <c r="R114" s="1321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57"/>
      <c r="C115" s="1270"/>
      <c r="D115" s="1271"/>
      <c r="E115" s="509"/>
      <c r="F115" s="129"/>
      <c r="G115" s="1442"/>
      <c r="H115" s="1366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33"/>
      <c r="R115" s="1334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88" t="s">
        <v>384</v>
      </c>
      <c r="C116" s="1288"/>
      <c r="D116" s="1351"/>
      <c r="E116" s="136"/>
      <c r="F116" s="390"/>
      <c r="G116" s="1443"/>
      <c r="H116" s="1288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35"/>
      <c r="R116" s="1289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385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279</v>
      </c>
      <c r="B119" s="91" t="s">
        <v>386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387</v>
      </c>
      <c r="B120" s="202" t="s">
        <v>388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44" t="s">
        <v>389</v>
      </c>
      <c r="B121" s="1288"/>
      <c r="C121" s="1288"/>
      <c r="D121" s="1288"/>
      <c r="E121" s="1288"/>
      <c r="F121" s="1288"/>
      <c r="G121" s="1288"/>
      <c r="H121" s="1288"/>
      <c r="I121" s="1288"/>
      <c r="J121" s="1288"/>
      <c r="K121" s="1289"/>
      <c r="L121" s="88"/>
      <c r="M121" s="85" t="str">
        <f>A121</f>
        <v>SOLE DEVELOPER</v>
      </c>
      <c r="N121" s="88"/>
      <c r="O121" s="1441" t="str">
        <f>A121</f>
        <v>SOLE DEVELOPER</v>
      </c>
      <c r="P121" s="1304"/>
      <c r="Q121" s="1304"/>
      <c r="R121" s="1304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15.75" customHeight="1">
      <c r="A122" s="104" t="s">
        <v>114</v>
      </c>
      <c r="B122" s="1322" t="s">
        <v>390</v>
      </c>
      <c r="C122" s="1288"/>
      <c r="D122" s="1351"/>
      <c r="E122" s="107" t="s">
        <v>391</v>
      </c>
      <c r="F122" s="107" t="s">
        <v>392</v>
      </c>
      <c r="G122" s="1322" t="s">
        <v>393</v>
      </c>
      <c r="H122" s="1351"/>
      <c r="I122" s="107" t="s">
        <v>121</v>
      </c>
      <c r="J122" s="1322" t="s">
        <v>122</v>
      </c>
      <c r="K122" s="1289"/>
      <c r="L122" s="13"/>
      <c r="M122" s="44" t="s">
        <v>123</v>
      </c>
      <c r="N122" s="13"/>
      <c r="O122" s="104" t="s">
        <v>124</v>
      </c>
      <c r="P122" s="107" t="s">
        <v>125</v>
      </c>
      <c r="Q122" s="1322" t="s">
        <v>78</v>
      </c>
      <c r="R122" s="1289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83"/>
      <c r="C123" s="1365"/>
      <c r="D123" s="1366"/>
      <c r="E123" s="233"/>
      <c r="F123" s="233"/>
      <c r="G123" s="1384"/>
      <c r="H123" s="1366"/>
      <c r="I123" s="208">
        <f t="shared" ref="I123:I132" si="22">IF(ISBLANK(B123),0,0+IF(ISBLANK(E123),0,0+IF(ISBLANK(F123)+ISBLANK(G123),0,10)))</f>
        <v>0</v>
      </c>
      <c r="J123" s="1447"/>
      <c r="K123" s="1337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23"/>
      <c r="R123" s="1324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55"/>
      <c r="C124" s="1270"/>
      <c r="D124" s="1271"/>
      <c r="E124" s="236"/>
      <c r="F124" s="236"/>
      <c r="G124" s="1380"/>
      <c r="H124" s="1271"/>
      <c r="I124" s="208">
        <f t="shared" si="22"/>
        <v>0</v>
      </c>
      <c r="J124" s="1447"/>
      <c r="K124" s="1337"/>
      <c r="L124" s="86"/>
      <c r="M124" s="483"/>
      <c r="N124" s="86"/>
      <c r="O124" s="123" t="s">
        <v>62</v>
      </c>
      <c r="P124" s="124">
        <f t="shared" si="23"/>
        <v>0</v>
      </c>
      <c r="Q124" s="1320"/>
      <c r="R124" s="1321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55"/>
      <c r="C125" s="1270"/>
      <c r="D125" s="1271"/>
      <c r="E125" s="236"/>
      <c r="F125" s="236"/>
      <c r="G125" s="1380"/>
      <c r="H125" s="1271"/>
      <c r="I125" s="208">
        <f t="shared" si="22"/>
        <v>0</v>
      </c>
      <c r="J125" s="1447"/>
      <c r="K125" s="1337"/>
      <c r="L125" s="86"/>
      <c r="M125" s="483"/>
      <c r="N125" s="86"/>
      <c r="O125" s="123" t="s">
        <v>62</v>
      </c>
      <c r="P125" s="124">
        <f t="shared" si="23"/>
        <v>0</v>
      </c>
      <c r="Q125" s="1320"/>
      <c r="R125" s="1321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55"/>
      <c r="C126" s="1270"/>
      <c r="D126" s="1271"/>
      <c r="E126" s="236"/>
      <c r="F126" s="236"/>
      <c r="G126" s="1380"/>
      <c r="H126" s="1271"/>
      <c r="I126" s="208">
        <f t="shared" si="22"/>
        <v>0</v>
      </c>
      <c r="J126" s="1447"/>
      <c r="K126" s="1337"/>
      <c r="L126" s="86"/>
      <c r="M126" s="483"/>
      <c r="N126" s="86"/>
      <c r="O126" s="123" t="s">
        <v>62</v>
      </c>
      <c r="P126" s="124">
        <f t="shared" si="23"/>
        <v>0</v>
      </c>
      <c r="Q126" s="1320"/>
      <c r="R126" s="1321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55"/>
      <c r="C127" s="1270"/>
      <c r="D127" s="1271"/>
      <c r="E127" s="236"/>
      <c r="F127" s="236"/>
      <c r="G127" s="1380"/>
      <c r="H127" s="1271"/>
      <c r="I127" s="208">
        <f t="shared" si="22"/>
        <v>0</v>
      </c>
      <c r="J127" s="1447"/>
      <c r="K127" s="1337"/>
      <c r="L127" s="86"/>
      <c r="M127" s="483"/>
      <c r="N127" s="86"/>
      <c r="O127" s="123" t="s">
        <v>62</v>
      </c>
      <c r="P127" s="124">
        <f t="shared" si="23"/>
        <v>0</v>
      </c>
      <c r="Q127" s="1320"/>
      <c r="R127" s="1321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57"/>
      <c r="C128" s="1270"/>
      <c r="D128" s="1271"/>
      <c r="E128" s="166"/>
      <c r="F128" s="166"/>
      <c r="G128" s="1448"/>
      <c r="H128" s="1271"/>
      <c r="I128" s="208">
        <f t="shared" si="22"/>
        <v>0</v>
      </c>
      <c r="J128" s="1449"/>
      <c r="K128" s="1337"/>
      <c r="L128" s="86"/>
      <c r="M128" s="483"/>
      <c r="N128" s="86"/>
      <c r="O128" s="123" t="s">
        <v>62</v>
      </c>
      <c r="P128" s="124">
        <f t="shared" si="23"/>
        <v>0</v>
      </c>
      <c r="Q128" s="1320"/>
      <c r="R128" s="1321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57"/>
      <c r="C129" s="1270"/>
      <c r="D129" s="1271"/>
      <c r="E129" s="166"/>
      <c r="F129" s="166"/>
      <c r="G129" s="1448"/>
      <c r="H129" s="1271"/>
      <c r="I129" s="208">
        <f t="shared" si="22"/>
        <v>0</v>
      </c>
      <c r="J129" s="1449"/>
      <c r="K129" s="1337"/>
      <c r="L129" s="86"/>
      <c r="M129" s="483"/>
      <c r="N129" s="86"/>
      <c r="O129" s="123" t="s">
        <v>62</v>
      </c>
      <c r="P129" s="124">
        <f t="shared" si="23"/>
        <v>0</v>
      </c>
      <c r="Q129" s="1320"/>
      <c r="R129" s="1321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57"/>
      <c r="C130" s="1270"/>
      <c r="D130" s="1271"/>
      <c r="E130" s="166"/>
      <c r="F130" s="166"/>
      <c r="G130" s="1448"/>
      <c r="H130" s="1271"/>
      <c r="I130" s="208">
        <f t="shared" si="22"/>
        <v>0</v>
      </c>
      <c r="J130" s="1449"/>
      <c r="K130" s="1337"/>
      <c r="L130" s="86"/>
      <c r="M130" s="483"/>
      <c r="N130" s="86"/>
      <c r="O130" s="123" t="s">
        <v>62</v>
      </c>
      <c r="P130" s="124">
        <f t="shared" si="23"/>
        <v>0</v>
      </c>
      <c r="Q130" s="1320"/>
      <c r="R130" s="1321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57"/>
      <c r="C131" s="1270"/>
      <c r="D131" s="1271"/>
      <c r="E131" s="166"/>
      <c r="F131" s="166"/>
      <c r="G131" s="1448"/>
      <c r="H131" s="1271"/>
      <c r="I131" s="208">
        <f t="shared" si="22"/>
        <v>0</v>
      </c>
      <c r="J131" s="1449"/>
      <c r="K131" s="1337"/>
      <c r="L131" s="86"/>
      <c r="M131" s="483"/>
      <c r="N131" s="86"/>
      <c r="O131" s="123" t="s">
        <v>62</v>
      </c>
      <c r="P131" s="124">
        <f t="shared" si="23"/>
        <v>0</v>
      </c>
      <c r="Q131" s="1320"/>
      <c r="R131" s="1321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57"/>
      <c r="C132" s="1270"/>
      <c r="D132" s="1271"/>
      <c r="E132" s="166"/>
      <c r="F132" s="166"/>
      <c r="G132" s="1448"/>
      <c r="H132" s="1271"/>
      <c r="I132" s="208">
        <f t="shared" si="22"/>
        <v>0</v>
      </c>
      <c r="J132" s="1449"/>
      <c r="K132" s="1337"/>
      <c r="L132" s="86"/>
      <c r="M132" s="483"/>
      <c r="N132" s="86"/>
      <c r="O132" s="123" t="s">
        <v>62</v>
      </c>
      <c r="P132" s="134">
        <f t="shared" si="23"/>
        <v>0</v>
      </c>
      <c r="Q132" s="1333"/>
      <c r="R132" s="1334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88"/>
      <c r="C133" s="1288"/>
      <c r="D133" s="1351"/>
      <c r="E133" s="137"/>
      <c r="F133" s="193"/>
      <c r="G133" s="1388" t="s">
        <v>126</v>
      </c>
      <c r="H133" s="1288"/>
      <c r="I133" s="213">
        <f>SUM(I123:I132)</f>
        <v>0</v>
      </c>
      <c r="J133" s="1435"/>
      <c r="K133" s="1289"/>
      <c r="L133" s="86"/>
      <c r="M133" s="487"/>
      <c r="N133" s="86"/>
      <c r="O133" s="141"/>
      <c r="P133" s="175">
        <f>SUM(P123:P132)</f>
        <v>0</v>
      </c>
      <c r="Q133" s="1335"/>
      <c r="R133" s="1289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44" t="s">
        <v>394</v>
      </c>
      <c r="B135" s="1288"/>
      <c r="C135" s="1288"/>
      <c r="D135" s="1288"/>
      <c r="E135" s="1288"/>
      <c r="F135" s="1288"/>
      <c r="G135" s="1288"/>
      <c r="H135" s="1288"/>
      <c r="I135" s="1288"/>
      <c r="J135" s="1288"/>
      <c r="K135" s="1289"/>
      <c r="L135" s="86"/>
      <c r="M135" s="85" t="str">
        <f>A135</f>
        <v>WITH MULTIPLE DEVELOPERS</v>
      </c>
      <c r="N135" s="86"/>
      <c r="O135" s="1429" t="str">
        <f>A135</f>
        <v>WITH MULTIPLE DEVELOPERS</v>
      </c>
      <c r="P135" s="1304"/>
      <c r="Q135" s="1304"/>
      <c r="R135" s="1304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15.75" customHeight="1">
      <c r="A136" s="104" t="s">
        <v>114</v>
      </c>
      <c r="B136" s="1322" t="s">
        <v>390</v>
      </c>
      <c r="C136" s="1288"/>
      <c r="D136" s="1351"/>
      <c r="E136" s="107" t="s">
        <v>391</v>
      </c>
      <c r="F136" s="107" t="s">
        <v>392</v>
      </c>
      <c r="G136" s="1322" t="s">
        <v>395</v>
      </c>
      <c r="H136" s="1351"/>
      <c r="I136" s="107" t="s">
        <v>396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83"/>
      <c r="C137" s="1365"/>
      <c r="D137" s="1366"/>
      <c r="E137" s="233"/>
      <c r="F137" s="233"/>
      <c r="G137" s="1384"/>
      <c r="H137" s="1366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55"/>
      <c r="C138" s="1270"/>
      <c r="D138" s="1271"/>
      <c r="E138" s="236"/>
      <c r="F138" s="236"/>
      <c r="G138" s="1380"/>
      <c r="H138" s="1271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85"/>
      <c r="C139" s="1389"/>
      <c r="D139" s="1386"/>
      <c r="E139" s="237"/>
      <c r="F139" s="236"/>
      <c r="G139" s="1387"/>
      <c r="H139" s="1386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85"/>
      <c r="C140" s="1389"/>
      <c r="D140" s="1386"/>
      <c r="E140" s="237"/>
      <c r="F140" s="236"/>
      <c r="G140" s="1387"/>
      <c r="H140" s="1386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55"/>
      <c r="C141" s="1270"/>
      <c r="D141" s="1271"/>
      <c r="E141" s="236"/>
      <c r="F141" s="236"/>
      <c r="G141" s="1380"/>
      <c r="H141" s="1271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57"/>
      <c r="C142" s="1270"/>
      <c r="D142" s="1271"/>
      <c r="E142" s="166"/>
      <c r="F142" s="166"/>
      <c r="G142" s="1448"/>
      <c r="H142" s="1271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57"/>
      <c r="C143" s="1270"/>
      <c r="D143" s="1271"/>
      <c r="E143" s="166"/>
      <c r="F143" s="166"/>
      <c r="G143" s="1448"/>
      <c r="H143" s="1271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57"/>
      <c r="C144" s="1270"/>
      <c r="D144" s="1271"/>
      <c r="E144" s="166"/>
      <c r="F144" s="166"/>
      <c r="G144" s="1448"/>
      <c r="H144" s="1271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57"/>
      <c r="C145" s="1270"/>
      <c r="D145" s="1271"/>
      <c r="E145" s="166"/>
      <c r="F145" s="166"/>
      <c r="G145" s="1448"/>
      <c r="H145" s="1271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36"/>
      <c r="C146" s="1370"/>
      <c r="D146" s="1371"/>
      <c r="E146" s="513"/>
      <c r="F146" s="166"/>
      <c r="G146" s="1453"/>
      <c r="H146" s="1371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397</v>
      </c>
      <c r="C147" s="421"/>
      <c r="D147" s="515"/>
      <c r="E147" s="137"/>
      <c r="F147" s="193"/>
      <c r="G147" s="1388"/>
      <c r="H147" s="1351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398</v>
      </c>
      <c r="B149" s="202" t="s">
        <v>399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44" t="s">
        <v>400</v>
      </c>
      <c r="B150" s="1288"/>
      <c r="C150" s="1288"/>
      <c r="D150" s="1288"/>
      <c r="E150" s="1288"/>
      <c r="F150" s="1288"/>
      <c r="G150" s="1288"/>
      <c r="H150" s="1288"/>
      <c r="I150" s="1288"/>
      <c r="J150" s="1288"/>
      <c r="K150" s="1289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15.75" customHeight="1">
      <c r="A151" s="104" t="s">
        <v>114</v>
      </c>
      <c r="B151" s="1454" t="s">
        <v>390</v>
      </c>
      <c r="C151" s="1288"/>
      <c r="D151" s="1351"/>
      <c r="E151" s="481" t="s">
        <v>391</v>
      </c>
      <c r="F151" s="481" t="s">
        <v>392</v>
      </c>
      <c r="G151" s="481" t="s">
        <v>401</v>
      </c>
      <c r="H151" s="481" t="s">
        <v>402</v>
      </c>
      <c r="I151" s="517" t="s">
        <v>403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22" t="s">
        <v>78</v>
      </c>
      <c r="R151" s="1289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83"/>
      <c r="C152" s="1365"/>
      <c r="D152" s="1366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23"/>
      <c r="R152" s="1324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83"/>
      <c r="C153" s="1365"/>
      <c r="D153" s="1366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20"/>
      <c r="R153" s="1321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404</v>
      </c>
      <c r="AC153" s="87"/>
    </row>
    <row r="154" spans="1:29" ht="15.75" customHeight="1">
      <c r="A154" s="121">
        <v>3</v>
      </c>
      <c r="B154" s="1355"/>
      <c r="C154" s="1270"/>
      <c r="D154" s="1271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20"/>
      <c r="R154" s="1321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405</v>
      </c>
      <c r="AC154" s="87"/>
    </row>
    <row r="155" spans="1:29" ht="15.75" customHeight="1">
      <c r="A155" s="121">
        <v>4</v>
      </c>
      <c r="B155" s="1385"/>
      <c r="C155" s="1389"/>
      <c r="D155" s="1386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50"/>
      <c r="R155" s="1451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55"/>
      <c r="C156" s="1270"/>
      <c r="D156" s="1271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20"/>
      <c r="R156" s="1321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55"/>
      <c r="C157" s="1270"/>
      <c r="D157" s="1271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20"/>
      <c r="R157" s="1321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57"/>
      <c r="C158" s="1270"/>
      <c r="D158" s="1271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220</v>
      </c>
      <c r="L158" s="86"/>
      <c r="M158" s="483"/>
      <c r="N158" s="86"/>
      <c r="O158" s="123" t="s">
        <v>62</v>
      </c>
      <c r="P158" s="124">
        <f t="shared" si="28"/>
        <v>0</v>
      </c>
      <c r="Q158" s="1320"/>
      <c r="R158" s="1321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55"/>
      <c r="C159" s="1389"/>
      <c r="D159" s="1386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220</v>
      </c>
      <c r="L159" s="86"/>
      <c r="M159" s="483"/>
      <c r="N159" s="86"/>
      <c r="O159" s="123" t="s">
        <v>62</v>
      </c>
      <c r="P159" s="520">
        <f t="shared" si="28"/>
        <v>0</v>
      </c>
      <c r="Q159" s="1450"/>
      <c r="R159" s="1451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57"/>
      <c r="C160" s="1270"/>
      <c r="D160" s="1271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220</v>
      </c>
      <c r="L160" s="86"/>
      <c r="M160" s="483"/>
      <c r="N160" s="86"/>
      <c r="O160" s="123" t="s">
        <v>62</v>
      </c>
      <c r="P160" s="124">
        <f t="shared" si="28"/>
        <v>0</v>
      </c>
      <c r="Q160" s="1320"/>
      <c r="R160" s="1321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56"/>
      <c r="C161" s="1457"/>
      <c r="D161" s="1458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220</v>
      </c>
      <c r="L161" s="86"/>
      <c r="M161" s="483"/>
      <c r="N161" s="86"/>
      <c r="O161" s="123" t="s">
        <v>62</v>
      </c>
      <c r="P161" s="523">
        <f t="shared" si="28"/>
        <v>0</v>
      </c>
      <c r="Q161" s="1459"/>
      <c r="R161" s="1305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88"/>
      <c r="C162" s="1288"/>
      <c r="D162" s="1351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35"/>
      <c r="R162" s="1289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406</v>
      </c>
      <c r="B164" s="91" t="s">
        <v>407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44" t="s">
        <v>389</v>
      </c>
      <c r="B165" s="1288"/>
      <c r="C165" s="1288"/>
      <c r="D165" s="1288"/>
      <c r="E165" s="1288"/>
      <c r="F165" s="1288"/>
      <c r="G165" s="1288"/>
      <c r="H165" s="1288"/>
      <c r="I165" s="1288"/>
      <c r="J165" s="1288"/>
      <c r="K165" s="1289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15.75" customHeight="1">
      <c r="A166" s="104" t="s">
        <v>114</v>
      </c>
      <c r="B166" s="1322" t="s">
        <v>408</v>
      </c>
      <c r="C166" s="1288"/>
      <c r="D166" s="1288"/>
      <c r="E166" s="107" t="s">
        <v>409</v>
      </c>
      <c r="F166" s="107" t="s">
        <v>282</v>
      </c>
      <c r="G166" s="107" t="s">
        <v>410</v>
      </c>
      <c r="H166" s="105" t="s">
        <v>411</v>
      </c>
      <c r="I166" s="105" t="s">
        <v>121</v>
      </c>
      <c r="J166" s="1322" t="s">
        <v>122</v>
      </c>
      <c r="K166" s="1289"/>
      <c r="L166" s="13"/>
      <c r="M166" s="44" t="s">
        <v>123</v>
      </c>
      <c r="N166" s="13"/>
      <c r="O166" s="104" t="s">
        <v>124</v>
      </c>
      <c r="P166" s="107" t="s">
        <v>125</v>
      </c>
      <c r="Q166" s="1322" t="s">
        <v>78</v>
      </c>
      <c r="R166" s="1289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52"/>
      <c r="C167" s="1361"/>
      <c r="D167" s="1361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52"/>
      <c r="K167" s="1376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23"/>
      <c r="R167" s="1324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80"/>
      <c r="C168" s="1270"/>
      <c r="D168" s="1270"/>
      <c r="E168" s="387"/>
      <c r="F168" s="236"/>
      <c r="G168" s="236"/>
      <c r="H168" s="527"/>
      <c r="I168" s="131">
        <f t="shared" si="29"/>
        <v>0</v>
      </c>
      <c r="J168" s="1422"/>
      <c r="K168" s="1337"/>
      <c r="L168" s="86"/>
      <c r="M168" s="483"/>
      <c r="N168" s="86"/>
      <c r="O168" s="123" t="s">
        <v>62</v>
      </c>
      <c r="P168" s="124">
        <f t="shared" si="30"/>
        <v>0</v>
      </c>
      <c r="Q168" s="1320"/>
      <c r="R168" s="1321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80"/>
      <c r="C169" s="1270"/>
      <c r="D169" s="1270"/>
      <c r="E169" s="387"/>
      <c r="F169" s="236"/>
      <c r="G169" s="236"/>
      <c r="H169" s="527"/>
      <c r="I169" s="131">
        <f t="shared" si="29"/>
        <v>0</v>
      </c>
      <c r="J169" s="1422"/>
      <c r="K169" s="1337"/>
      <c r="L169" s="86"/>
      <c r="M169" s="483"/>
      <c r="N169" s="86"/>
      <c r="O169" s="123" t="s">
        <v>62</v>
      </c>
      <c r="P169" s="124">
        <f t="shared" si="30"/>
        <v>0</v>
      </c>
      <c r="Q169" s="1320"/>
      <c r="R169" s="1321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80"/>
      <c r="C170" s="1270"/>
      <c r="D170" s="1270"/>
      <c r="E170" s="387"/>
      <c r="F170" s="236"/>
      <c r="G170" s="236"/>
      <c r="H170" s="527"/>
      <c r="I170" s="131">
        <f t="shared" si="29"/>
        <v>0</v>
      </c>
      <c r="J170" s="1422"/>
      <c r="K170" s="1337"/>
      <c r="L170" s="86"/>
      <c r="M170" s="483"/>
      <c r="N170" s="86"/>
      <c r="O170" s="123" t="s">
        <v>62</v>
      </c>
      <c r="P170" s="124">
        <f t="shared" si="30"/>
        <v>0</v>
      </c>
      <c r="Q170" s="1320"/>
      <c r="R170" s="1321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48"/>
      <c r="C171" s="1270"/>
      <c r="D171" s="1270"/>
      <c r="E171" s="389"/>
      <c r="F171" s="166"/>
      <c r="G171" s="166"/>
      <c r="H171" s="528"/>
      <c r="I171" s="131">
        <f t="shared" si="29"/>
        <v>0</v>
      </c>
      <c r="J171" s="1421"/>
      <c r="K171" s="1337"/>
      <c r="L171" s="86"/>
      <c r="M171" s="483"/>
      <c r="N171" s="86"/>
      <c r="O171" s="123" t="s">
        <v>62</v>
      </c>
      <c r="P171" s="124">
        <f t="shared" si="30"/>
        <v>0</v>
      </c>
      <c r="Q171" s="1320"/>
      <c r="R171" s="1321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48"/>
      <c r="C172" s="1270"/>
      <c r="D172" s="1270"/>
      <c r="E172" s="389"/>
      <c r="F172" s="166"/>
      <c r="G172" s="166"/>
      <c r="H172" s="528"/>
      <c r="I172" s="131">
        <f t="shared" si="29"/>
        <v>0</v>
      </c>
      <c r="J172" s="1421"/>
      <c r="K172" s="1337"/>
      <c r="L172" s="86"/>
      <c r="M172" s="483"/>
      <c r="N172" s="86"/>
      <c r="O172" s="123" t="s">
        <v>62</v>
      </c>
      <c r="P172" s="124">
        <f t="shared" si="30"/>
        <v>0</v>
      </c>
      <c r="Q172" s="1320"/>
      <c r="R172" s="1321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48"/>
      <c r="C173" s="1270"/>
      <c r="D173" s="1270"/>
      <c r="E173" s="389"/>
      <c r="F173" s="166"/>
      <c r="G173" s="166"/>
      <c r="H173" s="528"/>
      <c r="I173" s="131">
        <f t="shared" si="29"/>
        <v>0</v>
      </c>
      <c r="J173" s="1421"/>
      <c r="K173" s="1337"/>
      <c r="L173" s="86"/>
      <c r="M173" s="483"/>
      <c r="N173" s="86"/>
      <c r="O173" s="123" t="s">
        <v>62</v>
      </c>
      <c r="P173" s="124">
        <f t="shared" si="30"/>
        <v>0</v>
      </c>
      <c r="Q173" s="1320"/>
      <c r="R173" s="1321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48"/>
      <c r="C174" s="1270"/>
      <c r="D174" s="1270"/>
      <c r="E174" s="389"/>
      <c r="F174" s="166"/>
      <c r="G174" s="166"/>
      <c r="H174" s="528"/>
      <c r="I174" s="131">
        <f t="shared" si="29"/>
        <v>0</v>
      </c>
      <c r="J174" s="1421"/>
      <c r="K174" s="1337"/>
      <c r="L174" s="86"/>
      <c r="M174" s="483"/>
      <c r="N174" s="86"/>
      <c r="O174" s="123" t="s">
        <v>62</v>
      </c>
      <c r="P174" s="124">
        <f t="shared" si="30"/>
        <v>0</v>
      </c>
      <c r="Q174" s="1320"/>
      <c r="R174" s="1321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48"/>
      <c r="C175" s="1270"/>
      <c r="D175" s="1270"/>
      <c r="E175" s="389"/>
      <c r="F175" s="166"/>
      <c r="G175" s="166"/>
      <c r="H175" s="528"/>
      <c r="I175" s="131">
        <f t="shared" si="29"/>
        <v>0</v>
      </c>
      <c r="J175" s="1421"/>
      <c r="K175" s="1337"/>
      <c r="L175" s="86"/>
      <c r="M175" s="483"/>
      <c r="N175" s="86"/>
      <c r="O175" s="123" t="s">
        <v>62</v>
      </c>
      <c r="P175" s="124">
        <f t="shared" si="30"/>
        <v>0</v>
      </c>
      <c r="Q175" s="1320"/>
      <c r="R175" s="1321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21"/>
      <c r="K176" s="1337"/>
      <c r="L176" s="86"/>
      <c r="M176" s="483"/>
      <c r="N176" s="86"/>
      <c r="O176" s="123" t="s">
        <v>62</v>
      </c>
      <c r="P176" s="134">
        <f t="shared" si="30"/>
        <v>0</v>
      </c>
      <c r="Q176" s="1333"/>
      <c r="R176" s="1334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38"/>
      <c r="K177" s="1289"/>
      <c r="L177" s="86"/>
      <c r="M177" s="487"/>
      <c r="N177" s="86"/>
      <c r="O177" s="141"/>
      <c r="P177" s="175">
        <f>SUM(P167:P176)</f>
        <v>0</v>
      </c>
      <c r="Q177" s="1335"/>
      <c r="R177" s="1289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44" t="s">
        <v>394</v>
      </c>
      <c r="B179" s="1288"/>
      <c r="C179" s="1288"/>
      <c r="D179" s="1288"/>
      <c r="E179" s="1288"/>
      <c r="F179" s="1288"/>
      <c r="G179" s="1288"/>
      <c r="H179" s="1288"/>
      <c r="I179" s="1288"/>
      <c r="J179" s="1288"/>
      <c r="K179" s="1289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15.75" customHeight="1">
      <c r="A180" s="104" t="s">
        <v>114</v>
      </c>
      <c r="B180" s="1322" t="s">
        <v>412</v>
      </c>
      <c r="C180" s="1288"/>
      <c r="D180" s="1351"/>
      <c r="E180" s="107" t="s">
        <v>413</v>
      </c>
      <c r="F180" s="107" t="s">
        <v>282</v>
      </c>
      <c r="G180" s="107" t="s">
        <v>410</v>
      </c>
      <c r="H180" s="105" t="s">
        <v>411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52"/>
      <c r="C181" s="1361"/>
      <c r="D181" s="1361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83"/>
      <c r="C182" s="1365"/>
      <c r="D182" s="1366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55"/>
      <c r="C183" s="1270"/>
      <c r="D183" s="1271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55"/>
      <c r="C184" s="1270"/>
      <c r="D184" s="1271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57"/>
      <c r="C185" s="1270"/>
      <c r="D185" s="1271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220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57"/>
      <c r="C186" s="1270"/>
      <c r="D186" s="1271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220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57"/>
      <c r="C187" s="1270"/>
      <c r="D187" s="1271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220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57"/>
      <c r="C188" s="1270"/>
      <c r="D188" s="1271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220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57"/>
      <c r="C189" s="1270"/>
      <c r="D189" s="1271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220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57"/>
      <c r="C190" s="1270"/>
      <c r="D190" s="1271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220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88"/>
      <c r="C191" s="1288"/>
      <c r="D191" s="1288"/>
      <c r="E191" s="136"/>
      <c r="F191" s="193"/>
      <c r="G191" s="136"/>
      <c r="H191" s="136"/>
      <c r="I191" s="212" t="s">
        <v>414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200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/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43" t="s">
        <v>201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84"/>
      <c r="N1" s="84" t="str">
        <f>A1</f>
        <v>KRA II - RESEARCH, INNOVATION AND CREATIVE WORK</v>
      </c>
      <c r="O1" s="85"/>
      <c r="P1" s="1343" t="str">
        <f>A1</f>
        <v>KRA II - RESEARCH, INNOVATION AND CREATIVE WORK</v>
      </c>
      <c r="Q1" s="1264"/>
      <c r="R1" s="1264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27" t="str">
        <f>'Request Form'!B6</f>
        <v>LAST NAME:</v>
      </c>
      <c r="B3" s="1270"/>
      <c r="C3" s="1271"/>
      <c r="D3" s="1345" t="str">
        <f>Form1_A!E3</f>
        <v>MAALIW</v>
      </c>
      <c r="E3" s="1270"/>
      <c r="F3" s="1270"/>
      <c r="G3" s="1270"/>
      <c r="H3" s="1270"/>
      <c r="I3" s="1270"/>
      <c r="J3" s="1270"/>
      <c r="K3" s="1270"/>
      <c r="L3" s="1271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27" t="str">
        <f>'Request Form'!B7</f>
        <v>FIRST NAME, EXT.:</v>
      </c>
      <c r="B4" s="1270"/>
      <c r="C4" s="1271"/>
      <c r="D4" s="1345" t="str">
        <f>Form1_A!E4</f>
        <v>RENATO III</v>
      </c>
      <c r="E4" s="1270"/>
      <c r="F4" s="1270"/>
      <c r="G4" s="1270"/>
      <c r="H4" s="1270"/>
      <c r="I4" s="1270"/>
      <c r="J4" s="1270"/>
      <c r="K4" s="1270"/>
      <c r="L4" s="1271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27" t="str">
        <f>'Request Form'!B8</f>
        <v>MIDDLE NAME:</v>
      </c>
      <c r="B5" s="1270"/>
      <c r="C5" s="1271"/>
      <c r="D5" s="1345" t="str">
        <f>Form1_A!E5</f>
        <v>RACELIS</v>
      </c>
      <c r="E5" s="1270"/>
      <c r="F5" s="1270"/>
      <c r="G5" s="1270"/>
      <c r="H5" s="1270"/>
      <c r="I5" s="1270"/>
      <c r="J5" s="1270"/>
      <c r="K5" s="1270"/>
      <c r="L5" s="1271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46" t="s">
        <v>415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2"/>
      <c r="N7" s="92" t="str">
        <f>A7</f>
        <v>CRITERION C - CREATIVE WORKS (MAX = 100 POINTS)</v>
      </c>
      <c r="O7" s="85"/>
      <c r="P7" s="1326" t="str">
        <f>A7</f>
        <v>CRITERION C - CREATIVE WORKS (MAX = 100 POINTS)</v>
      </c>
      <c r="Q7" s="1264"/>
      <c r="R7" s="1264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416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47" t="str">
        <f t="shared" ref="P9:P10" si="3">B9</f>
        <v>FOR EVERY CREATIVE WORK CREATED, PERFORMED. PRESENTED, EXHIBITED AND PUBLISHED</v>
      </c>
      <c r="Q9" s="1264"/>
      <c r="R9" s="1264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417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41" t="str">
        <f t="shared" si="3"/>
        <v>NEW CREATIVE PERFORMING ARTWORK (e.g. MUSIC, DANCE AND THEATRE)</v>
      </c>
      <c r="Q10" s="1304"/>
      <c r="R10" s="1304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27" t="s">
        <v>114</v>
      </c>
      <c r="B11" s="1331" t="s">
        <v>418</v>
      </c>
      <c r="C11" s="1302"/>
      <c r="D11" s="1282"/>
      <c r="E11" s="1329" t="s">
        <v>419</v>
      </c>
      <c r="F11" s="1329" t="s">
        <v>420</v>
      </c>
      <c r="G11" s="1329" t="s">
        <v>421</v>
      </c>
      <c r="H11" s="1331" t="s">
        <v>422</v>
      </c>
      <c r="I11" s="1282"/>
      <c r="J11" s="1477" t="s">
        <v>423</v>
      </c>
      <c r="K11" s="1329" t="s">
        <v>424</v>
      </c>
      <c r="L11" s="1476" t="s">
        <v>122</v>
      </c>
      <c r="M11" s="17"/>
      <c r="N11" s="1362" t="s">
        <v>123</v>
      </c>
      <c r="O11" s="17"/>
      <c r="P11" s="1327" t="s">
        <v>124</v>
      </c>
      <c r="Q11" s="1329" t="s">
        <v>125</v>
      </c>
      <c r="R11" s="1476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425</v>
      </c>
      <c r="AC11" s="86"/>
      <c r="AD11" s="86"/>
      <c r="AE11" s="86"/>
      <c r="AF11" s="86"/>
    </row>
    <row r="12" spans="1:32" ht="27.75" customHeight="1">
      <c r="A12" s="1328"/>
      <c r="B12" s="1332"/>
      <c r="C12" s="1304"/>
      <c r="D12" s="1284"/>
      <c r="E12" s="1330"/>
      <c r="F12" s="1330"/>
      <c r="G12" s="1330"/>
      <c r="H12" s="1332"/>
      <c r="I12" s="1284"/>
      <c r="J12" s="1284"/>
      <c r="K12" s="1330"/>
      <c r="L12" s="1286"/>
      <c r="M12" s="17"/>
      <c r="N12" s="1363"/>
      <c r="O12" s="17"/>
      <c r="P12" s="1328"/>
      <c r="Q12" s="1330"/>
      <c r="R12" s="1286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426</v>
      </c>
      <c r="AC12" s="86"/>
      <c r="AD12" s="86"/>
      <c r="AE12" s="86"/>
      <c r="AF12" s="86"/>
    </row>
    <row r="13" spans="1:32" ht="14.25" customHeight="1">
      <c r="A13" s="155">
        <v>1</v>
      </c>
      <c r="B13" s="1352"/>
      <c r="C13" s="1361"/>
      <c r="D13" s="1353"/>
      <c r="E13" s="224" t="s">
        <v>1</v>
      </c>
      <c r="F13" s="224" t="s">
        <v>1</v>
      </c>
      <c r="G13" s="537"/>
      <c r="H13" s="1470"/>
      <c r="I13" s="1353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427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55"/>
      <c r="C14" s="1270"/>
      <c r="D14" s="1271"/>
      <c r="E14" s="109" t="s">
        <v>1</v>
      </c>
      <c r="F14" s="190" t="s">
        <v>1</v>
      </c>
      <c r="G14" s="236"/>
      <c r="H14" s="1380"/>
      <c r="I14" s="1271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428</v>
      </c>
      <c r="AE14" s="86"/>
      <c r="AF14" s="86"/>
    </row>
    <row r="15" spans="1:32" ht="13.5" customHeight="1">
      <c r="A15" s="121">
        <v>3</v>
      </c>
      <c r="B15" s="1355"/>
      <c r="C15" s="1270"/>
      <c r="D15" s="1271"/>
      <c r="E15" s="109" t="s">
        <v>1</v>
      </c>
      <c r="F15" s="190" t="s">
        <v>1</v>
      </c>
      <c r="G15" s="236"/>
      <c r="H15" s="1380"/>
      <c r="I15" s="1271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429</v>
      </c>
      <c r="AE15" s="86"/>
      <c r="AF15" s="86"/>
    </row>
    <row r="16" spans="1:32" ht="13.5" customHeight="1">
      <c r="A16" s="121">
        <v>4</v>
      </c>
      <c r="B16" s="1355"/>
      <c r="C16" s="1270"/>
      <c r="D16" s="1271"/>
      <c r="E16" s="109" t="s">
        <v>1</v>
      </c>
      <c r="F16" s="190" t="s">
        <v>1</v>
      </c>
      <c r="G16" s="236"/>
      <c r="H16" s="1380"/>
      <c r="I16" s="1271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430</v>
      </c>
      <c r="AE16" s="86"/>
      <c r="AF16" s="86"/>
    </row>
    <row r="17" spans="1:32" ht="13.5" customHeight="1">
      <c r="A17" s="121">
        <v>5</v>
      </c>
      <c r="B17" s="1355"/>
      <c r="C17" s="1270"/>
      <c r="D17" s="1271"/>
      <c r="E17" s="109" t="s">
        <v>1</v>
      </c>
      <c r="F17" s="190" t="s">
        <v>1</v>
      </c>
      <c r="G17" s="236"/>
      <c r="H17" s="1380"/>
      <c r="I17" s="1271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431</v>
      </c>
      <c r="AE17" s="86"/>
      <c r="AF17" s="86"/>
    </row>
    <row r="18" spans="1:32" ht="13.5" customHeight="1">
      <c r="A18" s="121">
        <v>6</v>
      </c>
      <c r="B18" s="1355"/>
      <c r="C18" s="1270"/>
      <c r="D18" s="1271"/>
      <c r="E18" s="109" t="s">
        <v>1</v>
      </c>
      <c r="F18" s="190" t="s">
        <v>1</v>
      </c>
      <c r="G18" s="236"/>
      <c r="H18" s="1380"/>
      <c r="I18" s="1271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55"/>
      <c r="C19" s="1270"/>
      <c r="D19" s="1271"/>
      <c r="E19" s="109" t="s">
        <v>1</v>
      </c>
      <c r="F19" s="190" t="s">
        <v>1</v>
      </c>
      <c r="G19" s="236"/>
      <c r="H19" s="1380"/>
      <c r="I19" s="1271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55"/>
      <c r="C20" s="1270"/>
      <c r="D20" s="1271"/>
      <c r="E20" s="109" t="s">
        <v>1</v>
      </c>
      <c r="F20" s="227" t="s">
        <v>1</v>
      </c>
      <c r="G20" s="236"/>
      <c r="H20" s="1380"/>
      <c r="I20" s="1271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88"/>
      <c r="C21" s="1288"/>
      <c r="D21" s="1351"/>
      <c r="E21" s="179"/>
      <c r="F21" s="172"/>
      <c r="G21" s="516"/>
      <c r="H21" s="1338"/>
      <c r="I21" s="1351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432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13.5" customHeight="1">
      <c r="A24" s="104" t="s">
        <v>114</v>
      </c>
      <c r="B24" s="1322" t="s">
        <v>433</v>
      </c>
      <c r="C24" s="1288"/>
      <c r="D24" s="1351"/>
      <c r="E24" s="232" t="s">
        <v>434</v>
      </c>
      <c r="F24" s="105" t="s">
        <v>420</v>
      </c>
      <c r="G24" s="107" t="s">
        <v>435</v>
      </c>
      <c r="H24" s="1322" t="s">
        <v>436</v>
      </c>
      <c r="I24" s="1351"/>
      <c r="J24" s="106" t="s">
        <v>423</v>
      </c>
      <c r="K24" s="105" t="s">
        <v>424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52"/>
      <c r="C25" s="1361"/>
      <c r="D25" s="1353"/>
      <c r="E25" s="543" t="s">
        <v>1</v>
      </c>
      <c r="F25" s="224" t="s">
        <v>1</v>
      </c>
      <c r="G25" s="537"/>
      <c r="H25" s="1471"/>
      <c r="I25" s="1353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286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437</v>
      </c>
      <c r="AC25" s="86"/>
      <c r="AD25" s="86"/>
      <c r="AE25" s="86"/>
      <c r="AF25" s="87" t="s">
        <v>438</v>
      </c>
    </row>
    <row r="26" spans="1:32" ht="13.5" customHeight="1">
      <c r="A26" s="121">
        <v>2</v>
      </c>
      <c r="B26" s="1355"/>
      <c r="C26" s="1270"/>
      <c r="D26" s="1271"/>
      <c r="E26" s="109" t="s">
        <v>1</v>
      </c>
      <c r="F26" s="190" t="s">
        <v>1</v>
      </c>
      <c r="G26" s="236"/>
      <c r="H26" s="1472"/>
      <c r="I26" s="1271"/>
      <c r="J26" s="545"/>
      <c r="K26" s="209">
        <f t="shared" si="7"/>
        <v>0</v>
      </c>
      <c r="L26" s="437"/>
      <c r="M26" s="538"/>
      <c r="N26" s="540"/>
      <c r="O26" s="86"/>
      <c r="P26" s="123" t="s">
        <v>286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439</v>
      </c>
      <c r="AC26" s="86"/>
      <c r="AD26" s="86"/>
      <c r="AE26" s="86"/>
      <c r="AF26" s="86" t="s">
        <v>440</v>
      </c>
    </row>
    <row r="27" spans="1:32" ht="13.5" customHeight="1">
      <c r="A27" s="121">
        <v>3</v>
      </c>
      <c r="B27" s="1355"/>
      <c r="C27" s="1270"/>
      <c r="D27" s="1271"/>
      <c r="E27" s="109" t="s">
        <v>1</v>
      </c>
      <c r="F27" s="190" t="s">
        <v>1</v>
      </c>
      <c r="G27" s="190"/>
      <c r="H27" s="1472"/>
      <c r="I27" s="1271"/>
      <c r="J27" s="545"/>
      <c r="K27" s="209">
        <f t="shared" si="7"/>
        <v>0</v>
      </c>
      <c r="L27" s="437"/>
      <c r="M27" s="538"/>
      <c r="N27" s="540"/>
      <c r="O27" s="86"/>
      <c r="P27" s="123" t="s">
        <v>286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441</v>
      </c>
      <c r="AC27" s="86"/>
      <c r="AD27" s="86"/>
      <c r="AE27" s="86"/>
      <c r="AF27" s="87" t="s">
        <v>442</v>
      </c>
    </row>
    <row r="28" spans="1:32" ht="13.5" customHeight="1">
      <c r="A28" s="121">
        <v>4</v>
      </c>
      <c r="B28" s="1355"/>
      <c r="C28" s="1270"/>
      <c r="D28" s="1271"/>
      <c r="E28" s="109" t="s">
        <v>1</v>
      </c>
      <c r="F28" s="190" t="s">
        <v>1</v>
      </c>
      <c r="G28" s="190"/>
      <c r="H28" s="1472"/>
      <c r="I28" s="1271"/>
      <c r="J28" s="545"/>
      <c r="K28" s="209">
        <f t="shared" si="7"/>
        <v>0</v>
      </c>
      <c r="L28" s="437"/>
      <c r="M28" s="538"/>
      <c r="N28" s="540"/>
      <c r="O28" s="86"/>
      <c r="P28" s="123" t="s">
        <v>286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443</v>
      </c>
      <c r="AC28" s="86"/>
      <c r="AD28" s="86"/>
      <c r="AE28" s="86"/>
      <c r="AF28" s="86" t="s">
        <v>443</v>
      </c>
    </row>
    <row r="29" spans="1:32" ht="13.5" customHeight="1">
      <c r="A29" s="121">
        <v>5</v>
      </c>
      <c r="B29" s="1355"/>
      <c r="C29" s="1270"/>
      <c r="D29" s="1271"/>
      <c r="E29" s="109" t="s">
        <v>1</v>
      </c>
      <c r="F29" s="190" t="s">
        <v>1</v>
      </c>
      <c r="G29" s="190"/>
      <c r="H29" s="1472"/>
      <c r="I29" s="1271"/>
      <c r="J29" s="545"/>
      <c r="K29" s="209">
        <f t="shared" si="7"/>
        <v>0</v>
      </c>
      <c r="L29" s="437"/>
      <c r="M29" s="538"/>
      <c r="N29" s="540"/>
      <c r="O29" s="86"/>
      <c r="P29" s="123" t="s">
        <v>286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444</v>
      </c>
    </row>
    <row r="30" spans="1:32" ht="13.5" customHeight="1">
      <c r="A30" s="121">
        <v>6</v>
      </c>
      <c r="B30" s="1355"/>
      <c r="C30" s="1270"/>
      <c r="D30" s="1271"/>
      <c r="E30" s="109" t="s">
        <v>1</v>
      </c>
      <c r="F30" s="190" t="s">
        <v>1</v>
      </c>
      <c r="G30" s="190"/>
      <c r="H30" s="1472"/>
      <c r="I30" s="1271"/>
      <c r="J30" s="545"/>
      <c r="K30" s="209">
        <f t="shared" si="7"/>
        <v>0</v>
      </c>
      <c r="L30" s="437"/>
      <c r="M30" s="538"/>
      <c r="N30" s="540"/>
      <c r="O30" s="86"/>
      <c r="P30" s="123" t="s">
        <v>286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445</v>
      </c>
    </row>
    <row r="31" spans="1:32" ht="15" customHeight="1">
      <c r="A31" s="121">
        <v>7</v>
      </c>
      <c r="B31" s="1355"/>
      <c r="C31" s="1270"/>
      <c r="D31" s="1271"/>
      <c r="E31" s="109" t="s">
        <v>1</v>
      </c>
      <c r="F31" s="190" t="s">
        <v>1</v>
      </c>
      <c r="G31" s="190"/>
      <c r="H31" s="1478"/>
      <c r="I31" s="1371"/>
      <c r="J31" s="546"/>
      <c r="K31" s="547">
        <f t="shared" si="7"/>
        <v>0</v>
      </c>
      <c r="L31" s="437"/>
      <c r="M31" s="538"/>
      <c r="N31" s="540"/>
      <c r="O31" s="86"/>
      <c r="P31" s="169" t="s">
        <v>286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431</v>
      </c>
    </row>
    <row r="32" spans="1:32" ht="15" customHeight="1">
      <c r="A32" s="141"/>
      <c r="B32" s="1388"/>
      <c r="C32" s="1288"/>
      <c r="D32" s="1351"/>
      <c r="E32" s="179"/>
      <c r="F32" s="172"/>
      <c r="G32" s="516"/>
      <c r="H32" s="1338"/>
      <c r="I32" s="1351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446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13.5" customHeight="1">
      <c r="A35" s="104" t="s">
        <v>114</v>
      </c>
      <c r="B35" s="1322" t="s">
        <v>447</v>
      </c>
      <c r="C35" s="1288"/>
      <c r="D35" s="1351"/>
      <c r="E35" s="105" t="s">
        <v>420</v>
      </c>
      <c r="F35" s="107" t="s">
        <v>448</v>
      </c>
      <c r="G35" s="107" t="s">
        <v>449</v>
      </c>
      <c r="H35" s="1322" t="s">
        <v>450</v>
      </c>
      <c r="I35" s="1351"/>
      <c r="J35" s="106" t="s">
        <v>423</v>
      </c>
      <c r="K35" s="105" t="s">
        <v>424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52"/>
      <c r="C36" s="1361"/>
      <c r="D36" s="1353"/>
      <c r="E36" s="426" t="s">
        <v>1</v>
      </c>
      <c r="F36" s="525"/>
      <c r="G36" s="236"/>
      <c r="H36" s="1473"/>
      <c r="I36" s="1353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286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439</v>
      </c>
      <c r="AC36" s="86"/>
      <c r="AD36" s="86"/>
      <c r="AE36" s="86"/>
      <c r="AF36" s="86"/>
    </row>
    <row r="37" spans="1:32" ht="13.5" customHeight="1">
      <c r="A37" s="121">
        <v>2</v>
      </c>
      <c r="B37" s="1355"/>
      <c r="C37" s="1270"/>
      <c r="D37" s="1271"/>
      <c r="E37" s="191" t="s">
        <v>1</v>
      </c>
      <c r="F37" s="387"/>
      <c r="G37" s="190"/>
      <c r="H37" s="1474"/>
      <c r="I37" s="1271"/>
      <c r="J37" s="550"/>
      <c r="K37" s="209">
        <f t="shared" si="10"/>
        <v>0</v>
      </c>
      <c r="L37" s="437"/>
      <c r="M37" s="538"/>
      <c r="N37" s="540"/>
      <c r="O37" s="86"/>
      <c r="P37" s="123" t="s">
        <v>286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451</v>
      </c>
      <c r="AC37" s="86"/>
      <c r="AD37" s="86"/>
      <c r="AE37" s="86"/>
      <c r="AF37" s="86"/>
    </row>
    <row r="38" spans="1:32" ht="13.5" customHeight="1">
      <c r="A38" s="121">
        <v>3</v>
      </c>
      <c r="B38" s="1355"/>
      <c r="C38" s="1270"/>
      <c r="D38" s="1271"/>
      <c r="E38" s="191" t="s">
        <v>1</v>
      </c>
      <c r="F38" s="387"/>
      <c r="G38" s="190"/>
      <c r="H38" s="1474"/>
      <c r="I38" s="1271"/>
      <c r="J38" s="550"/>
      <c r="K38" s="209">
        <f t="shared" si="10"/>
        <v>0</v>
      </c>
      <c r="L38" s="437"/>
      <c r="M38" s="538"/>
      <c r="N38" s="540"/>
      <c r="O38" s="86"/>
      <c r="P38" s="123" t="s">
        <v>286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373</v>
      </c>
      <c r="AC38" s="86"/>
      <c r="AD38" s="86"/>
      <c r="AE38" s="86"/>
      <c r="AF38" s="86"/>
    </row>
    <row r="39" spans="1:32" ht="13.5" customHeight="1">
      <c r="A39" s="121">
        <v>4</v>
      </c>
      <c r="B39" s="1355"/>
      <c r="C39" s="1270"/>
      <c r="D39" s="1271"/>
      <c r="E39" s="191" t="s">
        <v>1</v>
      </c>
      <c r="F39" s="387"/>
      <c r="G39" s="190"/>
      <c r="H39" s="1474"/>
      <c r="I39" s="1271"/>
      <c r="J39" s="550"/>
      <c r="K39" s="209">
        <f t="shared" si="10"/>
        <v>0</v>
      </c>
      <c r="L39" s="437"/>
      <c r="M39" s="538"/>
      <c r="N39" s="540"/>
      <c r="O39" s="86"/>
      <c r="P39" s="123" t="s">
        <v>286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55"/>
      <c r="C40" s="1270"/>
      <c r="D40" s="1271"/>
      <c r="E40" s="191" t="s">
        <v>1</v>
      </c>
      <c r="F40" s="387"/>
      <c r="G40" s="190"/>
      <c r="H40" s="1474"/>
      <c r="I40" s="1271"/>
      <c r="J40" s="550"/>
      <c r="K40" s="209">
        <f t="shared" si="10"/>
        <v>0</v>
      </c>
      <c r="L40" s="437"/>
      <c r="M40" s="538"/>
      <c r="N40" s="540"/>
      <c r="O40" s="86"/>
      <c r="P40" s="123" t="s">
        <v>286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55"/>
      <c r="C41" s="1270"/>
      <c r="D41" s="1271"/>
      <c r="E41" s="191" t="s">
        <v>1</v>
      </c>
      <c r="F41" s="387"/>
      <c r="G41" s="190"/>
      <c r="H41" s="1474"/>
      <c r="I41" s="1271"/>
      <c r="J41" s="550"/>
      <c r="K41" s="209">
        <f t="shared" si="10"/>
        <v>0</v>
      </c>
      <c r="L41" s="437"/>
      <c r="M41" s="538"/>
      <c r="N41" s="540"/>
      <c r="O41" s="86"/>
      <c r="P41" s="123" t="s">
        <v>286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55"/>
      <c r="C42" s="1270"/>
      <c r="D42" s="1271"/>
      <c r="E42" s="191" t="s">
        <v>1</v>
      </c>
      <c r="F42" s="551"/>
      <c r="G42" s="190"/>
      <c r="H42" s="1475"/>
      <c r="I42" s="1371"/>
      <c r="J42" s="552"/>
      <c r="K42" s="209">
        <f t="shared" si="10"/>
        <v>0</v>
      </c>
      <c r="L42" s="437"/>
      <c r="M42" s="538"/>
      <c r="N42" s="540"/>
      <c r="O42" s="86"/>
      <c r="P42" s="169" t="s">
        <v>286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88"/>
      <c r="C43" s="1288"/>
      <c r="D43" s="1351"/>
      <c r="E43" s="179"/>
      <c r="F43" s="172"/>
      <c r="G43" s="516"/>
      <c r="H43" s="1338"/>
      <c r="I43" s="1351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452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13.5" customHeight="1">
      <c r="A46" s="104" t="s">
        <v>114</v>
      </c>
      <c r="B46" s="1322" t="s">
        <v>453</v>
      </c>
      <c r="C46" s="1288"/>
      <c r="D46" s="1351"/>
      <c r="E46" s="105" t="s">
        <v>454</v>
      </c>
      <c r="F46" s="107" t="s">
        <v>448</v>
      </c>
      <c r="G46" s="107" t="s">
        <v>455</v>
      </c>
      <c r="H46" s="1331" t="s">
        <v>456</v>
      </c>
      <c r="I46" s="1282"/>
      <c r="J46" s="105" t="s">
        <v>119</v>
      </c>
      <c r="K46" s="553" t="s">
        <v>424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52"/>
      <c r="C47" s="1361"/>
      <c r="D47" s="1353"/>
      <c r="E47" s="426" t="s">
        <v>1</v>
      </c>
      <c r="F47" s="224"/>
      <c r="G47" s="426"/>
      <c r="H47" s="1471"/>
      <c r="I47" s="1353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286</v>
      </c>
      <c r="Q47" s="555">
        <f t="shared" ref="Q47:Q48" si="14">IF(P47="Acceptable",K47,0)</f>
        <v>0</v>
      </c>
      <c r="R47" s="556"/>
      <c r="S47" s="86"/>
      <c r="T47" s="88" t="s">
        <v>457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55"/>
      <c r="C48" s="1270"/>
      <c r="D48" s="1271"/>
      <c r="E48" s="191" t="s">
        <v>1</v>
      </c>
      <c r="F48" s="384"/>
      <c r="G48" s="191"/>
      <c r="H48" s="1472"/>
      <c r="I48" s="1271"/>
      <c r="J48" s="527"/>
      <c r="K48" s="209">
        <f t="shared" si="13"/>
        <v>0</v>
      </c>
      <c r="L48" s="437"/>
      <c r="M48" s="538"/>
      <c r="N48" s="540"/>
      <c r="O48" s="86"/>
      <c r="P48" s="557" t="s">
        <v>286</v>
      </c>
      <c r="Q48" s="558">
        <f t="shared" si="14"/>
        <v>0</v>
      </c>
      <c r="R48" s="559"/>
      <c r="S48" s="86"/>
      <c r="T48" s="88" t="s">
        <v>458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55"/>
      <c r="C49" s="1270"/>
      <c r="D49" s="1271"/>
      <c r="E49" s="191" t="s">
        <v>1</v>
      </c>
      <c r="F49" s="384"/>
      <c r="G49" s="191"/>
      <c r="H49" s="1472"/>
      <c r="I49" s="1271"/>
      <c r="J49" s="527"/>
      <c r="K49" s="209">
        <f t="shared" si="13"/>
        <v>0</v>
      </c>
      <c r="L49" s="437"/>
      <c r="M49" s="538"/>
      <c r="N49" s="540"/>
      <c r="O49" s="86"/>
      <c r="P49" s="557" t="s">
        <v>286</v>
      </c>
      <c r="Q49" s="558">
        <f t="shared" ref="Q49:Q53" si="15">IF(P49="Acceptable",J49,0)</f>
        <v>0</v>
      </c>
      <c r="R49" s="559"/>
      <c r="S49" s="86"/>
      <c r="T49" s="88" t="s">
        <v>459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55"/>
      <c r="C50" s="1270"/>
      <c r="D50" s="1271"/>
      <c r="E50" s="191" t="s">
        <v>1</v>
      </c>
      <c r="F50" s="384"/>
      <c r="G50" s="191"/>
      <c r="H50" s="1472"/>
      <c r="I50" s="1271"/>
      <c r="J50" s="527"/>
      <c r="K50" s="209">
        <f t="shared" si="13"/>
        <v>0</v>
      </c>
      <c r="L50" s="437"/>
      <c r="M50" s="538"/>
      <c r="N50" s="540"/>
      <c r="O50" s="86"/>
      <c r="P50" s="557" t="s">
        <v>286</v>
      </c>
      <c r="Q50" s="558">
        <f t="shared" si="15"/>
        <v>0</v>
      </c>
      <c r="R50" s="559"/>
      <c r="S50" s="86"/>
      <c r="T50" s="88" t="s">
        <v>460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55"/>
      <c r="C51" s="1270"/>
      <c r="D51" s="1271"/>
      <c r="E51" s="191" t="s">
        <v>1</v>
      </c>
      <c r="F51" s="384"/>
      <c r="G51" s="191"/>
      <c r="H51" s="1472"/>
      <c r="I51" s="1271"/>
      <c r="J51" s="527"/>
      <c r="K51" s="209">
        <f t="shared" si="13"/>
        <v>0</v>
      </c>
      <c r="L51" s="437"/>
      <c r="M51" s="538"/>
      <c r="N51" s="540"/>
      <c r="O51" s="86"/>
      <c r="P51" s="557" t="s">
        <v>286</v>
      </c>
      <c r="Q51" s="558">
        <f t="shared" si="15"/>
        <v>0</v>
      </c>
      <c r="R51" s="559"/>
      <c r="S51" s="86"/>
      <c r="T51" s="88" t="s">
        <v>431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55"/>
      <c r="C52" s="1270"/>
      <c r="D52" s="1271"/>
      <c r="E52" s="191" t="s">
        <v>1</v>
      </c>
      <c r="F52" s="384"/>
      <c r="G52" s="191"/>
      <c r="H52" s="1472"/>
      <c r="I52" s="1271"/>
      <c r="J52" s="527"/>
      <c r="K52" s="209">
        <f t="shared" si="13"/>
        <v>0</v>
      </c>
      <c r="L52" s="437"/>
      <c r="M52" s="538"/>
      <c r="N52" s="540"/>
      <c r="O52" s="86"/>
      <c r="P52" s="557" t="s">
        <v>286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55"/>
      <c r="C53" s="1270"/>
      <c r="D53" s="1271"/>
      <c r="E53" s="191" t="s">
        <v>1</v>
      </c>
      <c r="F53" s="384"/>
      <c r="G53" s="191"/>
      <c r="H53" s="1472"/>
      <c r="I53" s="1271"/>
      <c r="J53" s="527"/>
      <c r="K53" s="209">
        <f t="shared" si="13"/>
        <v>0</v>
      </c>
      <c r="L53" s="437"/>
      <c r="M53" s="538"/>
      <c r="N53" s="540"/>
      <c r="O53" s="86"/>
      <c r="P53" s="560" t="s">
        <v>286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88" t="s">
        <v>461</v>
      </c>
      <c r="C54" s="1288"/>
      <c r="D54" s="1351"/>
      <c r="E54" s="179"/>
      <c r="F54" s="516"/>
      <c r="G54" s="172"/>
      <c r="H54" s="1338"/>
      <c r="I54" s="1351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200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H20:I20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G11:G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1:I21"/>
    <mergeCell ref="H24:I24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11:I12"/>
    <mergeCell ref="H13:I13"/>
    <mergeCell ref="H14:I14"/>
    <mergeCell ref="H15:I15"/>
    <mergeCell ref="H16:I16"/>
    <mergeCell ref="E11:E12"/>
    <mergeCell ref="F11:F12"/>
    <mergeCell ref="B13:D13"/>
    <mergeCell ref="B14:D14"/>
    <mergeCell ref="B15:D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9" workbookViewId="0">
      <selection sqref="A1:I1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390" t="s">
        <v>178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390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390" t="s">
        <v>201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/>
      <c r="L3" s="246"/>
      <c r="M3" s="1390" t="str">
        <f t="shared" ref="M3:M4" si="0">A3</f>
        <v>KRA II - RESEARCH, INNOVATION AND CREATIVE WORK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391" t="s">
        <v>179</v>
      </c>
      <c r="B4" s="1264"/>
      <c r="C4" s="1264"/>
      <c r="D4" s="1264"/>
      <c r="E4" s="1264"/>
      <c r="F4" s="1264"/>
      <c r="G4" s="1264"/>
      <c r="H4" s="1264"/>
      <c r="I4" s="1264"/>
      <c r="J4" s="93"/>
      <c r="K4" s="93" t="str">
        <f t="shared" ref="K4:K5" si="1">A3</f>
        <v>KRA II - RESEARCH, INNOVATION AND CREATIVE WORK</v>
      </c>
      <c r="L4" s="246"/>
      <c r="M4" s="1391" t="str">
        <f t="shared" si="0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80" t="str">
        <f>'Request Form'!B6</f>
        <v>LAST NAME:</v>
      </c>
      <c r="B6" s="1361"/>
      <c r="C6" s="1353"/>
      <c r="D6" s="1392" t="str">
        <f>Form1_A!E3</f>
        <v>MAALIW</v>
      </c>
      <c r="E6" s="1302"/>
      <c r="F6" s="1302"/>
      <c r="G6" s="1302"/>
      <c r="H6" s="1302"/>
      <c r="I6" s="1303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81" t="str">
        <f>'Request Form'!B7</f>
        <v>FIRST NAME, EXT.:</v>
      </c>
      <c r="B7" s="1270"/>
      <c r="C7" s="1271"/>
      <c r="D7" s="1395" t="str">
        <f>Form1_A!E4</f>
        <v>RENATO III</v>
      </c>
      <c r="E7" s="1270"/>
      <c r="F7" s="1270"/>
      <c r="G7" s="1270"/>
      <c r="H7" s="1270"/>
      <c r="I7" s="1337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81" t="str">
        <f>'Request Form'!B8</f>
        <v>MIDDLE NAME:</v>
      </c>
      <c r="B8" s="1270"/>
      <c r="C8" s="1271"/>
      <c r="D8" s="1395" t="str">
        <f>Form1_A!E5</f>
        <v>RACELIS</v>
      </c>
      <c r="E8" s="1270"/>
      <c r="F8" s="1270"/>
      <c r="G8" s="1270"/>
      <c r="H8" s="1270"/>
      <c r="I8" s="1337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96" t="s">
        <v>202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288" t="s">
        <v>123</v>
      </c>
      <c r="L10" s="246"/>
      <c r="M10" s="1391" t="str">
        <f>A10</f>
        <v>CRITERION A - RESEARCH OUTPUTS (MAX = 100 POINTS)</v>
      </c>
      <c r="N10" s="1264"/>
      <c r="O10" s="12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181</v>
      </c>
      <c r="O11" s="261" t="s">
        <v>462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463</v>
      </c>
      <c r="C12" s="572"/>
      <c r="D12" s="572"/>
      <c r="E12" s="572"/>
      <c r="F12" s="572"/>
      <c r="G12" s="573"/>
      <c r="H12" s="574" t="s">
        <v>464</v>
      </c>
      <c r="I12" s="575" t="s">
        <v>181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188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189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465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466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279</v>
      </c>
      <c r="C18" s="605" t="s">
        <v>467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406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465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288</v>
      </c>
      <c r="B22" s="572" t="s">
        <v>468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469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470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465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82" t="s">
        <v>186</v>
      </c>
      <c r="B26" s="1288"/>
      <c r="C26" s="1288"/>
      <c r="D26" s="1288"/>
      <c r="E26" s="1288"/>
      <c r="F26" s="1288"/>
      <c r="G26" s="1351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396" t="s">
        <v>349</v>
      </c>
      <c r="B28" s="1288"/>
      <c r="C28" s="1288"/>
      <c r="D28" s="1288"/>
      <c r="E28" s="1288"/>
      <c r="F28" s="1288"/>
      <c r="G28" s="1288"/>
      <c r="H28" s="1288"/>
      <c r="I28" s="1289"/>
      <c r="J28" s="93"/>
      <c r="K28" s="288" t="s">
        <v>123</v>
      </c>
      <c r="L28" s="246"/>
      <c r="M28" s="1391" t="str">
        <f>A28</f>
        <v>CRITERION B - INVENTIONS (MAX = 100 POINTS)</v>
      </c>
      <c r="N28" s="1264"/>
      <c r="O28" s="126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181</v>
      </c>
      <c r="O29" s="261" t="s">
        <v>462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471</v>
      </c>
      <c r="C30" s="572"/>
      <c r="D30" s="572"/>
      <c r="E30" s="657"/>
      <c r="F30" s="657"/>
      <c r="G30" s="572"/>
      <c r="H30" s="574" t="s">
        <v>464</v>
      </c>
      <c r="I30" s="575" t="s">
        <v>181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472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473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474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475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476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474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475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477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478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479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465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480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481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482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483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484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485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486</v>
      </c>
      <c r="B49" s="669" t="s">
        <v>487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488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489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465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82" t="s">
        <v>490</v>
      </c>
      <c r="B53" s="1288"/>
      <c r="C53" s="1288"/>
      <c r="D53" s="1288"/>
      <c r="E53" s="1288"/>
      <c r="F53" s="1288"/>
      <c r="G53" s="1351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06" t="s">
        <v>415</v>
      </c>
      <c r="B55" s="1288"/>
      <c r="C55" s="1288"/>
      <c r="D55" s="1288"/>
      <c r="E55" s="1288"/>
      <c r="F55" s="1288"/>
      <c r="G55" s="1288"/>
      <c r="H55" s="1288"/>
      <c r="I55" s="1289"/>
      <c r="J55" s="324"/>
      <c r="K55" s="325" t="s">
        <v>123</v>
      </c>
      <c r="L55" s="358"/>
      <c r="M55" s="1391" t="str">
        <f>A55</f>
        <v>CRITERION C - CREATIVE WORKS (MAX = 100 POINTS)</v>
      </c>
      <c r="N55" s="1264"/>
      <c r="O55" s="1264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181</v>
      </c>
      <c r="O56" s="261" t="s">
        <v>462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491</v>
      </c>
      <c r="C57" s="572"/>
      <c r="D57" s="572"/>
      <c r="E57" s="572"/>
      <c r="F57" s="572"/>
      <c r="G57" s="572"/>
      <c r="H57" s="739" t="s">
        <v>464</v>
      </c>
      <c r="I57" s="575" t="s">
        <v>181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492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493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494</v>
      </c>
      <c r="B60" s="568" t="s">
        <v>495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496</v>
      </c>
      <c r="B61" s="716" t="s">
        <v>497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498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79" t="s">
        <v>499</v>
      </c>
      <c r="B63" s="1288"/>
      <c r="C63" s="1288"/>
      <c r="D63" s="1288"/>
      <c r="E63" s="1288"/>
      <c r="F63" s="1288"/>
      <c r="G63" s="1288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500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200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59055118110236227" bottom="0.39370078740157483" header="0" footer="0"/>
  <pageSetup paperSize="9" orientation="portrait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abSelected="1" topLeftCell="A118" workbookViewId="0">
      <selection activeCell="K31" sqref="K31:L31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35.77734375" customWidth="1"/>
    <col min="13" max="13" width="0.88671875" customWidth="1"/>
    <col min="14" max="14" width="80.6640625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43" t="s">
        <v>501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84"/>
      <c r="N1" s="84" t="str">
        <f>A1</f>
        <v>KRA III - EXTENSION</v>
      </c>
      <c r="O1" s="86"/>
      <c r="P1" s="1343" t="str">
        <f>A1</f>
        <v>KRA III - EXTENSION</v>
      </c>
      <c r="Q1" s="1264"/>
      <c r="R1" s="1264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27" t="str">
        <f>'Request Form'!B6</f>
        <v>LAST NAME:</v>
      </c>
      <c r="B3" s="1270"/>
      <c r="C3" s="1271"/>
      <c r="D3" s="1345" t="str">
        <f>Form1_A!E3</f>
        <v>MAALIW</v>
      </c>
      <c r="E3" s="1270"/>
      <c r="F3" s="1270"/>
      <c r="G3" s="1270"/>
      <c r="H3" s="1270"/>
      <c r="I3" s="1270"/>
      <c r="J3" s="1270"/>
      <c r="K3" s="1270"/>
      <c r="L3" s="1271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27" t="str">
        <f>'Request Form'!B7</f>
        <v>FIRST NAME, EXT.:</v>
      </c>
      <c r="B4" s="1270"/>
      <c r="C4" s="1271"/>
      <c r="D4" s="1345" t="str">
        <f>Form1_A!E4</f>
        <v>RENATO III</v>
      </c>
      <c r="E4" s="1270"/>
      <c r="F4" s="1270"/>
      <c r="G4" s="1270"/>
      <c r="H4" s="1270"/>
      <c r="I4" s="1270"/>
      <c r="J4" s="1270"/>
      <c r="K4" s="1270"/>
      <c r="L4" s="1271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27" t="str">
        <f>'Request Form'!B8</f>
        <v>MIDDLE NAME:</v>
      </c>
      <c r="B5" s="1270"/>
      <c r="C5" s="1271"/>
      <c r="D5" s="1345" t="str">
        <f>Form1_A!E5</f>
        <v>RACELIS</v>
      </c>
      <c r="E5" s="1270"/>
      <c r="F5" s="1270"/>
      <c r="G5" s="1270"/>
      <c r="H5" s="1270"/>
      <c r="I5" s="1270"/>
      <c r="J5" s="1270"/>
      <c r="K5" s="1270"/>
      <c r="L5" s="1271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6" t="s">
        <v>502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2"/>
      <c r="N7" s="92" t="str">
        <f>A7</f>
        <v>CRITERION A - SERVICE TO THE INSTITUTION (MAX = 30 POINTS)</v>
      </c>
      <c r="O7" s="86"/>
      <c r="P7" s="1326" t="str">
        <f>A7</f>
        <v>CRITERION A - SERVICE TO THE INSTITUTION (MAX = 30 POINTS)</v>
      </c>
      <c r="Q7" s="1264"/>
      <c r="R7" s="1264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503</v>
      </c>
    </row>
    <row r="9" spans="1:28" ht="13.5" customHeight="1">
      <c r="A9" s="424" t="s">
        <v>60</v>
      </c>
      <c r="B9" s="219" t="s">
        <v>504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47" t="str">
        <f>B9</f>
        <v>FOR EVERY SUCCESSFUL LINKAGE, NETWORKING OR PARTNERSHIP ACTIVITY</v>
      </c>
      <c r="Q9" s="1264"/>
      <c r="R9" s="1264"/>
      <c r="S9" s="86"/>
      <c r="T9" s="86"/>
      <c r="U9" s="86"/>
      <c r="V9" s="86"/>
      <c r="W9" s="86"/>
      <c r="X9" s="86"/>
      <c r="Y9" s="86"/>
      <c r="Z9" s="86"/>
      <c r="AA9" s="86"/>
      <c r="AB9" s="99" t="s">
        <v>505</v>
      </c>
    </row>
    <row r="10" spans="1:28" ht="13.5" customHeight="1">
      <c r="A10" s="1327" t="s">
        <v>114</v>
      </c>
      <c r="B10" s="1331" t="s">
        <v>506</v>
      </c>
      <c r="C10" s="1302"/>
      <c r="D10" s="1282"/>
      <c r="E10" s="1329" t="s">
        <v>507</v>
      </c>
      <c r="F10" s="1329" t="s">
        <v>508</v>
      </c>
      <c r="G10" s="1374" t="s">
        <v>509</v>
      </c>
      <c r="H10" s="1282"/>
      <c r="I10" s="1485" t="s">
        <v>510</v>
      </c>
      <c r="J10" s="1485" t="s">
        <v>511</v>
      </c>
      <c r="K10" s="1483" t="s">
        <v>121</v>
      </c>
      <c r="L10" s="1476" t="s">
        <v>122</v>
      </c>
      <c r="M10" s="17"/>
      <c r="N10" s="1362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36.75" customHeight="1">
      <c r="A11" s="1328"/>
      <c r="B11" s="1332"/>
      <c r="C11" s="1304"/>
      <c r="D11" s="1284"/>
      <c r="E11" s="1330"/>
      <c r="F11" s="1330"/>
      <c r="G11" s="763" t="s">
        <v>512</v>
      </c>
      <c r="H11" s="763" t="s">
        <v>513</v>
      </c>
      <c r="I11" s="1330"/>
      <c r="J11" s="1330"/>
      <c r="K11" s="1330"/>
      <c r="L11" s="1286"/>
      <c r="M11" s="17"/>
      <c r="N11" s="1363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155">
        <v>1</v>
      </c>
      <c r="B12" s="1352"/>
      <c r="C12" s="1361"/>
      <c r="D12" s="1353"/>
      <c r="E12" s="543"/>
      <c r="F12" s="224" t="s">
        <v>1</v>
      </c>
      <c r="G12" s="764"/>
      <c r="H12" s="765"/>
      <c r="I12" s="766"/>
      <c r="J12" s="53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7"/>
      <c r="O12" s="86"/>
      <c r="P12" s="108" t="s">
        <v>62</v>
      </c>
      <c r="Q12" s="768">
        <f t="shared" ref="Q12:Q20" si="3">IF(P12="Acceptable",K12,0)</f>
        <v>0</v>
      </c>
      <c r="R12" s="769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55"/>
      <c r="C13" s="1270"/>
      <c r="D13" s="1271"/>
      <c r="E13" s="770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8">
        <f t="shared" si="3"/>
        <v>0</v>
      </c>
      <c r="R13" s="769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55"/>
      <c r="C14" s="1270"/>
      <c r="D14" s="1271"/>
      <c r="E14" s="770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8">
        <f t="shared" si="3"/>
        <v>0</v>
      </c>
      <c r="R14" s="769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55"/>
      <c r="C15" s="1270"/>
      <c r="D15" s="1271"/>
      <c r="E15" s="770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8">
        <f t="shared" si="3"/>
        <v>0</v>
      </c>
      <c r="R15" s="769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55"/>
      <c r="C16" s="1270"/>
      <c r="D16" s="1271"/>
      <c r="E16" s="770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8">
        <f t="shared" si="3"/>
        <v>0</v>
      </c>
      <c r="R16" s="769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55"/>
      <c r="C17" s="1270"/>
      <c r="D17" s="1271"/>
      <c r="E17" s="770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8">
        <f t="shared" si="3"/>
        <v>0</v>
      </c>
      <c r="R17" s="769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55"/>
      <c r="C18" s="1270"/>
      <c r="D18" s="1271"/>
      <c r="E18" s="770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8">
        <f t="shared" si="3"/>
        <v>0</v>
      </c>
      <c r="R18" s="769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55"/>
      <c r="C19" s="1270"/>
      <c r="D19" s="1271"/>
      <c r="E19" s="770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8">
        <f t="shared" si="3"/>
        <v>0</v>
      </c>
      <c r="R19" s="769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55"/>
      <c r="C20" s="1270"/>
      <c r="D20" s="1271"/>
      <c r="E20" s="770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8">
        <f t="shared" si="3"/>
        <v>0</v>
      </c>
      <c r="R20" s="769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88"/>
      <c r="C21" s="1288"/>
      <c r="D21" s="1351"/>
      <c r="E21" s="771"/>
      <c r="F21" s="516"/>
      <c r="G21" s="516"/>
      <c r="H21" s="772"/>
      <c r="I21" s="772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514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3" t="s">
        <v>1</v>
      </c>
    </row>
    <row r="24" spans="1:28" ht="30.75" customHeight="1">
      <c r="A24" s="104" t="s">
        <v>114</v>
      </c>
      <c r="B24" s="1322" t="s">
        <v>515</v>
      </c>
      <c r="C24" s="1288"/>
      <c r="D24" s="1288"/>
      <c r="E24" s="1351"/>
      <c r="F24" s="107" t="s">
        <v>140</v>
      </c>
      <c r="G24" s="1322" t="s">
        <v>516</v>
      </c>
      <c r="H24" s="1351"/>
      <c r="I24" s="107" t="s">
        <v>517</v>
      </c>
      <c r="J24" s="105" t="s">
        <v>424</v>
      </c>
      <c r="K24" s="1322" t="s">
        <v>122</v>
      </c>
      <c r="L24" s="1289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518</v>
      </c>
    </row>
    <row r="25" spans="1:28" ht="13.5" customHeight="1">
      <c r="A25" s="155">
        <v>1</v>
      </c>
      <c r="B25" s="1487" t="s">
        <v>519</v>
      </c>
      <c r="C25" s="1361"/>
      <c r="D25" s="1361"/>
      <c r="E25" s="1353"/>
      <c r="F25" s="183" t="s">
        <v>518</v>
      </c>
      <c r="G25" s="1490" t="s">
        <v>520</v>
      </c>
      <c r="H25" s="1353"/>
      <c r="I25" s="774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84" t="s">
        <v>521</v>
      </c>
      <c r="L25" s="1376"/>
      <c r="M25" s="538"/>
      <c r="N25" s="767"/>
      <c r="O25" s="86"/>
      <c r="P25" s="108" t="s">
        <v>62</v>
      </c>
      <c r="Q25" s="768">
        <f t="shared" ref="Q25:Q33" si="5">IF(P25="Acceptable",J25,0)</f>
        <v>6</v>
      </c>
      <c r="R25" s="769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522</v>
      </c>
    </row>
    <row r="26" spans="1:28" ht="13.5" customHeight="1">
      <c r="A26" s="121">
        <v>2</v>
      </c>
      <c r="B26" s="1355"/>
      <c r="C26" s="1270"/>
      <c r="D26" s="1270"/>
      <c r="E26" s="1271"/>
      <c r="F26" s="190" t="s">
        <v>1</v>
      </c>
      <c r="G26" s="1380"/>
      <c r="H26" s="1271"/>
      <c r="I26" s="775"/>
      <c r="J26" s="192">
        <f t="shared" si="4"/>
        <v>0</v>
      </c>
      <c r="K26" s="1432"/>
      <c r="L26" s="1337"/>
      <c r="M26" s="538"/>
      <c r="N26" s="540"/>
      <c r="O26" s="86"/>
      <c r="P26" s="108" t="s">
        <v>62</v>
      </c>
      <c r="Q26" s="768">
        <f t="shared" si="5"/>
        <v>0</v>
      </c>
      <c r="R26" s="769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55"/>
      <c r="C27" s="1270"/>
      <c r="D27" s="1270"/>
      <c r="E27" s="1271"/>
      <c r="F27" s="190" t="s">
        <v>1</v>
      </c>
      <c r="G27" s="1380"/>
      <c r="H27" s="1271"/>
      <c r="I27" s="775"/>
      <c r="J27" s="192">
        <f t="shared" si="4"/>
        <v>0</v>
      </c>
      <c r="K27" s="1432"/>
      <c r="L27" s="1337"/>
      <c r="M27" s="538"/>
      <c r="N27" s="540"/>
      <c r="O27" s="86"/>
      <c r="P27" s="108" t="s">
        <v>62</v>
      </c>
      <c r="Q27" s="768">
        <f t="shared" si="5"/>
        <v>0</v>
      </c>
      <c r="R27" s="769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34"/>
      <c r="C28" s="1270"/>
      <c r="D28" s="1270"/>
      <c r="E28" s="1271"/>
      <c r="F28" s="190" t="s">
        <v>1</v>
      </c>
      <c r="G28" s="1380"/>
      <c r="H28" s="1271"/>
      <c r="I28" s="775"/>
      <c r="J28" s="192">
        <f t="shared" si="4"/>
        <v>0</v>
      </c>
      <c r="K28" s="1432"/>
      <c r="L28" s="1337"/>
      <c r="M28" s="538"/>
      <c r="N28" s="540"/>
      <c r="O28" s="86"/>
      <c r="P28" s="108" t="s">
        <v>62</v>
      </c>
      <c r="Q28" s="768">
        <f t="shared" si="5"/>
        <v>0</v>
      </c>
      <c r="R28" s="769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55"/>
      <c r="C29" s="1270"/>
      <c r="D29" s="1270"/>
      <c r="E29" s="1271"/>
      <c r="F29" s="190" t="s">
        <v>1</v>
      </c>
      <c r="G29" s="1380"/>
      <c r="H29" s="1271"/>
      <c r="I29" s="775"/>
      <c r="J29" s="192">
        <f t="shared" si="4"/>
        <v>0</v>
      </c>
      <c r="K29" s="1432"/>
      <c r="L29" s="1337"/>
      <c r="M29" s="538"/>
      <c r="N29" s="540"/>
      <c r="O29" s="86"/>
      <c r="P29" s="108" t="s">
        <v>62</v>
      </c>
      <c r="Q29" s="768">
        <f t="shared" si="5"/>
        <v>0</v>
      </c>
      <c r="R29" s="769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55"/>
      <c r="C30" s="1270"/>
      <c r="D30" s="1270"/>
      <c r="E30" s="1271"/>
      <c r="F30" s="190" t="s">
        <v>1</v>
      </c>
      <c r="G30" s="1380"/>
      <c r="H30" s="1271"/>
      <c r="I30" s="775"/>
      <c r="J30" s="192">
        <f t="shared" si="4"/>
        <v>0</v>
      </c>
      <c r="K30" s="1432"/>
      <c r="L30" s="1337"/>
      <c r="M30" s="538"/>
      <c r="N30" s="540"/>
      <c r="O30" s="86"/>
      <c r="P30" s="108" t="s">
        <v>62</v>
      </c>
      <c r="Q30" s="768">
        <f t="shared" si="5"/>
        <v>0</v>
      </c>
      <c r="R30" s="769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55"/>
      <c r="C31" s="1270"/>
      <c r="D31" s="1270"/>
      <c r="E31" s="1271"/>
      <c r="F31" s="190" t="s">
        <v>1</v>
      </c>
      <c r="G31" s="1380"/>
      <c r="H31" s="1271"/>
      <c r="I31" s="775"/>
      <c r="J31" s="192">
        <f t="shared" si="4"/>
        <v>0</v>
      </c>
      <c r="K31" s="1432"/>
      <c r="L31" s="1337"/>
      <c r="M31" s="538"/>
      <c r="N31" s="540"/>
      <c r="O31" s="86"/>
      <c r="P31" s="108" t="s">
        <v>62</v>
      </c>
      <c r="Q31" s="768">
        <f t="shared" si="5"/>
        <v>0</v>
      </c>
      <c r="R31" s="769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55"/>
      <c r="C32" s="1270"/>
      <c r="D32" s="1270"/>
      <c r="E32" s="1271"/>
      <c r="F32" s="190" t="s">
        <v>1</v>
      </c>
      <c r="G32" s="1380"/>
      <c r="H32" s="1271"/>
      <c r="I32" s="775"/>
      <c r="J32" s="192">
        <f t="shared" si="4"/>
        <v>0</v>
      </c>
      <c r="K32" s="1432"/>
      <c r="L32" s="1337"/>
      <c r="M32" s="538"/>
      <c r="N32" s="540"/>
      <c r="O32" s="86"/>
      <c r="P32" s="108" t="s">
        <v>62</v>
      </c>
      <c r="Q32" s="768">
        <f t="shared" si="5"/>
        <v>0</v>
      </c>
      <c r="R32" s="769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39"/>
      <c r="C33" s="1370"/>
      <c r="D33" s="1370"/>
      <c r="E33" s="1371"/>
      <c r="F33" s="190" t="s">
        <v>1</v>
      </c>
      <c r="G33" s="1489"/>
      <c r="H33" s="1371"/>
      <c r="I33" s="775"/>
      <c r="J33" s="192">
        <f t="shared" si="4"/>
        <v>0</v>
      </c>
      <c r="K33" s="1432"/>
      <c r="L33" s="1337"/>
      <c r="M33" s="538"/>
      <c r="N33" s="540"/>
      <c r="O33" s="86"/>
      <c r="P33" s="108" t="s">
        <v>62</v>
      </c>
      <c r="Q33" s="768">
        <f t="shared" si="5"/>
        <v>0</v>
      </c>
      <c r="R33" s="769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88"/>
      <c r="C34" s="1288"/>
      <c r="D34" s="1288"/>
      <c r="E34" s="1351"/>
      <c r="F34" s="193"/>
      <c r="G34" s="137"/>
      <c r="H34" s="498"/>
      <c r="I34" s="393" t="s">
        <v>126</v>
      </c>
      <c r="J34" s="194">
        <f>SUM(J25:J33)</f>
        <v>6</v>
      </c>
      <c r="K34" s="1488"/>
      <c r="L34" s="1289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46" t="s">
        <v>523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9"/>
      <c r="M36" s="92"/>
      <c r="N36" s="92" t="str">
        <f>A36</f>
        <v>CRITERION B - SERVICE TO THE COMMUNITY (MAX = 50 POINTS)</v>
      </c>
      <c r="O36" s="86"/>
      <c r="P36" s="1326" t="str">
        <f>A36</f>
        <v>CRITERION B - SERVICE TO THE COMMUNITY (MAX = 50 POINTS)</v>
      </c>
      <c r="Q36" s="1264"/>
      <c r="R36" s="1264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524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525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486" t="str">
        <f t="shared" si="7"/>
        <v>FOR SERVICES IN ACCREDITATION, EVALUATION, ASSESSMENT WORKS AND OTHER RELATED EDUCATION QA ACTIVITIES</v>
      </c>
      <c r="Q39" s="1264"/>
      <c r="R39" s="1264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27" t="s">
        <v>114</v>
      </c>
      <c r="B40" s="1331" t="s">
        <v>526</v>
      </c>
      <c r="C40" s="1302"/>
      <c r="D40" s="1282"/>
      <c r="E40" s="1491" t="s">
        <v>527</v>
      </c>
      <c r="F40" s="1353"/>
      <c r="G40" s="1331" t="s">
        <v>528</v>
      </c>
      <c r="H40" s="1282"/>
      <c r="I40" s="1329" t="s">
        <v>529</v>
      </c>
      <c r="J40" s="1329" t="s">
        <v>530</v>
      </c>
      <c r="K40" s="1329" t="s">
        <v>424</v>
      </c>
      <c r="L40" s="1476" t="s">
        <v>122</v>
      </c>
      <c r="M40" s="17"/>
      <c r="N40" s="1362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1328"/>
      <c r="B41" s="1332"/>
      <c r="C41" s="1304"/>
      <c r="D41" s="1284"/>
      <c r="E41" s="777" t="s">
        <v>531</v>
      </c>
      <c r="F41" s="763" t="s">
        <v>532</v>
      </c>
      <c r="G41" s="1332"/>
      <c r="H41" s="1284"/>
      <c r="I41" s="1330"/>
      <c r="J41" s="1330"/>
      <c r="K41" s="1330"/>
      <c r="L41" s="1286"/>
      <c r="M41" s="17"/>
      <c r="N41" s="1363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8">
        <v>1</v>
      </c>
      <c r="B42" s="1492" t="s">
        <v>533</v>
      </c>
      <c r="C42" s="1493"/>
      <c r="D42" s="1494"/>
      <c r="E42" s="779">
        <v>2021</v>
      </c>
      <c r="F42" s="780">
        <v>2023</v>
      </c>
      <c r="G42" s="1495" t="s">
        <v>534</v>
      </c>
      <c r="H42" s="1353"/>
      <c r="I42" s="781" t="s">
        <v>535</v>
      </c>
      <c r="J42" s="782">
        <v>2</v>
      </c>
      <c r="K42" s="783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536</v>
      </c>
      <c r="M42" s="538"/>
      <c r="N42" s="767"/>
      <c r="O42" s="86"/>
      <c r="P42" s="108" t="s">
        <v>62</v>
      </c>
      <c r="Q42" s="768">
        <f t="shared" ref="Q42:Q51" si="9">IF(P42="Acceptable",K42,0)</f>
        <v>8</v>
      </c>
      <c r="R42" s="769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535</v>
      </c>
    </row>
    <row r="43" spans="1:28" ht="13.5" customHeight="1">
      <c r="A43" s="784">
        <v>2</v>
      </c>
      <c r="B43" s="1355"/>
      <c r="C43" s="1270"/>
      <c r="D43" s="1271"/>
      <c r="E43" s="785"/>
      <c r="F43" s="786"/>
      <c r="G43" s="1384"/>
      <c r="H43" s="1366"/>
      <c r="I43" s="190" t="s">
        <v>1</v>
      </c>
      <c r="J43" s="787"/>
      <c r="K43" s="208">
        <f t="shared" si="8"/>
        <v>0</v>
      </c>
      <c r="L43" s="457"/>
      <c r="M43" s="538"/>
      <c r="N43" s="540"/>
      <c r="O43" s="86"/>
      <c r="P43" s="108" t="s">
        <v>62</v>
      </c>
      <c r="Q43" s="768">
        <f t="shared" si="9"/>
        <v>0</v>
      </c>
      <c r="R43" s="769"/>
      <c r="S43" s="86"/>
      <c r="T43" s="86"/>
      <c r="U43" s="86"/>
      <c r="V43" s="86"/>
      <c r="W43" s="86"/>
      <c r="X43" s="86"/>
      <c r="Y43" s="86"/>
      <c r="Z43" s="86"/>
      <c r="AA43" s="86"/>
      <c r="AB43" s="788" t="s">
        <v>537</v>
      </c>
    </row>
    <row r="44" spans="1:28" ht="13.5" customHeight="1">
      <c r="A44" s="784">
        <v>3</v>
      </c>
      <c r="B44" s="1355"/>
      <c r="C44" s="1270"/>
      <c r="D44" s="1271"/>
      <c r="E44" s="765"/>
      <c r="F44" s="789"/>
      <c r="G44" s="1384"/>
      <c r="H44" s="1366"/>
      <c r="I44" s="190" t="s">
        <v>1</v>
      </c>
      <c r="J44" s="787"/>
      <c r="K44" s="208">
        <f t="shared" si="8"/>
        <v>0</v>
      </c>
      <c r="L44" s="457"/>
      <c r="M44" s="538"/>
      <c r="N44" s="540"/>
      <c r="O44" s="86"/>
      <c r="P44" s="108" t="s">
        <v>62</v>
      </c>
      <c r="Q44" s="768">
        <f t="shared" si="9"/>
        <v>0</v>
      </c>
      <c r="R44" s="769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4">
        <v>4</v>
      </c>
      <c r="B45" s="1355"/>
      <c r="C45" s="1270"/>
      <c r="D45" s="1271"/>
      <c r="E45" s="765"/>
      <c r="F45" s="789"/>
      <c r="G45" s="1384"/>
      <c r="H45" s="1366"/>
      <c r="I45" s="190" t="s">
        <v>1</v>
      </c>
      <c r="J45" s="787"/>
      <c r="K45" s="208">
        <f t="shared" si="8"/>
        <v>0</v>
      </c>
      <c r="L45" s="457"/>
      <c r="M45" s="538"/>
      <c r="N45" s="540"/>
      <c r="O45" s="86"/>
      <c r="P45" s="108" t="s">
        <v>62</v>
      </c>
      <c r="Q45" s="768">
        <f t="shared" si="9"/>
        <v>0</v>
      </c>
      <c r="R45" s="769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4">
        <v>5</v>
      </c>
      <c r="B46" s="1355"/>
      <c r="C46" s="1270"/>
      <c r="D46" s="1271"/>
      <c r="E46" s="765"/>
      <c r="F46" s="789"/>
      <c r="G46" s="1384"/>
      <c r="H46" s="1366"/>
      <c r="I46" s="190" t="s">
        <v>1</v>
      </c>
      <c r="J46" s="787"/>
      <c r="K46" s="208">
        <f t="shared" si="8"/>
        <v>0</v>
      </c>
      <c r="L46" s="457"/>
      <c r="M46" s="538"/>
      <c r="N46" s="540"/>
      <c r="O46" s="86"/>
      <c r="P46" s="108" t="s">
        <v>62</v>
      </c>
      <c r="Q46" s="768">
        <f t="shared" si="9"/>
        <v>0</v>
      </c>
      <c r="R46" s="769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4">
        <v>6</v>
      </c>
      <c r="B47" s="1355"/>
      <c r="C47" s="1270"/>
      <c r="D47" s="1271"/>
      <c r="E47" s="765"/>
      <c r="F47" s="789"/>
      <c r="G47" s="1384"/>
      <c r="H47" s="1366"/>
      <c r="I47" s="190" t="s">
        <v>1</v>
      </c>
      <c r="J47" s="787"/>
      <c r="K47" s="208">
        <f t="shared" si="8"/>
        <v>0</v>
      </c>
      <c r="L47" s="457"/>
      <c r="M47" s="538"/>
      <c r="N47" s="540"/>
      <c r="O47" s="86"/>
      <c r="P47" s="108" t="s">
        <v>62</v>
      </c>
      <c r="Q47" s="768">
        <f t="shared" si="9"/>
        <v>0</v>
      </c>
      <c r="R47" s="769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4">
        <v>7</v>
      </c>
      <c r="B48" s="1355"/>
      <c r="C48" s="1270"/>
      <c r="D48" s="1271"/>
      <c r="E48" s="765"/>
      <c r="F48" s="789"/>
      <c r="G48" s="1384"/>
      <c r="H48" s="1366"/>
      <c r="I48" s="190" t="s">
        <v>1</v>
      </c>
      <c r="J48" s="787"/>
      <c r="K48" s="208">
        <f t="shared" si="8"/>
        <v>0</v>
      </c>
      <c r="L48" s="457"/>
      <c r="M48" s="538"/>
      <c r="N48" s="540"/>
      <c r="O48" s="86"/>
      <c r="P48" s="108" t="s">
        <v>62</v>
      </c>
      <c r="Q48" s="768">
        <f t="shared" si="9"/>
        <v>0</v>
      </c>
      <c r="R48" s="769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4">
        <v>8</v>
      </c>
      <c r="B49" s="1355"/>
      <c r="C49" s="1270"/>
      <c r="D49" s="1271"/>
      <c r="E49" s="765"/>
      <c r="F49" s="789"/>
      <c r="G49" s="1384"/>
      <c r="H49" s="1366"/>
      <c r="I49" s="190" t="s">
        <v>1</v>
      </c>
      <c r="J49" s="787"/>
      <c r="K49" s="208">
        <f t="shared" si="8"/>
        <v>0</v>
      </c>
      <c r="L49" s="457"/>
      <c r="M49" s="538"/>
      <c r="N49" s="540"/>
      <c r="O49" s="86"/>
      <c r="P49" s="108" t="s">
        <v>62</v>
      </c>
      <c r="Q49" s="768">
        <f t="shared" si="9"/>
        <v>0</v>
      </c>
      <c r="R49" s="769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4">
        <v>9</v>
      </c>
      <c r="B50" s="1355"/>
      <c r="C50" s="1270"/>
      <c r="D50" s="1271"/>
      <c r="E50" s="765"/>
      <c r="F50" s="789"/>
      <c r="G50" s="1384"/>
      <c r="H50" s="1366"/>
      <c r="I50" s="190" t="s">
        <v>1</v>
      </c>
      <c r="J50" s="787"/>
      <c r="K50" s="208">
        <f t="shared" si="8"/>
        <v>0</v>
      </c>
      <c r="L50" s="457"/>
      <c r="M50" s="538"/>
      <c r="N50" s="540"/>
      <c r="O50" s="86"/>
      <c r="P50" s="108" t="s">
        <v>62</v>
      </c>
      <c r="Q50" s="768">
        <f t="shared" si="9"/>
        <v>0</v>
      </c>
      <c r="R50" s="769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4">
        <v>10</v>
      </c>
      <c r="B51" s="1439"/>
      <c r="C51" s="1370"/>
      <c r="D51" s="1371"/>
      <c r="E51" s="765"/>
      <c r="F51" s="789"/>
      <c r="G51" s="1489"/>
      <c r="H51" s="1371"/>
      <c r="I51" s="190" t="s">
        <v>1</v>
      </c>
      <c r="J51" s="787"/>
      <c r="K51" s="208">
        <f t="shared" si="8"/>
        <v>0</v>
      </c>
      <c r="L51" s="457"/>
      <c r="M51" s="538"/>
      <c r="N51" s="540"/>
      <c r="O51" s="86"/>
      <c r="P51" s="108" t="s">
        <v>62</v>
      </c>
      <c r="Q51" s="768">
        <f t="shared" si="9"/>
        <v>0</v>
      </c>
      <c r="R51" s="769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88"/>
      <c r="C52" s="1288"/>
      <c r="D52" s="1351"/>
      <c r="E52" s="516"/>
      <c r="F52" s="790"/>
      <c r="G52" s="1338"/>
      <c r="H52" s="1351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1"/>
      <c r="B53" s="95"/>
      <c r="C53" s="95"/>
      <c r="D53" s="95"/>
      <c r="E53" s="176"/>
      <c r="F53" s="176"/>
      <c r="G53" s="176"/>
      <c r="H53" s="176"/>
      <c r="I53" s="176"/>
      <c r="J53" s="792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538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3" t="s">
        <v>539</v>
      </c>
    </row>
    <row r="55" spans="1:28" ht="13.5" customHeight="1">
      <c r="A55" s="104" t="s">
        <v>114</v>
      </c>
      <c r="B55" s="1322" t="s">
        <v>540</v>
      </c>
      <c r="C55" s="1288"/>
      <c r="D55" s="1288"/>
      <c r="E55" s="1351"/>
      <c r="F55" s="1322" t="s">
        <v>423</v>
      </c>
      <c r="G55" s="1351"/>
      <c r="H55" s="107" t="s">
        <v>541</v>
      </c>
      <c r="I55" s="232" t="s">
        <v>542</v>
      </c>
      <c r="J55" s="107" t="s">
        <v>543</v>
      </c>
      <c r="K55" s="232" t="s">
        <v>424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544</v>
      </c>
    </row>
    <row r="56" spans="1:28" ht="13.5" customHeight="1">
      <c r="A56" s="108">
        <v>1</v>
      </c>
      <c r="B56" s="1497" t="s">
        <v>545</v>
      </c>
      <c r="C56" s="1365"/>
      <c r="D56" s="1365"/>
      <c r="E56" s="1366"/>
      <c r="F56" s="1352" t="s">
        <v>546</v>
      </c>
      <c r="G56" s="1353"/>
      <c r="H56" s="537">
        <v>45083</v>
      </c>
      <c r="I56" s="224" t="s">
        <v>544</v>
      </c>
      <c r="J56" s="111" t="s">
        <v>547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548</v>
      </c>
      <c r="M56" s="538"/>
      <c r="N56" s="767"/>
      <c r="O56" s="86"/>
      <c r="P56" s="108" t="s">
        <v>62</v>
      </c>
      <c r="Q56" s="768">
        <f t="shared" ref="Q56:Q65" si="11">IF(P56="Acceptable",K56,0)</f>
        <v>2</v>
      </c>
      <c r="R56" s="769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496"/>
      <c r="C57" s="1270"/>
      <c r="D57" s="1270"/>
      <c r="E57" s="1271"/>
      <c r="F57" s="1355"/>
      <c r="G57" s="1271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8">
        <f t="shared" si="11"/>
        <v>0</v>
      </c>
      <c r="R57" s="769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496"/>
      <c r="C58" s="1270"/>
      <c r="D58" s="1270"/>
      <c r="E58" s="1271"/>
      <c r="F58" s="1355"/>
      <c r="G58" s="1271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8">
        <f t="shared" si="11"/>
        <v>0</v>
      </c>
      <c r="R58" s="769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496"/>
      <c r="C59" s="1270"/>
      <c r="D59" s="1270"/>
      <c r="E59" s="1271"/>
      <c r="F59" s="1355"/>
      <c r="G59" s="1271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8">
        <f t="shared" si="11"/>
        <v>0</v>
      </c>
      <c r="R59" s="769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496"/>
      <c r="C60" s="1270"/>
      <c r="D60" s="1270"/>
      <c r="E60" s="1271"/>
      <c r="F60" s="1355"/>
      <c r="G60" s="1271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8">
        <f t="shared" si="11"/>
        <v>0</v>
      </c>
      <c r="R60" s="769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496"/>
      <c r="C61" s="1270"/>
      <c r="D61" s="1270"/>
      <c r="E61" s="1271"/>
      <c r="F61" s="1355"/>
      <c r="G61" s="1271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8">
        <f t="shared" si="11"/>
        <v>0</v>
      </c>
      <c r="R61" s="769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496"/>
      <c r="C62" s="1270"/>
      <c r="D62" s="1270"/>
      <c r="E62" s="1271"/>
      <c r="F62" s="1355"/>
      <c r="G62" s="1271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8">
        <f t="shared" si="11"/>
        <v>0</v>
      </c>
      <c r="R62" s="769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496"/>
      <c r="C63" s="1270"/>
      <c r="D63" s="1270"/>
      <c r="E63" s="1271"/>
      <c r="F63" s="1355"/>
      <c r="G63" s="1271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8">
        <f t="shared" si="11"/>
        <v>0</v>
      </c>
      <c r="R63" s="769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496"/>
      <c r="C64" s="1270"/>
      <c r="D64" s="1270"/>
      <c r="E64" s="1271"/>
      <c r="F64" s="1355"/>
      <c r="G64" s="1271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8">
        <f t="shared" si="11"/>
        <v>0</v>
      </c>
      <c r="R64" s="769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496"/>
      <c r="C65" s="1270"/>
      <c r="D65" s="1270"/>
      <c r="E65" s="1271"/>
      <c r="F65" s="1355"/>
      <c r="G65" s="1271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8">
        <f t="shared" si="11"/>
        <v>0</v>
      </c>
      <c r="R65" s="769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88"/>
      <c r="C66" s="1288"/>
      <c r="D66" s="1288"/>
      <c r="E66" s="1351"/>
      <c r="F66" s="1498"/>
      <c r="G66" s="1351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4"/>
      <c r="B67" s="95"/>
      <c r="C67" s="95"/>
      <c r="D67" s="95"/>
      <c r="E67" s="795"/>
      <c r="F67" s="795"/>
      <c r="G67" s="795"/>
      <c r="H67" s="795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6" t="s">
        <v>494</v>
      </c>
      <c r="B68" s="1350" t="s">
        <v>549</v>
      </c>
      <c r="C68" s="1288"/>
      <c r="D68" s="1288"/>
      <c r="E68" s="1288"/>
      <c r="F68" s="1288"/>
      <c r="G68" s="1288"/>
      <c r="H68" s="1288"/>
      <c r="I68" s="1288"/>
      <c r="J68" s="1288"/>
      <c r="K68" s="1288"/>
      <c r="L68" s="1289"/>
      <c r="M68" s="89"/>
      <c r="N68" s="89" t="str">
        <f>B68</f>
        <v>FOR SERVICES AS A SHORT-TERM CONSULTANT/EXPERT</v>
      </c>
      <c r="O68" s="86"/>
      <c r="P68" s="1441" t="str">
        <f>B68</f>
        <v>FOR SERVICES AS A SHORT-TERM CONSULTANT/EXPERT</v>
      </c>
      <c r="Q68" s="1304"/>
      <c r="R68" s="1304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27" t="s">
        <v>114</v>
      </c>
      <c r="B69" s="1331" t="s">
        <v>550</v>
      </c>
      <c r="C69" s="1302"/>
      <c r="D69" s="1302"/>
      <c r="E69" s="1282"/>
      <c r="F69" s="1329" t="s">
        <v>551</v>
      </c>
      <c r="G69" s="1499" t="s">
        <v>552</v>
      </c>
      <c r="H69" s="1353"/>
      <c r="I69" s="1331" t="s">
        <v>529</v>
      </c>
      <c r="J69" s="1329" t="s">
        <v>140</v>
      </c>
      <c r="K69" s="1329" t="s">
        <v>424</v>
      </c>
      <c r="L69" s="1476" t="s">
        <v>122</v>
      </c>
      <c r="M69" s="40"/>
      <c r="N69" s="1362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3.5" customHeight="1">
      <c r="A70" s="1328"/>
      <c r="B70" s="1332"/>
      <c r="C70" s="1304"/>
      <c r="D70" s="1304"/>
      <c r="E70" s="1284"/>
      <c r="F70" s="1330"/>
      <c r="G70" s="797" t="s">
        <v>531</v>
      </c>
      <c r="H70" s="763" t="s">
        <v>532</v>
      </c>
      <c r="I70" s="1332"/>
      <c r="J70" s="1330"/>
      <c r="K70" s="1330"/>
      <c r="L70" s="1286"/>
      <c r="M70" s="17"/>
      <c r="N70" s="1363"/>
      <c r="O70" s="86"/>
      <c r="P70" s="798"/>
      <c r="Q70" s="799"/>
      <c r="R70" s="800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535</v>
      </c>
    </row>
    <row r="71" spans="1:28" ht="13.5" customHeight="1">
      <c r="A71" s="108">
        <v>1</v>
      </c>
      <c r="B71" s="1500" t="s">
        <v>553</v>
      </c>
      <c r="C71" s="1365"/>
      <c r="D71" s="1365"/>
      <c r="E71" s="1366"/>
      <c r="F71" s="801" t="s">
        <v>554</v>
      </c>
      <c r="G71" s="802">
        <v>45012</v>
      </c>
      <c r="H71" s="803">
        <v>45036</v>
      </c>
      <c r="I71" s="781" t="s">
        <v>537</v>
      </c>
      <c r="J71" s="804" t="s">
        <v>555</v>
      </c>
      <c r="K71" s="783">
        <f t="shared" ref="K71:K77" si="12">IF(ISBLANK(B71),0,0+IF(ISBLANK(F71),0,0+IF(ISBLANK(G71),0,0+IF(ISBLANK(H71),0,0+IF(ISBLANK(J71),0,0+IF(I71="SELECT OPTION",0,0+IF(I71="Local",8,10)))))))</f>
        <v>10</v>
      </c>
      <c r="L71" s="805" t="s">
        <v>556</v>
      </c>
      <c r="M71" s="538"/>
      <c r="N71" s="767"/>
      <c r="O71" s="86"/>
      <c r="P71" s="108" t="s">
        <v>62</v>
      </c>
      <c r="Q71" s="806">
        <f t="shared" ref="Q71:Q77" si="13">IF(P71="Acceptable",K71,0)</f>
        <v>10</v>
      </c>
      <c r="R71" s="769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537</v>
      </c>
    </row>
    <row r="72" spans="1:28" ht="13.5" customHeight="1">
      <c r="A72" s="121">
        <v>2</v>
      </c>
      <c r="B72" s="1497" t="s">
        <v>557</v>
      </c>
      <c r="C72" s="1365"/>
      <c r="D72" s="1365"/>
      <c r="E72" s="1366"/>
      <c r="F72" s="807" t="s">
        <v>558</v>
      </c>
      <c r="G72" s="765">
        <v>44869</v>
      </c>
      <c r="H72" s="765">
        <v>44879</v>
      </c>
      <c r="I72" s="190" t="s">
        <v>537</v>
      </c>
      <c r="J72" s="808" t="s">
        <v>555</v>
      </c>
      <c r="K72" s="208">
        <f t="shared" si="12"/>
        <v>10</v>
      </c>
      <c r="L72" s="401" t="s">
        <v>559</v>
      </c>
      <c r="M72" s="538"/>
      <c r="N72" s="540"/>
      <c r="O72" s="86"/>
      <c r="P72" s="108" t="s">
        <v>62</v>
      </c>
      <c r="Q72" s="806">
        <f t="shared" si="13"/>
        <v>10</v>
      </c>
      <c r="R72" s="769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497" t="s">
        <v>560</v>
      </c>
      <c r="C73" s="1365"/>
      <c r="D73" s="1365"/>
      <c r="E73" s="1366"/>
      <c r="F73" s="807" t="s">
        <v>558</v>
      </c>
      <c r="G73" s="765">
        <v>44897</v>
      </c>
      <c r="H73" s="765">
        <v>44905</v>
      </c>
      <c r="I73" s="190" t="s">
        <v>537</v>
      </c>
      <c r="J73" s="808" t="s">
        <v>555</v>
      </c>
      <c r="K73" s="208">
        <f t="shared" si="12"/>
        <v>10</v>
      </c>
      <c r="L73" s="401" t="s">
        <v>561</v>
      </c>
      <c r="M73" s="538"/>
      <c r="N73" s="540"/>
      <c r="O73" s="86"/>
      <c r="P73" s="108" t="s">
        <v>62</v>
      </c>
      <c r="Q73" s="806">
        <f t="shared" si="13"/>
        <v>10</v>
      </c>
      <c r="R73" s="769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497" t="s">
        <v>562</v>
      </c>
      <c r="C74" s="1365"/>
      <c r="D74" s="1365"/>
      <c r="E74" s="1366"/>
      <c r="F74" s="807" t="s">
        <v>558</v>
      </c>
      <c r="G74" s="765">
        <v>44957</v>
      </c>
      <c r="H74" s="765">
        <v>44962</v>
      </c>
      <c r="I74" s="190" t="s">
        <v>537</v>
      </c>
      <c r="J74" s="808" t="s">
        <v>555</v>
      </c>
      <c r="K74" s="208">
        <f t="shared" si="12"/>
        <v>10</v>
      </c>
      <c r="L74" s="401" t="s">
        <v>563</v>
      </c>
      <c r="M74" s="538"/>
      <c r="N74" s="540"/>
      <c r="O74" s="86"/>
      <c r="P74" s="108" t="s">
        <v>62</v>
      </c>
      <c r="Q74" s="806">
        <f t="shared" si="13"/>
        <v>10</v>
      </c>
      <c r="R74" s="769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497" t="s">
        <v>564</v>
      </c>
      <c r="C75" s="1365"/>
      <c r="D75" s="1365"/>
      <c r="E75" s="1366"/>
      <c r="F75" s="807" t="s">
        <v>558</v>
      </c>
      <c r="G75" s="765">
        <v>44918</v>
      </c>
      <c r="H75" s="765">
        <v>44921</v>
      </c>
      <c r="I75" s="190" t="s">
        <v>537</v>
      </c>
      <c r="J75" s="808" t="s">
        <v>555</v>
      </c>
      <c r="K75" s="208">
        <f t="shared" si="12"/>
        <v>10</v>
      </c>
      <c r="L75" s="401" t="s">
        <v>565</v>
      </c>
      <c r="M75" s="538"/>
      <c r="N75" s="540"/>
      <c r="O75" s="86"/>
      <c r="P75" s="108" t="s">
        <v>62</v>
      </c>
      <c r="Q75" s="806">
        <f t="shared" si="13"/>
        <v>10</v>
      </c>
      <c r="R75" s="769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01" t="s">
        <v>566</v>
      </c>
      <c r="C76" s="1365"/>
      <c r="D76" s="1365"/>
      <c r="E76" s="1366"/>
      <c r="F76" s="809" t="s">
        <v>558</v>
      </c>
      <c r="G76" s="810">
        <v>45083</v>
      </c>
      <c r="H76" s="810">
        <v>45088</v>
      </c>
      <c r="I76" s="811" t="s">
        <v>537</v>
      </c>
      <c r="J76" s="812" t="s">
        <v>555</v>
      </c>
      <c r="K76" s="783">
        <f t="shared" si="12"/>
        <v>10</v>
      </c>
      <c r="L76" s="401" t="s">
        <v>567</v>
      </c>
      <c r="M76" s="538"/>
      <c r="N76" s="540"/>
      <c r="O76" s="86"/>
      <c r="P76" s="108" t="s">
        <v>62</v>
      </c>
      <c r="Q76" s="806">
        <f t="shared" si="13"/>
        <v>10</v>
      </c>
      <c r="R76" s="769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55"/>
      <c r="C77" s="1270"/>
      <c r="D77" s="1270"/>
      <c r="E77" s="1271"/>
      <c r="F77" s="384"/>
      <c r="G77" s="813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6">
        <f t="shared" si="13"/>
        <v>0</v>
      </c>
      <c r="R77" s="769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88"/>
      <c r="C78" s="1288"/>
      <c r="D78" s="1288"/>
      <c r="E78" s="1288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4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5"/>
      <c r="C79" s="795"/>
      <c r="D79" s="795"/>
      <c r="E79" s="795"/>
      <c r="F79" s="795"/>
      <c r="G79" s="795"/>
      <c r="H79" s="795"/>
      <c r="I79" s="176"/>
      <c r="J79" s="795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5" t="s">
        <v>496</v>
      </c>
      <c r="B80" s="1350" t="s">
        <v>568</v>
      </c>
      <c r="C80" s="1288"/>
      <c r="D80" s="1288"/>
      <c r="E80" s="1288"/>
      <c r="F80" s="1288"/>
      <c r="G80" s="1288"/>
      <c r="H80" s="1288"/>
      <c r="I80" s="1288"/>
      <c r="J80" s="1288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customHeight="1">
      <c r="A81" s="104" t="s">
        <v>114</v>
      </c>
      <c r="B81" s="1322" t="s">
        <v>569</v>
      </c>
      <c r="C81" s="1288"/>
      <c r="D81" s="1288"/>
      <c r="E81" s="1351"/>
      <c r="F81" s="105" t="s">
        <v>570</v>
      </c>
      <c r="G81" s="1322" t="s">
        <v>571</v>
      </c>
      <c r="H81" s="1351"/>
      <c r="I81" s="107" t="s">
        <v>572</v>
      </c>
      <c r="J81" s="107" t="s">
        <v>573</v>
      </c>
      <c r="K81" s="553" t="s">
        <v>424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574</v>
      </c>
      <c r="B82" s="1503" t="s">
        <v>575</v>
      </c>
      <c r="C82" s="1361"/>
      <c r="D82" s="1361"/>
      <c r="E82" s="1353"/>
      <c r="F82" s="816"/>
      <c r="G82" s="1470"/>
      <c r="H82" s="1353"/>
      <c r="I82" s="537"/>
      <c r="J82" s="224"/>
      <c r="K82" s="192">
        <f>IF(ISBLANK(F82),0,0+IF(ISBLANK(I82),0,0+J82*2))</f>
        <v>0</v>
      </c>
      <c r="L82" s="437"/>
      <c r="M82" s="538"/>
      <c r="N82" s="767"/>
      <c r="O82" s="86"/>
      <c r="P82" s="108" t="s">
        <v>62</v>
      </c>
      <c r="Q82" s="768">
        <f t="shared" ref="Q82:Q85" si="14">IF(P82="Acceptable",K82,0)</f>
        <v>0</v>
      </c>
      <c r="R82" s="769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576</v>
      </c>
      <c r="B83" s="1367" t="s">
        <v>577</v>
      </c>
      <c r="C83" s="1270"/>
      <c r="D83" s="1270"/>
      <c r="E83" s="1271"/>
      <c r="F83" s="384"/>
      <c r="G83" s="1380"/>
      <c r="H83" s="1271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8">
        <f t="shared" si="14"/>
        <v>0</v>
      </c>
      <c r="R83" s="769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578</v>
      </c>
      <c r="B84" s="1367" t="s">
        <v>579</v>
      </c>
      <c r="C84" s="1270"/>
      <c r="D84" s="1270"/>
      <c r="E84" s="1271"/>
      <c r="F84" s="384"/>
      <c r="G84" s="1380"/>
      <c r="H84" s="1271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8">
        <f t="shared" si="14"/>
        <v>0</v>
      </c>
      <c r="R84" s="769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580</v>
      </c>
      <c r="B85" s="1507" t="s">
        <v>581</v>
      </c>
      <c r="C85" s="1389"/>
      <c r="D85" s="1389"/>
      <c r="E85" s="1386"/>
      <c r="F85" s="817"/>
      <c r="G85" s="1489"/>
      <c r="H85" s="1371"/>
      <c r="I85" s="818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8">
        <f t="shared" si="14"/>
        <v>0</v>
      </c>
      <c r="R85" s="769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88"/>
      <c r="C86" s="1288"/>
      <c r="D86" s="1288"/>
      <c r="E86" s="1351"/>
      <c r="F86" s="1338"/>
      <c r="G86" s="1288"/>
      <c r="H86" s="1351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41" t="s">
        <v>582</v>
      </c>
      <c r="C88" s="1304"/>
      <c r="D88" s="1304"/>
      <c r="E88" s="1304"/>
      <c r="F88" s="1304"/>
      <c r="G88" s="1304"/>
      <c r="H88" s="1304"/>
      <c r="I88" s="1304"/>
      <c r="J88" s="1304"/>
      <c r="K88" s="1304"/>
      <c r="L88" s="1305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41" t="str">
        <f>B88</f>
        <v>FOR EVERY HOUR OF TRAINING COURSE, SEMINAR, WORKSHOP CONDUCTED AS A RESOURCE PERSON, CONVENOR, FACILITATOR, MODERATOR, KEYNOTE/PLENARY SPEAKER OR PANELIST</v>
      </c>
      <c r="Q88" s="1304"/>
      <c r="R88" s="1304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27" t="s">
        <v>114</v>
      </c>
      <c r="B89" s="1331" t="s">
        <v>583</v>
      </c>
      <c r="C89" s="1302"/>
      <c r="D89" s="1282"/>
      <c r="E89" s="1329" t="s">
        <v>584</v>
      </c>
      <c r="F89" s="1329" t="s">
        <v>423</v>
      </c>
      <c r="G89" s="1310" t="s">
        <v>552</v>
      </c>
      <c r="H89" s="1282"/>
      <c r="I89" s="1329" t="s">
        <v>529</v>
      </c>
      <c r="J89" s="1329" t="s">
        <v>585</v>
      </c>
      <c r="K89" s="1329" t="s">
        <v>424</v>
      </c>
      <c r="L89" s="1476" t="s">
        <v>122</v>
      </c>
      <c r="M89" s="17"/>
      <c r="N89" s="1362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328"/>
      <c r="B90" s="1332"/>
      <c r="C90" s="1304"/>
      <c r="D90" s="1284"/>
      <c r="E90" s="1330"/>
      <c r="F90" s="1330"/>
      <c r="G90" s="819" t="s">
        <v>586</v>
      </c>
      <c r="H90" s="763" t="s">
        <v>587</v>
      </c>
      <c r="I90" s="1330"/>
      <c r="J90" s="1330"/>
      <c r="K90" s="1330"/>
      <c r="L90" s="1286"/>
      <c r="M90" s="17"/>
      <c r="N90" s="1363"/>
      <c r="O90" s="86"/>
      <c r="P90" s="798"/>
      <c r="Q90" s="820"/>
      <c r="R90" s="800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83" t="s">
        <v>588</v>
      </c>
      <c r="C91" s="1365"/>
      <c r="D91" s="1366"/>
      <c r="E91" s="525" t="s">
        <v>589</v>
      </c>
      <c r="F91" s="525" t="s">
        <v>590</v>
      </c>
      <c r="G91" s="233">
        <v>44518</v>
      </c>
      <c r="H91" s="764">
        <v>44518</v>
      </c>
      <c r="I91" s="111" t="s">
        <v>535</v>
      </c>
      <c r="J91" s="821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2" t="s">
        <v>591</v>
      </c>
      <c r="M91" s="538"/>
      <c r="N91" s="767"/>
      <c r="O91" s="86"/>
      <c r="P91" s="108" t="s">
        <v>62</v>
      </c>
      <c r="Q91" s="806">
        <f t="shared" ref="Q91:Q99" si="17">IF(P91="Acceptable",K91,0)</f>
        <v>2</v>
      </c>
      <c r="R91" s="769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55"/>
      <c r="C92" s="1270"/>
      <c r="D92" s="1271"/>
      <c r="E92" s="387"/>
      <c r="F92" s="387"/>
      <c r="G92" s="823"/>
      <c r="H92" s="233"/>
      <c r="I92" s="190" t="s">
        <v>1</v>
      </c>
      <c r="J92" s="824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6">
        <f t="shared" si="17"/>
        <v>0</v>
      </c>
      <c r="R92" s="769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55"/>
      <c r="C93" s="1270"/>
      <c r="D93" s="1271"/>
      <c r="E93" s="387"/>
      <c r="F93" s="387"/>
      <c r="G93" s="387"/>
      <c r="H93" s="236"/>
      <c r="I93" s="190" t="s">
        <v>1</v>
      </c>
      <c r="J93" s="824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6">
        <f t="shared" si="17"/>
        <v>0</v>
      </c>
      <c r="R93" s="769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55"/>
      <c r="C94" s="1270"/>
      <c r="D94" s="1271"/>
      <c r="E94" s="387"/>
      <c r="F94" s="387"/>
      <c r="G94" s="387"/>
      <c r="H94" s="236"/>
      <c r="I94" s="190" t="s">
        <v>1</v>
      </c>
      <c r="J94" s="824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6">
        <f t="shared" si="17"/>
        <v>0</v>
      </c>
      <c r="R94" s="769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55"/>
      <c r="C95" s="1270"/>
      <c r="D95" s="1271"/>
      <c r="E95" s="387"/>
      <c r="F95" s="387"/>
      <c r="G95" s="387"/>
      <c r="H95" s="236"/>
      <c r="I95" s="190" t="s">
        <v>1</v>
      </c>
      <c r="J95" s="824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6">
        <f t="shared" si="17"/>
        <v>0</v>
      </c>
      <c r="R95" s="769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55"/>
      <c r="C96" s="1270"/>
      <c r="D96" s="1271"/>
      <c r="E96" s="387"/>
      <c r="F96" s="387"/>
      <c r="G96" s="387"/>
      <c r="H96" s="236"/>
      <c r="I96" s="190" t="s">
        <v>1</v>
      </c>
      <c r="J96" s="824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6">
        <f t="shared" si="17"/>
        <v>0</v>
      </c>
      <c r="R96" s="769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55"/>
      <c r="C97" s="1270"/>
      <c r="D97" s="1271"/>
      <c r="E97" s="387"/>
      <c r="F97" s="387"/>
      <c r="G97" s="387"/>
      <c r="H97" s="236"/>
      <c r="I97" s="190" t="s">
        <v>1</v>
      </c>
      <c r="J97" s="824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6">
        <f t="shared" si="17"/>
        <v>0</v>
      </c>
      <c r="R97" s="769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55"/>
      <c r="C98" s="1270"/>
      <c r="D98" s="1271"/>
      <c r="E98" s="387"/>
      <c r="F98" s="387"/>
      <c r="G98" s="387"/>
      <c r="H98" s="236"/>
      <c r="I98" s="190" t="s">
        <v>1</v>
      </c>
      <c r="J98" s="824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6">
        <f t="shared" si="17"/>
        <v>0</v>
      </c>
      <c r="R98" s="769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55"/>
      <c r="C99" s="1270"/>
      <c r="D99" s="1271"/>
      <c r="E99" s="387"/>
      <c r="F99" s="387"/>
      <c r="G99" s="387"/>
      <c r="H99" s="236"/>
      <c r="I99" s="190" t="s">
        <v>1</v>
      </c>
      <c r="J99" s="824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6">
        <f t="shared" si="17"/>
        <v>0</v>
      </c>
      <c r="R99" s="769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43"/>
      <c r="C100" s="1288"/>
      <c r="D100" s="1351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592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41" t="s">
        <v>593</v>
      </c>
      <c r="C103" s="1304"/>
      <c r="D103" s="1304"/>
      <c r="E103" s="1304"/>
      <c r="F103" s="1304"/>
      <c r="G103" s="1304"/>
      <c r="H103" s="1304"/>
      <c r="I103" s="1304"/>
      <c r="J103" s="1304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04" t="s">
        <v>114</v>
      </c>
      <c r="B104" s="1322" t="s">
        <v>594</v>
      </c>
      <c r="C104" s="1288"/>
      <c r="D104" s="1288"/>
      <c r="E104" s="1351"/>
      <c r="F104" s="1322" t="s">
        <v>595</v>
      </c>
      <c r="G104" s="1351"/>
      <c r="H104" s="106" t="s">
        <v>596</v>
      </c>
      <c r="I104" s="107" t="s">
        <v>140</v>
      </c>
      <c r="J104" s="107" t="s">
        <v>597</v>
      </c>
      <c r="K104" s="105" t="s">
        <v>424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02"/>
      <c r="C105" s="1361"/>
      <c r="D105" s="1361"/>
      <c r="E105" s="1353"/>
      <c r="F105" s="1508"/>
      <c r="G105" s="1353"/>
      <c r="H105" s="825"/>
      <c r="I105" s="826" t="s">
        <v>1</v>
      </c>
      <c r="J105" s="827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7"/>
      <c r="O105" s="86"/>
      <c r="P105" s="108" t="s">
        <v>62</v>
      </c>
      <c r="Q105" s="768">
        <f t="shared" ref="Q105:Q114" si="21">IF(P105="Acceptable",K105,0)</f>
        <v>0</v>
      </c>
      <c r="R105" s="769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57"/>
      <c r="C106" s="1270"/>
      <c r="D106" s="1270"/>
      <c r="E106" s="1271"/>
      <c r="F106" s="1504"/>
      <c r="G106" s="1271"/>
      <c r="H106" s="128"/>
      <c r="I106" s="826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8">
        <f t="shared" si="21"/>
        <v>0</v>
      </c>
      <c r="R106" s="769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598</v>
      </c>
    </row>
    <row r="107" spans="1:28" ht="13.5" customHeight="1">
      <c r="A107" s="121">
        <v>3</v>
      </c>
      <c r="B107" s="1357"/>
      <c r="C107" s="1270"/>
      <c r="D107" s="1270"/>
      <c r="E107" s="1271"/>
      <c r="F107" s="1504"/>
      <c r="G107" s="1271"/>
      <c r="H107" s="128"/>
      <c r="I107" s="826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8">
        <f t="shared" si="21"/>
        <v>0</v>
      </c>
      <c r="R107" s="769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599</v>
      </c>
    </row>
    <row r="108" spans="1:28" ht="13.5" customHeight="1">
      <c r="A108" s="121">
        <v>4</v>
      </c>
      <c r="B108" s="1357"/>
      <c r="C108" s="1270"/>
      <c r="D108" s="1270"/>
      <c r="E108" s="1271"/>
      <c r="F108" s="1504"/>
      <c r="G108" s="1271"/>
      <c r="H108" s="128"/>
      <c r="I108" s="826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8">
        <f t="shared" si="21"/>
        <v>0</v>
      </c>
      <c r="R108" s="769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57"/>
      <c r="C109" s="1270"/>
      <c r="D109" s="1270"/>
      <c r="E109" s="1271"/>
      <c r="F109" s="1504"/>
      <c r="G109" s="1271"/>
      <c r="H109" s="128"/>
      <c r="I109" s="826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8">
        <f t="shared" si="21"/>
        <v>0</v>
      </c>
      <c r="R109" s="769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57"/>
      <c r="C110" s="1270"/>
      <c r="D110" s="1270"/>
      <c r="E110" s="1271"/>
      <c r="F110" s="1504"/>
      <c r="G110" s="1271"/>
      <c r="H110" s="128"/>
      <c r="I110" s="826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8">
        <f t="shared" si="21"/>
        <v>0</v>
      </c>
      <c r="R110" s="769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57"/>
      <c r="C111" s="1270"/>
      <c r="D111" s="1270"/>
      <c r="E111" s="1271"/>
      <c r="F111" s="1504"/>
      <c r="G111" s="1271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8">
        <f t="shared" si="21"/>
        <v>0</v>
      </c>
      <c r="R111" s="769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57"/>
      <c r="C112" s="1270"/>
      <c r="D112" s="1270"/>
      <c r="E112" s="1271"/>
      <c r="F112" s="1504"/>
      <c r="G112" s="1271"/>
      <c r="H112" s="128"/>
      <c r="I112" s="826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8">
        <f t="shared" si="21"/>
        <v>0</v>
      </c>
      <c r="R112" s="769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57"/>
      <c r="C113" s="1270"/>
      <c r="D113" s="1270"/>
      <c r="E113" s="1271"/>
      <c r="F113" s="1504"/>
      <c r="G113" s="1271"/>
      <c r="H113" s="128"/>
      <c r="I113" s="826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8">
        <f t="shared" si="21"/>
        <v>0</v>
      </c>
      <c r="R113" s="769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57"/>
      <c r="C114" s="1270"/>
      <c r="D114" s="1270"/>
      <c r="E114" s="1271"/>
      <c r="F114" s="1505"/>
      <c r="G114" s="1371"/>
      <c r="H114" s="828"/>
      <c r="I114" s="829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8">
        <f t="shared" si="21"/>
        <v>0</v>
      </c>
      <c r="R114" s="769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88"/>
      <c r="C115" s="1288"/>
      <c r="D115" s="1288"/>
      <c r="E115" s="1351"/>
      <c r="F115" s="1506"/>
      <c r="G115" s="1351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30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200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1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6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/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68.441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43" t="s">
        <v>501</v>
      </c>
      <c r="C1" s="1264"/>
      <c r="D1" s="1264"/>
      <c r="E1" s="1264"/>
      <c r="F1" s="1264"/>
      <c r="G1" s="1264"/>
      <c r="H1" s="1264"/>
      <c r="I1" s="1264"/>
      <c r="J1" s="84"/>
      <c r="K1" s="1428" t="str">
        <f>B1</f>
        <v>KRA III - EXTENSION</v>
      </c>
      <c r="L1" s="1264"/>
      <c r="M1" s="832"/>
      <c r="N1" s="1343" t="str">
        <f>B1</f>
        <v>KRA III - EXTENSION</v>
      </c>
      <c r="O1" s="1264"/>
      <c r="P1" s="1264"/>
      <c r="Q1" s="1264"/>
      <c r="R1" s="1264"/>
      <c r="S1" s="1264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09" t="str">
        <f>'Request Form'!B6</f>
        <v>LAST NAME:</v>
      </c>
      <c r="C3" s="1270"/>
      <c r="D3" s="1271"/>
      <c r="E3" s="1510" t="str">
        <f>Form1_A!E3</f>
        <v>MAALIW</v>
      </c>
      <c r="F3" s="1270"/>
      <c r="G3" s="1270"/>
      <c r="H3" s="1270"/>
      <c r="I3" s="1271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09" t="str">
        <f>'Request Form'!B7</f>
        <v>FIRST NAME, EXT.:</v>
      </c>
      <c r="C4" s="1270"/>
      <c r="D4" s="1271"/>
      <c r="E4" s="1510" t="str">
        <f>Form1_A!E4</f>
        <v>RENATO III</v>
      </c>
      <c r="F4" s="1270"/>
      <c r="G4" s="1270"/>
      <c r="H4" s="1270"/>
      <c r="I4" s="1271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09" t="str">
        <f>'Request Form'!B8</f>
        <v>MIDDLE NAME:</v>
      </c>
      <c r="C5" s="1270"/>
      <c r="D5" s="1271"/>
      <c r="E5" s="1345" t="str">
        <f>Form1_A!E5</f>
        <v>RACELIS</v>
      </c>
      <c r="F5" s="1270"/>
      <c r="G5" s="1270"/>
      <c r="H5" s="1270"/>
      <c r="I5" s="1271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46" t="s">
        <v>600</v>
      </c>
      <c r="C7" s="1288"/>
      <c r="D7" s="1288"/>
      <c r="E7" s="1288"/>
      <c r="F7" s="1288"/>
      <c r="G7" s="1288"/>
      <c r="H7" s="1288"/>
      <c r="I7" s="1289"/>
      <c r="J7" s="92"/>
      <c r="K7" s="1428" t="str">
        <f>B7</f>
        <v>CRITERION C - QUALITY OF EXTENSION SERVICES (MAX = 20 POINTS)</v>
      </c>
      <c r="L7" s="1264"/>
      <c r="M7" s="86"/>
      <c r="N7" s="1326" t="str">
        <f>B7</f>
        <v>CRITERION C - QUALITY OF EXTENSION SERVICES (MAX = 20 POINTS)</v>
      </c>
      <c r="O7" s="1264"/>
      <c r="P7" s="1264"/>
      <c r="Q7" s="1264"/>
      <c r="R7" s="1264"/>
      <c r="S7" s="1264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11" t="s">
        <v>601</v>
      </c>
      <c r="C9" s="1270"/>
      <c r="D9" s="1270"/>
      <c r="E9" s="1270"/>
      <c r="F9" s="1270"/>
      <c r="G9" s="1270"/>
      <c r="H9" s="1270"/>
      <c r="I9" s="1337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8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12" t="s">
        <v>602</v>
      </c>
      <c r="C11" s="1270"/>
      <c r="D11" s="1270"/>
      <c r="E11" s="1270"/>
      <c r="F11" s="1270"/>
      <c r="G11" s="1270"/>
      <c r="H11" s="1337"/>
      <c r="I11" s="833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4"/>
      <c r="G12" s="835"/>
      <c r="H12" s="834"/>
      <c r="I12" s="836"/>
      <c r="J12" s="835"/>
      <c r="K12" s="835"/>
      <c r="L12" s="835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12" t="s">
        <v>603</v>
      </c>
      <c r="C13" s="1270"/>
      <c r="D13" s="1270"/>
      <c r="E13" s="1270"/>
      <c r="F13" s="1270"/>
      <c r="G13" s="837" t="s">
        <v>1</v>
      </c>
      <c r="H13" s="1316" t="s">
        <v>68</v>
      </c>
      <c r="I13" s="1289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604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27" t="s">
        <v>114</v>
      </c>
      <c r="C16" s="1331" t="s">
        <v>69</v>
      </c>
      <c r="D16" s="1302"/>
      <c r="E16" s="1282"/>
      <c r="F16" s="1517" t="s">
        <v>605</v>
      </c>
      <c r="G16" s="1361"/>
      <c r="H16" s="1361"/>
      <c r="I16" s="1341"/>
      <c r="J16" s="838"/>
      <c r="K16" s="1518" t="s">
        <v>123</v>
      </c>
      <c r="L16" s="1289"/>
      <c r="M16" s="86"/>
      <c r="N16" s="1513"/>
      <c r="O16" s="1304"/>
      <c r="P16" s="1304"/>
      <c r="Q16" s="1304"/>
      <c r="R16" s="1304"/>
      <c r="S16" s="1304"/>
      <c r="T16" s="1304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15"/>
      <c r="C17" s="1516"/>
      <c r="D17" s="1268"/>
      <c r="E17" s="1408"/>
      <c r="F17" s="45" t="s">
        <v>606</v>
      </c>
      <c r="G17" s="45" t="s">
        <v>122</v>
      </c>
      <c r="H17" s="839" t="s">
        <v>607</v>
      </c>
      <c r="I17" s="840" t="s">
        <v>72</v>
      </c>
      <c r="J17" s="17"/>
      <c r="K17" s="44" t="s">
        <v>608</v>
      </c>
      <c r="L17" s="44" t="s">
        <v>609</v>
      </c>
      <c r="M17" s="86"/>
      <c r="N17" s="45" t="s">
        <v>76</v>
      </c>
      <c r="O17" s="841" t="s">
        <v>77</v>
      </c>
      <c r="P17" s="842" t="s">
        <v>78</v>
      </c>
      <c r="Q17" s="843" t="s">
        <v>79</v>
      </c>
      <c r="R17" s="842" t="s">
        <v>77</v>
      </c>
      <c r="S17" s="844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5">
        <v>1</v>
      </c>
      <c r="C18" s="1519" t="s">
        <v>81</v>
      </c>
      <c r="D18" s="1270"/>
      <c r="E18" s="1271"/>
      <c r="F18" s="846">
        <v>0</v>
      </c>
      <c r="G18" s="847"/>
      <c r="H18" s="848">
        <v>0</v>
      </c>
      <c r="I18" s="849"/>
      <c r="J18" s="538"/>
      <c r="K18" s="427"/>
      <c r="L18" s="427"/>
      <c r="M18" s="86"/>
      <c r="N18" s="791" t="s">
        <v>62</v>
      </c>
      <c r="O18" s="850">
        <f t="shared" ref="O18:O21" si="2">IF(N18="Acceptable",F18,"")</f>
        <v>0</v>
      </c>
      <c r="P18" s="851"/>
      <c r="Q18" s="215" t="s">
        <v>62</v>
      </c>
      <c r="R18" s="852">
        <f t="shared" ref="R18:R21" si="3">IF(Q18="Acceptable",H18,"")</f>
        <v>0</v>
      </c>
      <c r="S18" s="853"/>
      <c r="T18" s="1294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4">
        <v>2</v>
      </c>
      <c r="C19" s="1519" t="s">
        <v>84</v>
      </c>
      <c r="D19" s="1270"/>
      <c r="E19" s="1271"/>
      <c r="F19" s="855">
        <v>0</v>
      </c>
      <c r="G19" s="847"/>
      <c r="H19" s="856">
        <v>0</v>
      </c>
      <c r="I19" s="419"/>
      <c r="J19" s="538"/>
      <c r="K19" s="386"/>
      <c r="L19" s="386"/>
      <c r="M19" s="86"/>
      <c r="N19" s="542" t="s">
        <v>62</v>
      </c>
      <c r="O19" s="857">
        <f t="shared" si="2"/>
        <v>0</v>
      </c>
      <c r="P19" s="858"/>
      <c r="Q19" s="88" t="s">
        <v>62</v>
      </c>
      <c r="R19" s="820">
        <f t="shared" si="3"/>
        <v>0</v>
      </c>
      <c r="S19" s="859"/>
      <c r="T19" s="1264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4">
        <v>3</v>
      </c>
      <c r="C20" s="1519" t="s">
        <v>86</v>
      </c>
      <c r="D20" s="1270"/>
      <c r="E20" s="1271"/>
      <c r="F20" s="855">
        <v>0</v>
      </c>
      <c r="G20" s="847"/>
      <c r="H20" s="856">
        <v>0</v>
      </c>
      <c r="I20" s="419"/>
      <c r="J20" s="538"/>
      <c r="K20" s="386"/>
      <c r="L20" s="386"/>
      <c r="M20" s="86"/>
      <c r="N20" s="542" t="s">
        <v>62</v>
      </c>
      <c r="O20" s="857">
        <f t="shared" si="2"/>
        <v>0</v>
      </c>
      <c r="P20" s="858"/>
      <c r="Q20" s="88" t="s">
        <v>62</v>
      </c>
      <c r="R20" s="820">
        <f t="shared" si="3"/>
        <v>0</v>
      </c>
      <c r="S20" s="859"/>
      <c r="T20" s="1264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4">
        <v>4</v>
      </c>
      <c r="C21" s="1520" t="s">
        <v>88</v>
      </c>
      <c r="D21" s="1370"/>
      <c r="E21" s="1371"/>
      <c r="F21" s="855">
        <v>0</v>
      </c>
      <c r="G21" s="847"/>
      <c r="H21" s="856">
        <v>0</v>
      </c>
      <c r="I21" s="502"/>
      <c r="J21" s="538"/>
      <c r="K21" s="394"/>
      <c r="L21" s="394"/>
      <c r="M21" s="86"/>
      <c r="N21" s="860" t="s">
        <v>62</v>
      </c>
      <c r="O21" s="861">
        <f t="shared" si="2"/>
        <v>0</v>
      </c>
      <c r="P21" s="862"/>
      <c r="Q21" s="863" t="s">
        <v>62</v>
      </c>
      <c r="R21" s="864">
        <f t="shared" si="3"/>
        <v>0</v>
      </c>
      <c r="S21" s="865"/>
      <c r="T21" s="1264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21" t="s">
        <v>89</v>
      </c>
      <c r="C22" s="1288"/>
      <c r="D22" s="1288"/>
      <c r="E22" s="1288"/>
      <c r="F22" s="1288"/>
      <c r="G22" s="1288"/>
      <c r="H22" s="1522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89"/>
      <c r="J22" s="866"/>
      <c r="K22" s="866"/>
      <c r="L22" s="866"/>
      <c r="M22" s="86"/>
      <c r="N22" s="867"/>
      <c r="O22" s="868"/>
      <c r="P22" s="869"/>
      <c r="Q22" s="868"/>
      <c r="R22" s="868"/>
      <c r="S22" s="869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44" t="s">
        <v>610</v>
      </c>
      <c r="C23" s="1288"/>
      <c r="D23" s="1288"/>
      <c r="E23" s="1288"/>
      <c r="F23" s="1288"/>
      <c r="G23" s="1351"/>
      <c r="H23" s="1523">
        <f>H22/100*20</f>
        <v>0</v>
      </c>
      <c r="I23" s="1289"/>
      <c r="J23" s="195"/>
      <c r="K23" s="195"/>
      <c r="L23" s="195"/>
      <c r="M23" s="86"/>
      <c r="N23" s="1514" t="s">
        <v>90</v>
      </c>
      <c r="O23" s="1271"/>
      <c r="P23" s="870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1" t="s">
        <v>91</v>
      </c>
      <c r="R23" s="872"/>
      <c r="S23" s="873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611</v>
      </c>
      <c r="AD23" s="86"/>
    </row>
    <row r="24" spans="1:30" ht="13.5" customHeight="1">
      <c r="A24" s="86"/>
      <c r="B24" s="85"/>
      <c r="C24" s="85"/>
      <c r="D24" s="85"/>
      <c r="E24" s="85"/>
      <c r="F24" s="874"/>
      <c r="G24" s="874"/>
      <c r="H24" s="874"/>
      <c r="I24" s="874"/>
      <c r="J24" s="874"/>
      <c r="K24" s="874"/>
      <c r="L24" s="87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612</v>
      </c>
      <c r="AD24" s="86"/>
    </row>
    <row r="25" spans="1:30" ht="13.5" customHeight="1">
      <c r="A25" s="86"/>
      <c r="B25" s="1346" t="s">
        <v>613</v>
      </c>
      <c r="C25" s="1288"/>
      <c r="D25" s="1288"/>
      <c r="E25" s="1288"/>
      <c r="F25" s="1288"/>
      <c r="G25" s="1288"/>
      <c r="H25" s="1288"/>
      <c r="I25" s="1289"/>
      <c r="J25" s="92"/>
      <c r="K25" s="1428" t="str">
        <f>B25</f>
        <v>CRITERION D - BONUS CRITERION (MAX = 20 POINTS)</v>
      </c>
      <c r="L25" s="1264"/>
      <c r="M25" s="86"/>
      <c r="N25" s="1326" t="str">
        <f>B25</f>
        <v>CRITERION D - BONUS CRITERION (MAX = 20 POINTS)</v>
      </c>
      <c r="O25" s="1264"/>
      <c r="P25" s="1264"/>
      <c r="Q25" s="1264"/>
      <c r="R25" s="1264"/>
      <c r="S25" s="1264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614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615</v>
      </c>
      <c r="AD26" s="86"/>
    </row>
    <row r="27" spans="1:30" ht="13.5" customHeight="1">
      <c r="A27" s="86"/>
      <c r="B27" s="424" t="s">
        <v>182</v>
      </c>
      <c r="C27" s="219" t="s">
        <v>616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617</v>
      </c>
      <c r="AD27" s="86"/>
    </row>
    <row r="28" spans="1:30" ht="13.5" customHeight="1">
      <c r="A28" s="86"/>
      <c r="B28" s="424" t="s">
        <v>64</v>
      </c>
      <c r="C28" s="91" t="s">
        <v>618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619</v>
      </c>
      <c r="AD28" s="86"/>
    </row>
    <row r="29" spans="1:30" ht="13.5" customHeight="1">
      <c r="A29" s="86"/>
      <c r="B29" s="875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620</v>
      </c>
      <c r="AD29" s="86"/>
    </row>
    <row r="30" spans="1:30" ht="27.75" customHeight="1">
      <c r="A30" s="88"/>
      <c r="B30" s="72" t="s">
        <v>114</v>
      </c>
      <c r="C30" s="1322" t="s">
        <v>621</v>
      </c>
      <c r="D30" s="1288"/>
      <c r="E30" s="1288"/>
      <c r="F30" s="1351"/>
      <c r="G30" s="105" t="s">
        <v>622</v>
      </c>
      <c r="H30" s="105" t="s">
        <v>121</v>
      </c>
      <c r="I30" s="154" t="s">
        <v>72</v>
      </c>
      <c r="J30" s="17"/>
      <c r="K30" s="1311" t="s">
        <v>123</v>
      </c>
      <c r="L30" s="1289"/>
      <c r="M30" s="88"/>
      <c r="N30" s="104" t="s">
        <v>124</v>
      </c>
      <c r="O30" s="105" t="s">
        <v>125</v>
      </c>
      <c r="P30" s="1290" t="s">
        <v>78</v>
      </c>
      <c r="Q30" s="1288"/>
      <c r="R30" s="1288"/>
      <c r="S30" s="1289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623</v>
      </c>
      <c r="AD30" s="88"/>
    </row>
    <row r="31" spans="1:30" ht="15" customHeight="1">
      <c r="A31" s="86"/>
      <c r="B31" s="876">
        <v>1</v>
      </c>
      <c r="C31" s="1524" t="s">
        <v>624</v>
      </c>
      <c r="D31" s="1361"/>
      <c r="E31" s="1361"/>
      <c r="F31" s="1353"/>
      <c r="G31" s="877" t="s">
        <v>625</v>
      </c>
      <c r="H31" s="878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9" t="s">
        <v>626</v>
      </c>
      <c r="J31" s="538"/>
      <c r="K31" s="1525" t="s">
        <v>627</v>
      </c>
      <c r="L31" s="1341"/>
      <c r="M31" s="86"/>
      <c r="N31" s="542" t="s">
        <v>62</v>
      </c>
      <c r="O31" s="880">
        <f>IF(N31="Acceptable",H31,0)</f>
        <v>6</v>
      </c>
      <c r="P31" s="1358"/>
      <c r="Q31" s="1288"/>
      <c r="R31" s="1288"/>
      <c r="S31" s="1289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628</v>
      </c>
      <c r="AD31" s="86"/>
    </row>
    <row r="32" spans="1:30" ht="15" customHeight="1">
      <c r="A32" s="86"/>
      <c r="B32" s="881"/>
      <c r="C32" s="1526"/>
      <c r="D32" s="1370"/>
      <c r="E32" s="1370"/>
      <c r="F32" s="1371"/>
      <c r="G32" s="882" t="s">
        <v>126</v>
      </c>
      <c r="H32" s="883" t="s">
        <v>629</v>
      </c>
      <c r="I32" s="884"/>
      <c r="J32" s="538"/>
      <c r="K32" s="1527"/>
      <c r="L32" s="1469"/>
      <c r="M32" s="86"/>
      <c r="N32" s="141"/>
      <c r="O32" s="175">
        <f>SUM(O31)</f>
        <v>6</v>
      </c>
      <c r="P32" s="1325"/>
      <c r="Q32" s="1288"/>
      <c r="R32" s="1288"/>
      <c r="S32" s="1289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630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631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624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632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633</v>
      </c>
      <c r="AD36" s="564"/>
    </row>
    <row r="37" spans="1:30" ht="13.5" customHeight="1">
      <c r="A37" s="564"/>
      <c r="B37" s="563"/>
      <c r="C37" s="27" t="s">
        <v>200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634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635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636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637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rintOptions horizontalCentered="1"/>
  <pageMargins left="0.19685039370078741" right="0.19685039370078741" top="0.59055118110236227" bottom="0.39370078740157483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80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390" t="s">
        <v>178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390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390" t="s">
        <v>501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 t="str">
        <f t="shared" ref="K3:K4" si="0">A3</f>
        <v>KRA III - EXTENSION</v>
      </c>
      <c r="L3" s="246"/>
      <c r="M3" s="1390" t="str">
        <f t="shared" ref="M3:M7" si="1">A3</f>
        <v>KRA III - EXTENSION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391" t="s">
        <v>179</v>
      </c>
      <c r="B4" s="1264"/>
      <c r="C4" s="1264"/>
      <c r="D4" s="1264"/>
      <c r="E4" s="1264"/>
      <c r="F4" s="1264"/>
      <c r="G4" s="1264"/>
      <c r="H4" s="1264"/>
      <c r="I4" s="1264"/>
      <c r="J4" s="93"/>
      <c r="K4" s="93" t="str">
        <f t="shared" si="0"/>
        <v>SUMMARY OF POINTS</v>
      </c>
      <c r="L4" s="246"/>
      <c r="M4" s="1391" t="str">
        <f t="shared" si="1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393" t="str">
        <f>'Request Form'!B6</f>
        <v>LAST NAME:</v>
      </c>
      <c r="B5" s="1361"/>
      <c r="C5" s="1353"/>
      <c r="D5" s="1528" t="str">
        <f>Form1_A!E3</f>
        <v>MAALIW</v>
      </c>
      <c r="E5" s="1302"/>
      <c r="F5" s="1302"/>
      <c r="G5" s="1302"/>
      <c r="H5" s="1302"/>
      <c r="I5" s="1303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394" t="str">
        <f>'Request Form'!B7</f>
        <v>FIRST NAME, EXT.:</v>
      </c>
      <c r="B6" s="1270"/>
      <c r="C6" s="1271"/>
      <c r="D6" s="1529" t="str">
        <f>Form1_A!E4</f>
        <v>RENATO III</v>
      </c>
      <c r="E6" s="1270"/>
      <c r="F6" s="1270"/>
      <c r="G6" s="1270"/>
      <c r="H6" s="1270"/>
      <c r="I6" s="1337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30" t="str">
        <f>'Request Form'!B8</f>
        <v>MIDDLE NAME:</v>
      </c>
      <c r="B7" s="1370"/>
      <c r="C7" s="1371"/>
      <c r="D7" s="1531" t="str">
        <f>Form1_A!E5</f>
        <v>RACELIS</v>
      </c>
      <c r="E7" s="1370"/>
      <c r="F7" s="1370"/>
      <c r="G7" s="1370"/>
      <c r="H7" s="1370"/>
      <c r="I7" s="1469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396" t="s">
        <v>502</v>
      </c>
      <c r="B9" s="1288"/>
      <c r="C9" s="1288"/>
      <c r="D9" s="1288"/>
      <c r="E9" s="1288"/>
      <c r="F9" s="1288"/>
      <c r="G9" s="1288"/>
      <c r="H9" s="1288"/>
      <c r="I9" s="1289"/>
      <c r="J9" s="93"/>
      <c r="K9" s="93" t="str">
        <f>A9</f>
        <v>CRITERION A - SERVICE TO THE INSTITUTION (MAX = 30 POINTS)</v>
      </c>
      <c r="L9" s="246"/>
      <c r="M9" s="1403" t="str">
        <f>A9</f>
        <v>CRITERION A - SERVICE TO THE INSTITUTION (MAX = 30 POINTS)</v>
      </c>
      <c r="N9" s="1304"/>
      <c r="O9" s="1304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32"/>
      <c r="B10" s="1288"/>
      <c r="C10" s="1288"/>
      <c r="D10" s="1288"/>
      <c r="E10" s="1288"/>
      <c r="F10" s="1288"/>
      <c r="G10" s="1351"/>
      <c r="H10" s="251" t="s">
        <v>121</v>
      </c>
      <c r="I10" s="252" t="s">
        <v>181</v>
      </c>
      <c r="J10" s="253"/>
      <c r="K10" s="576" t="s">
        <v>123</v>
      </c>
      <c r="L10" s="246"/>
      <c r="M10" s="885" t="s">
        <v>125</v>
      </c>
      <c r="N10" s="261" t="s">
        <v>181</v>
      </c>
      <c r="O10" s="886" t="s">
        <v>462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7" t="s">
        <v>60</v>
      </c>
      <c r="B11" s="888" t="s">
        <v>638</v>
      </c>
      <c r="C11" s="889"/>
      <c r="D11" s="889"/>
      <c r="E11" s="889"/>
      <c r="F11" s="889"/>
      <c r="G11" s="890"/>
      <c r="H11" s="891">
        <f>'Form 3-A&amp;B'!K21</f>
        <v>0</v>
      </c>
      <c r="I11" s="892"/>
      <c r="J11" s="21"/>
      <c r="K11" s="893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4" t="s">
        <v>134</v>
      </c>
      <c r="B12" s="895" t="s">
        <v>639</v>
      </c>
      <c r="C12" s="683"/>
      <c r="D12" s="683"/>
      <c r="E12" s="896"/>
      <c r="F12" s="896"/>
      <c r="G12" s="683"/>
      <c r="H12" s="725">
        <f>'Form 3-A&amp;B'!J34</f>
        <v>6</v>
      </c>
      <c r="I12" s="897"/>
      <c r="J12" s="267"/>
      <c r="K12" s="276"/>
      <c r="L12" s="246"/>
      <c r="M12" s="898">
        <f>'Form 3-A&amp;B'!Q34</f>
        <v>6</v>
      </c>
      <c r="N12" s="898"/>
      <c r="O12" s="899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33" t="s">
        <v>186</v>
      </c>
      <c r="D13" s="1288"/>
      <c r="E13" s="1288"/>
      <c r="F13" s="1288"/>
      <c r="G13" s="1351"/>
      <c r="H13" s="648">
        <f>SUM(H11:H12)</f>
        <v>6</v>
      </c>
      <c r="I13" s="281">
        <f>IF(H13&gt;=30,30,H13)</f>
        <v>6</v>
      </c>
      <c r="J13" s="282"/>
      <c r="K13" s="649"/>
      <c r="L13" s="246"/>
      <c r="M13" s="900">
        <f>SUM(M11:M12)</f>
        <v>6</v>
      </c>
      <c r="N13" s="901">
        <f>IF(M13&gt;=30,30,M13)</f>
        <v>6</v>
      </c>
      <c r="O13" s="902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3"/>
      <c r="N14" s="904"/>
      <c r="O14" s="905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396" t="s">
        <v>523</v>
      </c>
      <c r="B15" s="1288"/>
      <c r="C15" s="1288"/>
      <c r="D15" s="1288"/>
      <c r="E15" s="1288"/>
      <c r="F15" s="1288"/>
      <c r="G15" s="1288"/>
      <c r="H15" s="1288"/>
      <c r="I15" s="1289"/>
      <c r="J15" s="93"/>
      <c r="K15" s="289" t="str">
        <f>A15</f>
        <v>CRITERION B - SERVICE TO THE COMMUNITY (MAX = 50 POINTS)</v>
      </c>
      <c r="L15" s="246"/>
      <c r="M15" s="1534" t="str">
        <f>A15</f>
        <v>CRITERION B - SERVICE TO THE COMMUNITY (MAX = 50 POINTS)</v>
      </c>
      <c r="N15" s="1288"/>
      <c r="O15" s="128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6" t="s">
        <v>60</v>
      </c>
      <c r="B16" s="1535" t="s">
        <v>640</v>
      </c>
      <c r="C16" s="1288"/>
      <c r="D16" s="1288"/>
      <c r="E16" s="1288"/>
      <c r="F16" s="1288"/>
      <c r="G16" s="1351"/>
      <c r="H16" s="251" t="s">
        <v>121</v>
      </c>
      <c r="I16" s="252" t="s">
        <v>181</v>
      </c>
      <c r="J16" s="253"/>
      <c r="K16" s="576" t="s">
        <v>123</v>
      </c>
      <c r="L16" s="259"/>
      <c r="M16" s="907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641</v>
      </c>
      <c r="C17" s="908" t="s">
        <v>642</v>
      </c>
      <c r="D17" s="909"/>
      <c r="E17" s="909"/>
      <c r="F17" s="909"/>
      <c r="G17" s="910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1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2" t="s">
        <v>127</v>
      </c>
      <c r="C18" s="1418" t="s">
        <v>643</v>
      </c>
      <c r="D18" s="1270"/>
      <c r="E18" s="1270"/>
      <c r="F18" s="1270"/>
      <c r="G18" s="1271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3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2" t="s">
        <v>494</v>
      </c>
      <c r="C19" s="1536" t="s">
        <v>644</v>
      </c>
      <c r="D19" s="1270"/>
      <c r="E19" s="1270"/>
      <c r="F19" s="1270"/>
      <c r="G19" s="1271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3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2" t="s">
        <v>496</v>
      </c>
      <c r="C20" s="1418" t="s">
        <v>645</v>
      </c>
      <c r="D20" s="1270"/>
      <c r="E20" s="1270"/>
      <c r="F20" s="1270"/>
      <c r="G20" s="1271"/>
      <c r="H20" s="584"/>
      <c r="I20" s="914"/>
      <c r="J20" s="267"/>
      <c r="K20" s="276"/>
      <c r="L20" s="246"/>
      <c r="M20" s="665"/>
      <c r="N20" s="710"/>
      <c r="O20" s="913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5" t="s">
        <v>646</v>
      </c>
      <c r="D21" s="915"/>
      <c r="E21" s="915"/>
      <c r="F21" s="915"/>
      <c r="G21" s="915"/>
      <c r="H21" s="916">
        <f>'Form 3-A&amp;B'!K82</f>
        <v>0</v>
      </c>
      <c r="I21" s="917">
        <f>IF(H21&gt;=10,10,H21)</f>
        <v>0</v>
      </c>
      <c r="J21" s="918"/>
      <c r="K21" s="346"/>
      <c r="L21" s="246"/>
      <c r="M21" s="680">
        <f>'Form 3-A&amp;B'!Q82</f>
        <v>0</v>
      </c>
      <c r="N21" s="919">
        <f>IF(M21&gt;=10,10,M21)</f>
        <v>0</v>
      </c>
      <c r="O21" s="91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5" t="s">
        <v>647</v>
      </c>
      <c r="D22" s="915"/>
      <c r="E22" s="915"/>
      <c r="F22" s="915"/>
      <c r="G22" s="915"/>
      <c r="H22" s="671">
        <f>'Form 3-A&amp;B'!K83</f>
        <v>0</v>
      </c>
      <c r="I22" s="917"/>
      <c r="J22" s="918"/>
      <c r="K22" s="346"/>
      <c r="L22" s="246"/>
      <c r="M22" s="680">
        <f>'Form 3-A&amp;B'!Q83</f>
        <v>0</v>
      </c>
      <c r="N22" s="920"/>
      <c r="O22" s="91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5" t="s">
        <v>648</v>
      </c>
      <c r="D23" s="915"/>
      <c r="E23" s="915"/>
      <c r="F23" s="915"/>
      <c r="G23" s="915"/>
      <c r="H23" s="671">
        <f>'Form 3-A&amp;B'!K84</f>
        <v>0</v>
      </c>
      <c r="I23" s="917"/>
      <c r="J23" s="918"/>
      <c r="K23" s="346"/>
      <c r="L23" s="246"/>
      <c r="M23" s="680">
        <f>'Form 3-A&amp;B'!Q84</f>
        <v>0</v>
      </c>
      <c r="N23" s="920"/>
      <c r="O23" s="913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5" t="s">
        <v>649</v>
      </c>
      <c r="D24" s="915"/>
      <c r="E24" s="915"/>
      <c r="F24" s="915"/>
      <c r="G24" s="915"/>
      <c r="H24" s="916">
        <f>'Form 3-A&amp;B'!K85</f>
        <v>0</v>
      </c>
      <c r="I24" s="917">
        <f>IF(H24&gt;=10,10,H24)</f>
        <v>0</v>
      </c>
      <c r="J24" s="918"/>
      <c r="K24" s="346"/>
      <c r="L24" s="246"/>
      <c r="M24" s="680">
        <f>'Form 3-A&amp;B'!Q85</f>
        <v>0</v>
      </c>
      <c r="N24" s="919">
        <f>IF(M24&gt;=10,10,M24)</f>
        <v>0</v>
      </c>
      <c r="O24" s="91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1" t="s">
        <v>650</v>
      </c>
      <c r="C25" s="1539" t="s">
        <v>651</v>
      </c>
      <c r="D25" s="1411"/>
      <c r="E25" s="1411"/>
      <c r="F25" s="1411"/>
      <c r="G25" s="1412"/>
      <c r="H25" s="922">
        <f>'Form 3-A&amp;B'!K100</f>
        <v>2</v>
      </c>
      <c r="I25" s="914"/>
      <c r="J25" s="267"/>
      <c r="K25" s="276"/>
      <c r="L25" s="246"/>
      <c r="M25" s="304">
        <f>'Form 3-A&amp;B'!Q100</f>
        <v>2</v>
      </c>
      <c r="N25" s="923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4"/>
      <c r="B26" s="925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14" t="s">
        <v>652</v>
      </c>
      <c r="C27" s="1302"/>
      <c r="D27" s="1302"/>
      <c r="E27" s="1302"/>
      <c r="F27" s="1302"/>
      <c r="G27" s="1282"/>
      <c r="H27" s="926"/>
      <c r="I27" s="927"/>
      <c r="J27" s="698"/>
      <c r="K27" s="928"/>
      <c r="L27" s="259"/>
      <c r="M27" s="269"/>
      <c r="N27" s="929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0" t="s">
        <v>279</v>
      </c>
      <c r="C28" s="931" t="s">
        <v>653</v>
      </c>
      <c r="D28" s="682"/>
      <c r="E28" s="682"/>
      <c r="F28" s="682"/>
      <c r="G28" s="724"/>
      <c r="H28" s="932">
        <f>'Form 3-A&amp;B'!K115</f>
        <v>0</v>
      </c>
      <c r="I28" s="933"/>
      <c r="J28" s="934"/>
      <c r="K28" s="935"/>
      <c r="L28" s="358"/>
      <c r="M28" s="304">
        <f>'Form 3-A&amp;B'!Q115</f>
        <v>0</v>
      </c>
      <c r="N28" s="936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33" t="s">
        <v>192</v>
      </c>
      <c r="D29" s="1288"/>
      <c r="E29" s="1288"/>
      <c r="F29" s="1288"/>
      <c r="G29" s="1351"/>
      <c r="H29" s="937">
        <f>H26+H28</f>
        <v>72</v>
      </c>
      <c r="I29" s="938">
        <f>IF(H29&gt;=50,50,H29)</f>
        <v>50</v>
      </c>
      <c r="J29" s="939"/>
      <c r="K29" s="940"/>
      <c r="L29" s="358"/>
      <c r="M29" s="308">
        <f>M26+M28</f>
        <v>72</v>
      </c>
      <c r="N29" s="941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2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06" t="s">
        <v>654</v>
      </c>
      <c r="B31" s="1288"/>
      <c r="C31" s="1288"/>
      <c r="D31" s="1288"/>
      <c r="E31" s="1288"/>
      <c r="F31" s="1288"/>
      <c r="G31" s="1288"/>
      <c r="H31" s="1288"/>
      <c r="I31" s="1289"/>
      <c r="J31" s="324"/>
      <c r="K31" s="324" t="str">
        <f>A31</f>
        <v>CRITERION C - QUALITY OF EXTENSION (MAX = 20 POINTS)</v>
      </c>
      <c r="L31" s="358"/>
      <c r="M31" s="1391" t="str">
        <f>A31</f>
        <v>CRITERION C - QUALITY OF EXTENSION (MAX = 20 POINTS)</v>
      </c>
      <c r="N31" s="1264"/>
      <c r="O31" s="1264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40"/>
      <c r="B32" s="1288"/>
      <c r="C32" s="1288"/>
      <c r="D32" s="1288"/>
      <c r="E32" s="1288"/>
      <c r="F32" s="1288"/>
      <c r="G32" s="1351"/>
      <c r="H32" s="251" t="s">
        <v>121</v>
      </c>
      <c r="I32" s="252" t="s">
        <v>181</v>
      </c>
      <c r="J32" s="253"/>
      <c r="K32" s="576" t="s">
        <v>123</v>
      </c>
      <c r="L32" s="259"/>
      <c r="M32" s="943" t="s">
        <v>125</v>
      </c>
      <c r="N32" s="261" t="s">
        <v>181</v>
      </c>
      <c r="O32" s="886" t="s">
        <v>462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4" t="s">
        <v>60</v>
      </c>
      <c r="B33" s="1537" t="s">
        <v>655</v>
      </c>
      <c r="C33" s="1288"/>
      <c r="D33" s="1288"/>
      <c r="E33" s="1288"/>
      <c r="F33" s="1288"/>
      <c r="G33" s="1351"/>
      <c r="H33" s="746">
        <f>'Form 3-C&amp;D'!H23</f>
        <v>0</v>
      </c>
      <c r="I33" s="945"/>
      <c r="J33" s="918"/>
      <c r="K33" s="946"/>
      <c r="L33" s="358"/>
      <c r="M33" s="947">
        <f>'Form 3-C&amp;D'!S23</f>
        <v>0</v>
      </c>
      <c r="N33" s="948"/>
      <c r="O33" s="949"/>
      <c r="P33" s="358"/>
      <c r="Q33" s="253"/>
      <c r="R33" s="253"/>
      <c r="S33" s="934"/>
      <c r="T33" s="253"/>
      <c r="U33" s="950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656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1">
        <f>M33</f>
        <v>0</v>
      </c>
      <c r="N34" s="952">
        <f>IF(M34&gt;=20,20,M34)</f>
        <v>0</v>
      </c>
      <c r="O34" s="953"/>
      <c r="P34" s="358"/>
      <c r="Q34" s="954"/>
      <c r="R34" s="954"/>
      <c r="S34" s="954"/>
      <c r="T34" s="954"/>
      <c r="U34" s="950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5"/>
      <c r="N35" s="246"/>
      <c r="O35" s="358"/>
      <c r="P35" s="358"/>
      <c r="Q35" s="954"/>
      <c r="R35" s="954"/>
      <c r="S35" s="954"/>
      <c r="T35" s="954"/>
      <c r="U35" s="950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06" t="s">
        <v>613</v>
      </c>
      <c r="B36" s="1288"/>
      <c r="C36" s="1288"/>
      <c r="D36" s="1288"/>
      <c r="E36" s="1288"/>
      <c r="F36" s="1288"/>
      <c r="G36" s="1288"/>
      <c r="H36" s="1288"/>
      <c r="I36" s="1289"/>
      <c r="J36" s="324"/>
      <c r="K36" s="324" t="str">
        <f>A36</f>
        <v>CRITERION D - BONUS CRITERION (MAX = 20 POINTS)</v>
      </c>
      <c r="L36" s="358"/>
      <c r="M36" s="955"/>
      <c r="N36" s="246"/>
      <c r="O36" s="358"/>
      <c r="P36" s="358"/>
      <c r="Q36" s="950"/>
      <c r="R36" s="950"/>
      <c r="S36" s="950"/>
      <c r="T36" s="950"/>
      <c r="U36" s="950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181</v>
      </c>
      <c r="J37" s="253"/>
      <c r="K37" s="576" t="s">
        <v>123</v>
      </c>
      <c r="L37" s="259"/>
      <c r="M37" s="943" t="s">
        <v>125</v>
      </c>
      <c r="N37" s="261" t="s">
        <v>181</v>
      </c>
      <c r="O37" s="886" t="s">
        <v>462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37" t="s">
        <v>657</v>
      </c>
      <c r="C38" s="1288"/>
      <c r="D38" s="1288"/>
      <c r="E38" s="1288"/>
      <c r="F38" s="1288"/>
      <c r="G38" s="1351"/>
      <c r="H38" s="584">
        <f>'Form 3-C&amp;D'!H31</f>
        <v>6</v>
      </c>
      <c r="I38" s="706"/>
      <c r="J38" s="708"/>
      <c r="K38" s="741"/>
      <c r="L38" s="358"/>
      <c r="M38" s="956">
        <f>'Form 3-C&amp;D'!O32</f>
        <v>6</v>
      </c>
      <c r="N38" s="957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82" t="s">
        <v>658</v>
      </c>
      <c r="B39" s="1288"/>
      <c r="C39" s="1288"/>
      <c r="D39" s="1288"/>
      <c r="E39" s="1288"/>
      <c r="F39" s="1288"/>
      <c r="G39" s="1351"/>
      <c r="H39" s="648">
        <f>SUM(H38)</f>
        <v>6</v>
      </c>
      <c r="I39" s="281">
        <f>H39</f>
        <v>6</v>
      </c>
      <c r="J39" s="282"/>
      <c r="K39" s="749"/>
      <c r="L39" s="358"/>
      <c r="M39" s="958">
        <f>M38</f>
        <v>6</v>
      </c>
      <c r="N39" s="959">
        <f>IF(M39&gt;=20,20,M39)</f>
        <v>6</v>
      </c>
      <c r="O39" s="342"/>
      <c r="P39" s="358"/>
      <c r="Q39" s="259"/>
      <c r="R39" s="259"/>
      <c r="S39" s="259"/>
      <c r="T39" s="259"/>
      <c r="U39" s="934"/>
      <c r="V39" s="934"/>
      <c r="W39" s="934"/>
      <c r="X39" s="934"/>
      <c r="Y39" s="934"/>
      <c r="Z39" s="259"/>
      <c r="AA39" s="960" t="s">
        <v>659</v>
      </c>
      <c r="AB39" s="261" t="s">
        <v>660</v>
      </c>
      <c r="AC39" s="261" t="s">
        <v>181</v>
      </c>
    </row>
    <row r="40" spans="1:29" ht="19.5" customHeight="1">
      <c r="A40" s="1404" t="s">
        <v>661</v>
      </c>
      <c r="B40" s="1288"/>
      <c r="C40" s="1288"/>
      <c r="D40" s="1288"/>
      <c r="E40" s="1288"/>
      <c r="F40" s="1288"/>
      <c r="G40" s="1288"/>
      <c r="H40" s="961">
        <f>H13+H29+H34+H39</f>
        <v>84</v>
      </c>
      <c r="I40" s="962">
        <f>IF((I13+I29+I34+I39)&gt;=100,100,(I13+I29+I34+I39))</f>
        <v>62</v>
      </c>
      <c r="J40" s="754"/>
      <c r="K40" s="755"/>
      <c r="L40" s="756"/>
      <c r="M40" s="963">
        <f>M13+M29+M34+M39</f>
        <v>84</v>
      </c>
      <c r="N40" s="964">
        <f>IF((N13+N29+N34+N39)&gt;=100,100,(N13+N29+N34+N39))</f>
        <v>62</v>
      </c>
      <c r="O40" s="965"/>
      <c r="P40" s="756"/>
      <c r="Q40" s="248"/>
      <c r="R40" s="568"/>
      <c r="S40" s="568"/>
      <c r="T40" s="568"/>
      <c r="U40" s="954"/>
      <c r="V40" s="954"/>
      <c r="W40" s="954"/>
      <c r="X40" s="954"/>
      <c r="Y40" s="966"/>
      <c r="Z40" s="246"/>
      <c r="AA40" s="967">
        <f>Form1_A!AF66</f>
        <v>0</v>
      </c>
      <c r="AB40" s="968">
        <f>Form1_A!AG66</f>
        <v>0</v>
      </c>
      <c r="AC40" s="969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5"/>
      <c r="N41" s="246"/>
      <c r="O41" s="358"/>
      <c r="P41" s="358"/>
      <c r="Q41" s="248"/>
      <c r="R41" s="568"/>
      <c r="S41" s="568"/>
      <c r="T41" s="568"/>
      <c r="U41" s="954"/>
      <c r="V41" s="954"/>
      <c r="W41" s="954"/>
      <c r="X41" s="954"/>
      <c r="Y41" s="966"/>
      <c r="Z41" s="246"/>
      <c r="AA41" s="970">
        <f>Form1_A!AF67</f>
        <v>0</v>
      </c>
      <c r="AB41" s="971">
        <f>Form1_A!AG67</f>
        <v>0</v>
      </c>
      <c r="AC41" s="972"/>
    </row>
    <row r="42" spans="1:29" ht="15.75" customHeight="1">
      <c r="A42" s="358"/>
      <c r="B42" s="358"/>
      <c r="C42" s="246" t="s">
        <v>500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3"/>
      <c r="Y42" s="973"/>
      <c r="Z42" s="246"/>
      <c r="AA42" s="974">
        <f t="shared" ref="AA42:AB42" si="3">SUM(AA40:AA41)</f>
        <v>0</v>
      </c>
      <c r="AB42" s="975">
        <f t="shared" si="3"/>
        <v>0</v>
      </c>
      <c r="AC42" s="975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200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4"/>
      <c r="R47" s="934"/>
      <c r="S47" s="934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6"/>
      <c r="R48" s="976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6"/>
      <c r="R49" s="976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7"/>
      <c r="R50" s="977"/>
      <c r="S50" s="977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5"/>
      <c r="N51" s="358"/>
      <c r="O51" s="358"/>
      <c r="P51" s="358"/>
      <c r="Q51" s="950"/>
      <c r="R51" s="950"/>
      <c r="S51" s="950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8"/>
      <c r="N52" s="358"/>
      <c r="O52" s="358"/>
      <c r="P52" s="358"/>
      <c r="Q52" s="950"/>
      <c r="R52" s="950"/>
      <c r="S52" s="950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5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5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5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5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9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9"/>
      <c r="N59" s="980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2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38"/>
      <c r="N61" s="1264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1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5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5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5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5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9"/>
      <c r="N67" s="982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9"/>
      <c r="N68" s="983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2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rintOptions horizontalCentered="1"/>
  <pageMargins left="0.11811023622047245" right="0.11811023622047245" top="0.59055118110236227" bottom="0.39370078740157483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/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25.109375" customWidth="1"/>
    <col min="5" max="5" width="21.109375" customWidth="1"/>
    <col min="6" max="6" width="38.33203125" customWidth="1"/>
    <col min="7" max="7" width="23.33203125" customWidth="1"/>
    <col min="8" max="8" width="21.6640625" customWidth="1"/>
    <col min="9" max="9" width="6.44140625" customWidth="1"/>
    <col min="10" max="10" width="23.44140625" customWidth="1"/>
    <col min="11" max="11" width="0.88671875" customWidth="1"/>
    <col min="12" max="12" width="80.66406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390" t="s">
        <v>662</v>
      </c>
      <c r="B1" s="1264"/>
      <c r="C1" s="1264"/>
      <c r="D1" s="1264"/>
      <c r="E1" s="1264"/>
      <c r="F1" s="1264"/>
      <c r="G1" s="1264"/>
      <c r="H1" s="1264"/>
      <c r="I1" s="1264"/>
      <c r="J1" s="1264"/>
      <c r="K1" s="245"/>
      <c r="L1" s="245" t="str">
        <f>A1</f>
        <v>KRA IV - PROFESSIONAL DEVELOPMENT</v>
      </c>
      <c r="M1" s="87"/>
      <c r="N1" s="1390" t="str">
        <f>A1</f>
        <v>KRA IV - PROFESSIONAL DEVELOPMENT</v>
      </c>
      <c r="O1" s="1264"/>
      <c r="P1" s="1264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09" t="str">
        <f>'Request Form'!B6</f>
        <v>LAST NAME:</v>
      </c>
      <c r="B3" s="1270"/>
      <c r="C3" s="1271"/>
      <c r="D3" s="1510" t="str">
        <f>Form1_A!E3</f>
        <v>MAALIW</v>
      </c>
      <c r="E3" s="1270"/>
      <c r="F3" s="1270"/>
      <c r="G3" s="1270"/>
      <c r="H3" s="1270"/>
      <c r="I3" s="1270"/>
      <c r="J3" s="1271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09" t="str">
        <f>'Request Form'!B7</f>
        <v>FIRST NAME, EXT.:</v>
      </c>
      <c r="B4" s="1270"/>
      <c r="C4" s="1271"/>
      <c r="D4" s="1510" t="str">
        <f>Form1_A!E4</f>
        <v>RENATO III</v>
      </c>
      <c r="E4" s="1270"/>
      <c r="F4" s="1270"/>
      <c r="G4" s="1270"/>
      <c r="H4" s="1270"/>
      <c r="I4" s="1270"/>
      <c r="J4" s="1271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663</v>
      </c>
    </row>
    <row r="5" spans="1:28" ht="13.5" customHeight="1">
      <c r="A5" s="1509" t="str">
        <f>'Request Form'!B8</f>
        <v>MIDDLE NAME:</v>
      </c>
      <c r="B5" s="1270"/>
      <c r="C5" s="1271"/>
      <c r="D5" s="1510" t="str">
        <f>Form1_A!E5</f>
        <v>RACELIS</v>
      </c>
      <c r="E5" s="1270"/>
      <c r="F5" s="1270"/>
      <c r="G5" s="1270"/>
      <c r="H5" s="1270"/>
      <c r="I5" s="1270"/>
      <c r="J5" s="1271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664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665</v>
      </c>
    </row>
    <row r="7" spans="1:28" ht="13.5" customHeight="1">
      <c r="A7" s="1346" t="s">
        <v>666</v>
      </c>
      <c r="B7" s="1288"/>
      <c r="C7" s="1288"/>
      <c r="D7" s="1288"/>
      <c r="E7" s="1288"/>
      <c r="F7" s="1288"/>
      <c r="G7" s="1288"/>
      <c r="H7" s="1288"/>
      <c r="I7" s="1288"/>
      <c r="J7" s="1289"/>
      <c r="K7" s="92"/>
      <c r="L7" s="92" t="str">
        <f>A7</f>
        <v>CRITERION A – INVOLVEMENT IN PROFESSIONAL ORGANIZATION (MAX = 20 POINTS)</v>
      </c>
      <c r="M7" s="87"/>
      <c r="N7" s="1391" t="str">
        <f>A7</f>
        <v>CRITERION A – INVOLVEMENT IN PROFESSIONAL ORGANIZATION (MAX = 20 POINTS)</v>
      </c>
      <c r="O7" s="1264"/>
      <c r="P7" s="1264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667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668</v>
      </c>
    </row>
    <row r="9" spans="1:28" ht="13.5" customHeight="1">
      <c r="A9" s="424" t="s">
        <v>60</v>
      </c>
      <c r="B9" s="1347" t="s">
        <v>669</v>
      </c>
      <c r="C9" s="1264"/>
      <c r="D9" s="1264"/>
      <c r="E9" s="1264"/>
      <c r="F9" s="1264"/>
      <c r="G9" s="1264"/>
      <c r="H9" s="1264"/>
      <c r="I9" s="1264"/>
      <c r="J9" s="1348"/>
      <c r="K9" s="89"/>
      <c r="L9" s="89" t="str">
        <f>B9</f>
        <v>FOR CURRENT INDIVIDUAL MEMBERSHIP AND ACTIVE ROLE/CONTRIBUTION IN PROFESSIONAL ORGANIZATION, LEARNED/HONOR/SCIENTIFIC SOCIETY</v>
      </c>
      <c r="M9" s="87"/>
      <c r="N9" s="1429" t="str">
        <f>B9</f>
        <v>FOR CURRENT INDIVIDUAL MEMBERSHIP AND ACTIVE ROLE/CONTRIBUTION IN PROFESSIONAL ORGANIZATION, LEARNED/HONOR/SCIENTIFIC SOCIETY</v>
      </c>
      <c r="O9" s="1304"/>
      <c r="P9" s="1304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670</v>
      </c>
    </row>
    <row r="10" spans="1:28" ht="13.5" customHeight="1">
      <c r="A10" s="984" t="s">
        <v>114</v>
      </c>
      <c r="B10" s="1549" t="s">
        <v>551</v>
      </c>
      <c r="C10" s="1288"/>
      <c r="D10" s="1351"/>
      <c r="E10" s="106" t="s">
        <v>671</v>
      </c>
      <c r="F10" s="107" t="s">
        <v>672</v>
      </c>
      <c r="G10" s="107" t="s">
        <v>673</v>
      </c>
      <c r="H10" s="107" t="s">
        <v>674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5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675</v>
      </c>
    </row>
    <row r="11" spans="1:28" ht="13.5" customHeight="1">
      <c r="A11" s="986">
        <v>1</v>
      </c>
      <c r="B11" s="1541" t="s">
        <v>676</v>
      </c>
      <c r="C11" s="1361"/>
      <c r="D11" s="1353"/>
      <c r="E11" s="987" t="s">
        <v>677</v>
      </c>
      <c r="F11" s="988" t="s">
        <v>678</v>
      </c>
      <c r="G11" s="989" t="s">
        <v>675</v>
      </c>
      <c r="H11" s="990">
        <v>44847</v>
      </c>
      <c r="I11" s="991">
        <f t="shared" ref="I11:I14" si="2">IF(ISBLANK(B11),0,0+IF(ISBLANK(E11),0,0+IF(ISBLANK(F11),0,0+IF(ISBLANK(H11),0,0+IF(G11="SELECT OPTION",0,5)))))</f>
        <v>5</v>
      </c>
      <c r="J11" s="401" t="s">
        <v>679</v>
      </c>
      <c r="K11" s="538"/>
      <c r="L11" s="539"/>
      <c r="M11" s="87"/>
      <c r="N11" s="992" t="s">
        <v>62</v>
      </c>
      <c r="O11" s="993">
        <f t="shared" ref="O11:O20" si="3">IF(N11="Acceptable",I11,0)</f>
        <v>5</v>
      </c>
      <c r="P11" s="994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5">
        <v>2</v>
      </c>
      <c r="B12" s="1496" t="s">
        <v>676</v>
      </c>
      <c r="C12" s="1270"/>
      <c r="D12" s="1271"/>
      <c r="E12" s="996" t="s">
        <v>677</v>
      </c>
      <c r="F12" s="997" t="s">
        <v>680</v>
      </c>
      <c r="G12" s="998" t="s">
        <v>675</v>
      </c>
      <c r="H12" s="999">
        <v>44861</v>
      </c>
      <c r="I12" s="1000">
        <f t="shared" si="2"/>
        <v>5</v>
      </c>
      <c r="J12" s="401" t="s">
        <v>681</v>
      </c>
      <c r="K12" s="538"/>
      <c r="L12" s="540"/>
      <c r="M12" s="87"/>
      <c r="N12" s="1001" t="s">
        <v>62</v>
      </c>
      <c r="O12" s="1002">
        <f t="shared" si="3"/>
        <v>5</v>
      </c>
      <c r="P12" s="1003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5">
        <v>3</v>
      </c>
      <c r="B13" s="1496" t="s">
        <v>676</v>
      </c>
      <c r="C13" s="1270"/>
      <c r="D13" s="1271"/>
      <c r="E13" s="996" t="s">
        <v>677</v>
      </c>
      <c r="F13" s="997" t="s">
        <v>682</v>
      </c>
      <c r="G13" s="998" t="s">
        <v>675</v>
      </c>
      <c r="H13" s="999">
        <v>44993</v>
      </c>
      <c r="I13" s="1000">
        <f t="shared" si="2"/>
        <v>5</v>
      </c>
      <c r="J13" s="401" t="s">
        <v>683</v>
      </c>
      <c r="K13" s="538"/>
      <c r="L13" s="540"/>
      <c r="M13" s="87"/>
      <c r="N13" s="1001" t="s">
        <v>62</v>
      </c>
      <c r="O13" s="1002">
        <f t="shared" si="3"/>
        <v>5</v>
      </c>
      <c r="P13" s="1003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5">
        <v>4</v>
      </c>
      <c r="B14" s="1496" t="s">
        <v>676</v>
      </c>
      <c r="C14" s="1270"/>
      <c r="D14" s="1271"/>
      <c r="E14" s="996" t="s">
        <v>677</v>
      </c>
      <c r="F14" s="997" t="s">
        <v>684</v>
      </c>
      <c r="G14" s="998" t="s">
        <v>675</v>
      </c>
      <c r="H14" s="999">
        <v>45084</v>
      </c>
      <c r="I14" s="1000">
        <f t="shared" si="2"/>
        <v>5</v>
      </c>
      <c r="J14" s="401" t="s">
        <v>685</v>
      </c>
      <c r="K14" s="538"/>
      <c r="L14" s="540"/>
      <c r="M14" s="87"/>
      <c r="N14" s="1001" t="s">
        <v>62</v>
      </c>
      <c r="O14" s="1002">
        <f t="shared" si="3"/>
        <v>5</v>
      </c>
      <c r="P14" s="1003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5"/>
      <c r="B15" s="1496"/>
      <c r="C15" s="1270"/>
      <c r="D15" s="1271"/>
      <c r="E15" s="996"/>
      <c r="F15" s="997"/>
      <c r="G15" s="999"/>
      <c r="H15" s="999"/>
      <c r="I15" s="1000"/>
      <c r="J15" s="457"/>
      <c r="K15" s="538"/>
      <c r="L15" s="540"/>
      <c r="M15" s="87"/>
      <c r="N15" s="1001" t="s">
        <v>62</v>
      </c>
      <c r="O15" s="1002">
        <f t="shared" si="3"/>
        <v>0</v>
      </c>
      <c r="P15" s="1003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5">
        <v>6</v>
      </c>
      <c r="B16" s="1555"/>
      <c r="C16" s="1270"/>
      <c r="D16" s="1271"/>
      <c r="E16" s="1004"/>
      <c r="F16" s="1005"/>
      <c r="G16" s="1006" t="s">
        <v>1</v>
      </c>
      <c r="H16" s="1006"/>
      <c r="I16" s="1000">
        <f t="shared" ref="I16:I20" si="4">IF(ISBLANK(B16),0,0+IF(ISBLANK(E16),0,0+IF(ISBLANK(F16),0,0+IF(ISBLANK(H16),0,0+IF(G16="SELECT OPTION",0,5)))))</f>
        <v>0</v>
      </c>
      <c r="J16" s="419" t="s">
        <v>220</v>
      </c>
      <c r="K16" s="538"/>
      <c r="L16" s="540"/>
      <c r="M16" s="87"/>
      <c r="N16" s="1001" t="s">
        <v>62</v>
      </c>
      <c r="O16" s="1002">
        <f t="shared" si="3"/>
        <v>0</v>
      </c>
      <c r="P16" s="1003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5">
        <v>7</v>
      </c>
      <c r="B17" s="1555"/>
      <c r="C17" s="1270"/>
      <c r="D17" s="1271"/>
      <c r="E17" s="1004"/>
      <c r="F17" s="1005"/>
      <c r="G17" s="1006" t="s">
        <v>1</v>
      </c>
      <c r="H17" s="1006"/>
      <c r="I17" s="1000">
        <f t="shared" si="4"/>
        <v>0</v>
      </c>
      <c r="J17" s="419" t="s">
        <v>220</v>
      </c>
      <c r="K17" s="538"/>
      <c r="L17" s="540"/>
      <c r="M17" s="87"/>
      <c r="N17" s="1001" t="s">
        <v>62</v>
      </c>
      <c r="O17" s="1002">
        <f t="shared" si="3"/>
        <v>0</v>
      </c>
      <c r="P17" s="1003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5">
        <v>8</v>
      </c>
      <c r="B18" s="1555"/>
      <c r="C18" s="1270"/>
      <c r="D18" s="1271"/>
      <c r="E18" s="1004"/>
      <c r="F18" s="1005"/>
      <c r="G18" s="1006" t="s">
        <v>1</v>
      </c>
      <c r="H18" s="1006"/>
      <c r="I18" s="1000">
        <f t="shared" si="4"/>
        <v>0</v>
      </c>
      <c r="J18" s="419" t="s">
        <v>220</v>
      </c>
      <c r="K18" s="538"/>
      <c r="L18" s="540"/>
      <c r="M18" s="87"/>
      <c r="N18" s="1001" t="s">
        <v>62</v>
      </c>
      <c r="O18" s="1002">
        <f t="shared" si="3"/>
        <v>0</v>
      </c>
      <c r="P18" s="1003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5">
        <v>9</v>
      </c>
      <c r="B19" s="1555"/>
      <c r="C19" s="1270"/>
      <c r="D19" s="1271"/>
      <c r="E19" s="1004"/>
      <c r="F19" s="1005"/>
      <c r="G19" s="1006" t="s">
        <v>1</v>
      </c>
      <c r="H19" s="1006"/>
      <c r="I19" s="1000">
        <f t="shared" si="4"/>
        <v>0</v>
      </c>
      <c r="J19" s="419" t="s">
        <v>220</v>
      </c>
      <c r="K19" s="538"/>
      <c r="L19" s="540"/>
      <c r="M19" s="87"/>
      <c r="N19" s="1001" t="s">
        <v>62</v>
      </c>
      <c r="O19" s="1002">
        <f t="shared" si="3"/>
        <v>0</v>
      </c>
      <c r="P19" s="1003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5">
        <v>10</v>
      </c>
      <c r="B20" s="1555"/>
      <c r="C20" s="1270"/>
      <c r="D20" s="1271"/>
      <c r="E20" s="1004"/>
      <c r="F20" s="1005"/>
      <c r="G20" s="1007" t="s">
        <v>1</v>
      </c>
      <c r="H20" s="1006"/>
      <c r="I20" s="1000">
        <f t="shared" si="4"/>
        <v>0</v>
      </c>
      <c r="J20" s="419" t="s">
        <v>220</v>
      </c>
      <c r="K20" s="538"/>
      <c r="L20" s="540"/>
      <c r="M20" s="87"/>
      <c r="N20" s="1008" t="s">
        <v>62</v>
      </c>
      <c r="O20" s="1009">
        <f t="shared" si="3"/>
        <v>0</v>
      </c>
      <c r="P20" s="1010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1"/>
      <c r="B21" s="1546"/>
      <c r="C21" s="1288"/>
      <c r="D21" s="1351"/>
      <c r="E21" s="1012"/>
      <c r="F21" s="1013"/>
      <c r="G21" s="1014"/>
      <c r="H21" s="1014" t="s">
        <v>126</v>
      </c>
      <c r="I21" s="1015">
        <f>SUM(I11:I20)</f>
        <v>20</v>
      </c>
      <c r="J21" s="1016"/>
      <c r="K21" s="87"/>
      <c r="L21" s="1017"/>
      <c r="M21" s="87"/>
      <c r="N21" s="1011"/>
      <c r="O21" s="1018">
        <f>SUM(O10:O20)</f>
        <v>20</v>
      </c>
      <c r="P21" s="1016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9"/>
      <c r="B22" s="1019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46" t="s">
        <v>686</v>
      </c>
      <c r="B23" s="1288"/>
      <c r="C23" s="1288"/>
      <c r="D23" s="1288"/>
      <c r="E23" s="1288"/>
      <c r="F23" s="1288"/>
      <c r="G23" s="1288"/>
      <c r="H23" s="1288"/>
      <c r="I23" s="1288"/>
      <c r="J23" s="1289"/>
      <c r="K23" s="92"/>
      <c r="L23" s="92" t="str">
        <f>A23</f>
        <v>CRITERION B – CONTINUING DEVELOPMENT (MAX = 60 POINTS)</v>
      </c>
      <c r="M23" s="87"/>
      <c r="N23" s="1391" t="str">
        <f>A23</f>
        <v>CRITERION B – CONTINUING DEVELOPMENT (MAX = 60 POINTS)</v>
      </c>
      <c r="O23" s="1264"/>
      <c r="P23" s="1264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486" t="s">
        <v>687</v>
      </c>
      <c r="C25" s="1264"/>
      <c r="D25" s="1264"/>
      <c r="E25" s="1264"/>
      <c r="F25" s="1264"/>
      <c r="G25" s="1264"/>
      <c r="H25" s="1264"/>
      <c r="I25" s="1264"/>
      <c r="J25" s="1348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20"/>
      <c r="B26" s="91"/>
      <c r="C26" s="91"/>
      <c r="D26" s="91"/>
      <c r="E26" s="91"/>
      <c r="F26" s="91"/>
      <c r="G26" s="91"/>
      <c r="H26" s="91"/>
      <c r="I26" s="91"/>
      <c r="J26" s="1021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688</v>
      </c>
    </row>
    <row r="27" spans="1:28" ht="13.5" customHeight="1">
      <c r="A27" s="369">
        <v>1.1000000000000001</v>
      </c>
      <c r="B27" s="91" t="s">
        <v>689</v>
      </c>
      <c r="C27" s="91"/>
      <c r="D27" s="91"/>
      <c r="E27" s="91"/>
      <c r="F27" s="91"/>
      <c r="G27" s="91"/>
      <c r="H27" s="91"/>
      <c r="I27" s="91"/>
      <c r="J27" s="1021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13.5" customHeight="1">
      <c r="A28" s="984" t="s">
        <v>114</v>
      </c>
      <c r="B28" s="1322" t="s">
        <v>690</v>
      </c>
      <c r="C28" s="1288"/>
      <c r="D28" s="1351"/>
      <c r="E28" s="106" t="s">
        <v>691</v>
      </c>
      <c r="F28" s="107" t="s">
        <v>282</v>
      </c>
      <c r="G28" s="107" t="s">
        <v>692</v>
      </c>
      <c r="H28" s="105" t="s">
        <v>121</v>
      </c>
      <c r="I28" s="1331" t="s">
        <v>122</v>
      </c>
      <c r="J28" s="1303"/>
      <c r="K28" s="17"/>
      <c r="L28" s="44" t="s">
        <v>123</v>
      </c>
      <c r="M28" s="87"/>
      <c r="N28" s="104" t="s">
        <v>124</v>
      </c>
      <c r="O28" s="107" t="s">
        <v>125</v>
      </c>
      <c r="P28" s="985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6">
        <v>1</v>
      </c>
      <c r="B29" s="1541"/>
      <c r="C29" s="1361"/>
      <c r="D29" s="1353"/>
      <c r="E29" s="987"/>
      <c r="F29" s="990"/>
      <c r="G29" s="1022" t="s">
        <v>693</v>
      </c>
      <c r="H29" s="1023">
        <f>IF(ISBLANK(B29)+ISBLANK(E29)+ISBLANK(F29),0,0+IF(G29="NO",40,0))</f>
        <v>0</v>
      </c>
      <c r="I29" s="1542"/>
      <c r="J29" s="1341"/>
      <c r="K29" s="220"/>
      <c r="L29" s="1024"/>
      <c r="M29" s="87"/>
      <c r="N29" s="1011" t="s">
        <v>62</v>
      </c>
      <c r="O29" s="1025">
        <f>IF(N29="Acceptable",H29,0)</f>
        <v>0</v>
      </c>
      <c r="P29" s="1016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693</v>
      </c>
    </row>
    <row r="30" spans="1:28" ht="13.5" customHeight="1">
      <c r="A30" s="1026"/>
      <c r="B30" s="99"/>
      <c r="C30" s="99"/>
      <c r="D30" s="99"/>
      <c r="E30" s="99"/>
      <c r="F30" s="1027"/>
      <c r="G30" s="1027"/>
      <c r="H30" s="221"/>
      <c r="I30" s="220"/>
      <c r="J30" s="1028"/>
      <c r="K30" s="220"/>
      <c r="L30" s="220"/>
      <c r="M30" s="87"/>
      <c r="N30" s="220"/>
      <c r="O30" s="1029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694</v>
      </c>
    </row>
    <row r="31" spans="1:28" ht="13.5" customHeight="1">
      <c r="A31" s="369">
        <v>1.2</v>
      </c>
      <c r="B31" s="91" t="s">
        <v>695</v>
      </c>
      <c r="C31" s="91"/>
      <c r="D31" s="91"/>
      <c r="E31" s="91"/>
      <c r="F31" s="91"/>
      <c r="G31" s="91"/>
      <c r="H31" s="91"/>
      <c r="I31" s="91"/>
      <c r="J31" s="1021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13.5" customHeight="1">
      <c r="A32" s="984" t="s">
        <v>114</v>
      </c>
      <c r="B32" s="1322" t="s">
        <v>696</v>
      </c>
      <c r="C32" s="1288"/>
      <c r="D32" s="1351"/>
      <c r="E32" s="106" t="s">
        <v>697</v>
      </c>
      <c r="F32" s="106" t="s">
        <v>698</v>
      </c>
      <c r="G32" s="107" t="s">
        <v>282</v>
      </c>
      <c r="H32" s="105" t="s">
        <v>121</v>
      </c>
      <c r="I32" s="1322" t="s">
        <v>122</v>
      </c>
      <c r="J32" s="1289"/>
      <c r="K32" s="17"/>
      <c r="L32" s="44" t="s">
        <v>123</v>
      </c>
      <c r="M32" s="87"/>
      <c r="N32" s="104" t="s">
        <v>124</v>
      </c>
      <c r="O32" s="107" t="s">
        <v>125</v>
      </c>
      <c r="P32" s="985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699</v>
      </c>
    </row>
    <row r="33" spans="1:28" ht="13.5" customHeight="1">
      <c r="A33" s="1030">
        <v>1</v>
      </c>
      <c r="B33" s="1543" t="s">
        <v>1</v>
      </c>
      <c r="C33" s="1365"/>
      <c r="D33" s="1366"/>
      <c r="E33" s="1031"/>
      <c r="F33" s="1031"/>
      <c r="G33" s="1032"/>
      <c r="H33" s="1033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52"/>
      <c r="J33" s="1376"/>
      <c r="K33" s="538"/>
      <c r="L33" s="767"/>
      <c r="M33" s="87"/>
      <c r="N33" s="992" t="s">
        <v>62</v>
      </c>
      <c r="O33" s="993">
        <f t="shared" ref="O33:O39" si="6">IF(N33="Acceptable",H33,0)</f>
        <v>0</v>
      </c>
      <c r="P33" s="994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700</v>
      </c>
    </row>
    <row r="34" spans="1:28" ht="13.5" customHeight="1">
      <c r="A34" s="995">
        <v>2</v>
      </c>
      <c r="B34" s="1544" t="s">
        <v>1</v>
      </c>
      <c r="C34" s="1270"/>
      <c r="D34" s="1271"/>
      <c r="E34" s="996"/>
      <c r="F34" s="996"/>
      <c r="G34" s="999"/>
      <c r="H34" s="1033">
        <f t="shared" si="5"/>
        <v>0</v>
      </c>
      <c r="I34" s="1422"/>
      <c r="J34" s="1337"/>
      <c r="K34" s="538"/>
      <c r="L34" s="540"/>
      <c r="M34" s="87"/>
      <c r="N34" s="1001" t="s">
        <v>62</v>
      </c>
      <c r="O34" s="1002">
        <f t="shared" si="6"/>
        <v>0</v>
      </c>
      <c r="P34" s="1003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701</v>
      </c>
    </row>
    <row r="35" spans="1:28" ht="13.5" customHeight="1">
      <c r="A35" s="995">
        <v>3</v>
      </c>
      <c r="B35" s="1544" t="s">
        <v>1</v>
      </c>
      <c r="C35" s="1270"/>
      <c r="D35" s="1271"/>
      <c r="E35" s="996"/>
      <c r="F35" s="996"/>
      <c r="G35" s="998"/>
      <c r="H35" s="1033">
        <f t="shared" si="5"/>
        <v>0</v>
      </c>
      <c r="I35" s="1422"/>
      <c r="J35" s="1337"/>
      <c r="K35" s="538"/>
      <c r="L35" s="540"/>
      <c r="M35" s="87"/>
      <c r="N35" s="1001" t="s">
        <v>62</v>
      </c>
      <c r="O35" s="1002">
        <f t="shared" si="6"/>
        <v>0</v>
      </c>
      <c r="P35" s="1003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702</v>
      </c>
    </row>
    <row r="36" spans="1:28" ht="13.5" customHeight="1">
      <c r="A36" s="1030">
        <v>4</v>
      </c>
      <c r="B36" s="1544" t="s">
        <v>1</v>
      </c>
      <c r="C36" s="1270"/>
      <c r="D36" s="1271"/>
      <c r="E36" s="996"/>
      <c r="F36" s="996"/>
      <c r="G36" s="998"/>
      <c r="H36" s="1033">
        <f t="shared" si="5"/>
        <v>0</v>
      </c>
      <c r="I36" s="1422"/>
      <c r="J36" s="1337"/>
      <c r="K36" s="538"/>
      <c r="L36" s="540"/>
      <c r="M36" s="87"/>
      <c r="N36" s="1034" t="s">
        <v>62</v>
      </c>
      <c r="O36" s="1035">
        <f t="shared" si="6"/>
        <v>0</v>
      </c>
      <c r="P36" s="1036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5">
        <v>5</v>
      </c>
      <c r="B37" s="1545" t="s">
        <v>1</v>
      </c>
      <c r="C37" s="1270"/>
      <c r="D37" s="1271"/>
      <c r="E37" s="1004"/>
      <c r="F37" s="1004"/>
      <c r="G37" s="1037"/>
      <c r="H37" s="1033">
        <f t="shared" si="5"/>
        <v>0</v>
      </c>
      <c r="I37" s="1421" t="s">
        <v>220</v>
      </c>
      <c r="J37" s="1337"/>
      <c r="K37" s="538"/>
      <c r="L37" s="540"/>
      <c r="M37" s="87"/>
      <c r="N37" s="995" t="s">
        <v>62</v>
      </c>
      <c r="O37" s="1038">
        <f t="shared" si="6"/>
        <v>0</v>
      </c>
      <c r="P37" s="1039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5">
        <v>6</v>
      </c>
      <c r="B38" s="1545" t="s">
        <v>1</v>
      </c>
      <c r="C38" s="1270"/>
      <c r="D38" s="1271"/>
      <c r="E38" s="1004"/>
      <c r="F38" s="1004"/>
      <c r="G38" s="1037"/>
      <c r="H38" s="1033">
        <f t="shared" si="5"/>
        <v>0</v>
      </c>
      <c r="I38" s="1421" t="s">
        <v>220</v>
      </c>
      <c r="J38" s="1337"/>
      <c r="K38" s="538"/>
      <c r="L38" s="540"/>
      <c r="M38" s="87"/>
      <c r="N38" s="995" t="s">
        <v>62</v>
      </c>
      <c r="O38" s="1038">
        <f t="shared" si="6"/>
        <v>0</v>
      </c>
      <c r="P38" s="1039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30">
        <v>7</v>
      </c>
      <c r="B39" s="1545" t="s">
        <v>1</v>
      </c>
      <c r="C39" s="1270"/>
      <c r="D39" s="1271"/>
      <c r="E39" s="1004"/>
      <c r="F39" s="1004"/>
      <c r="G39" s="1037"/>
      <c r="H39" s="1033">
        <f t="shared" si="5"/>
        <v>0</v>
      </c>
      <c r="I39" s="1421" t="s">
        <v>220</v>
      </c>
      <c r="J39" s="1337"/>
      <c r="K39" s="538"/>
      <c r="L39" s="540"/>
      <c r="M39" s="87"/>
      <c r="N39" s="1040" t="s">
        <v>62</v>
      </c>
      <c r="O39" s="1041">
        <f t="shared" si="6"/>
        <v>0</v>
      </c>
      <c r="P39" s="1042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1"/>
      <c r="B40" s="1546"/>
      <c r="C40" s="1288"/>
      <c r="D40" s="1351"/>
      <c r="E40" s="1012"/>
      <c r="F40" s="1012"/>
      <c r="G40" s="1043" t="s">
        <v>126</v>
      </c>
      <c r="H40" s="1015">
        <f>H29+H33+H34+H35+H39</f>
        <v>0</v>
      </c>
      <c r="I40" s="1547"/>
      <c r="J40" s="1289"/>
      <c r="K40" s="222"/>
      <c r="L40" s="1044"/>
      <c r="M40" s="87"/>
      <c r="N40" s="1011"/>
      <c r="O40" s="1018">
        <f>O29+O33+O34+O35+O39</f>
        <v>0</v>
      </c>
      <c r="P40" s="1016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5" t="s">
        <v>134</v>
      </c>
      <c r="B42" s="1046" t="s">
        <v>703</v>
      </c>
      <c r="C42" s="229"/>
      <c r="D42" s="229"/>
      <c r="E42" s="229"/>
      <c r="F42" s="229"/>
      <c r="G42" s="229"/>
      <c r="H42" s="229"/>
      <c r="I42" s="229"/>
      <c r="J42" s="1047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13.5" customHeight="1">
      <c r="A43" s="984" t="s">
        <v>114</v>
      </c>
      <c r="B43" s="1549" t="s">
        <v>704</v>
      </c>
      <c r="C43" s="1288"/>
      <c r="D43" s="1351"/>
      <c r="E43" s="1048" t="s">
        <v>529</v>
      </c>
      <c r="F43" s="107" t="s">
        <v>423</v>
      </c>
      <c r="G43" s="107" t="s">
        <v>674</v>
      </c>
      <c r="H43" s="105" t="s">
        <v>121</v>
      </c>
      <c r="I43" s="1322" t="s">
        <v>122</v>
      </c>
      <c r="J43" s="1289"/>
      <c r="K43" s="17"/>
      <c r="L43" s="44" t="s">
        <v>123</v>
      </c>
      <c r="M43" s="87"/>
      <c r="N43" s="104" t="s">
        <v>124</v>
      </c>
      <c r="O43" s="107" t="s">
        <v>125</v>
      </c>
      <c r="P43" s="985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6">
        <v>1</v>
      </c>
      <c r="B44" s="1550" t="s">
        <v>705</v>
      </c>
      <c r="C44" s="1493"/>
      <c r="D44" s="1494"/>
      <c r="E44" s="1049" t="s">
        <v>535</v>
      </c>
      <c r="F44" s="1050" t="s">
        <v>706</v>
      </c>
      <c r="G44" s="1051">
        <v>44868</v>
      </c>
      <c r="H44" s="991">
        <f t="shared" ref="H44:H53" si="7">IF(ISBLANK(B44),0,0+IF(E44="Local",1,0+IF(E44="International",2,0)))</f>
        <v>1</v>
      </c>
      <c r="I44" s="1551" t="s">
        <v>707</v>
      </c>
      <c r="J44" s="1376"/>
      <c r="K44" s="538"/>
      <c r="L44" s="767"/>
      <c r="M44" s="87"/>
      <c r="N44" s="992" t="s">
        <v>62</v>
      </c>
      <c r="O44" s="993">
        <f t="shared" ref="O44:O53" si="8">IF(N44="Acceptable",H44,0)</f>
        <v>1</v>
      </c>
      <c r="P44" s="994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535</v>
      </c>
    </row>
    <row r="45" spans="1:28" ht="13.5" customHeight="1">
      <c r="A45" s="995">
        <v>2</v>
      </c>
      <c r="B45" s="1552" t="s">
        <v>708</v>
      </c>
      <c r="C45" s="1389"/>
      <c r="D45" s="1386"/>
      <c r="E45" s="1052" t="s">
        <v>535</v>
      </c>
      <c r="F45" s="997" t="s">
        <v>709</v>
      </c>
      <c r="G45" s="999">
        <v>44874</v>
      </c>
      <c r="H45" s="1000">
        <f t="shared" si="7"/>
        <v>1</v>
      </c>
      <c r="I45" s="1431" t="s">
        <v>710</v>
      </c>
      <c r="J45" s="1337"/>
      <c r="K45" s="538"/>
      <c r="L45" s="540"/>
      <c r="M45" s="87"/>
      <c r="N45" s="1001" t="s">
        <v>62</v>
      </c>
      <c r="O45" s="1002">
        <f t="shared" si="8"/>
        <v>1</v>
      </c>
      <c r="P45" s="1003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537</v>
      </c>
    </row>
    <row r="46" spans="1:28" ht="13.5" customHeight="1">
      <c r="A46" s="995">
        <v>3</v>
      </c>
      <c r="B46" s="1496" t="s">
        <v>711</v>
      </c>
      <c r="C46" s="1270"/>
      <c r="D46" s="1271"/>
      <c r="E46" s="1052" t="s">
        <v>535</v>
      </c>
      <c r="F46" s="997" t="s">
        <v>712</v>
      </c>
      <c r="G46" s="999">
        <v>44996</v>
      </c>
      <c r="H46" s="1000">
        <f t="shared" si="7"/>
        <v>1</v>
      </c>
      <c r="I46" s="1431" t="s">
        <v>713</v>
      </c>
      <c r="J46" s="1337"/>
      <c r="K46" s="538"/>
      <c r="L46" s="540"/>
      <c r="M46" s="87"/>
      <c r="N46" s="1001" t="s">
        <v>62</v>
      </c>
      <c r="O46" s="1002">
        <f t="shared" si="8"/>
        <v>1</v>
      </c>
      <c r="P46" s="1003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5">
        <v>4</v>
      </c>
      <c r="B47" s="1553" t="s">
        <v>714</v>
      </c>
      <c r="C47" s="1411"/>
      <c r="D47" s="1412"/>
      <c r="E47" s="1053" t="s">
        <v>537</v>
      </c>
      <c r="F47" s="1054" t="s">
        <v>715</v>
      </c>
      <c r="G47" s="1055">
        <v>44468</v>
      </c>
      <c r="H47" s="1000">
        <f t="shared" si="7"/>
        <v>2</v>
      </c>
      <c r="I47" s="1431" t="s">
        <v>716</v>
      </c>
      <c r="J47" s="1337"/>
      <c r="K47" s="538"/>
      <c r="L47" s="540" t="s">
        <v>717</v>
      </c>
      <c r="M47" s="87"/>
      <c r="N47" s="1001" t="s">
        <v>62</v>
      </c>
      <c r="O47" s="1002">
        <f t="shared" si="8"/>
        <v>2</v>
      </c>
      <c r="P47" s="1003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5">
        <v>5</v>
      </c>
      <c r="B48" s="1554"/>
      <c r="C48" s="1411"/>
      <c r="D48" s="1412"/>
      <c r="E48" s="1056"/>
      <c r="F48" s="997"/>
      <c r="G48" s="998"/>
      <c r="H48" s="1000">
        <f t="shared" si="7"/>
        <v>0</v>
      </c>
      <c r="I48" s="1432"/>
      <c r="J48" s="1337"/>
      <c r="K48" s="538"/>
      <c r="L48" s="540"/>
      <c r="M48" s="87"/>
      <c r="N48" s="1001" t="s">
        <v>62</v>
      </c>
      <c r="O48" s="1002">
        <f t="shared" si="8"/>
        <v>0</v>
      </c>
      <c r="P48" s="1003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5">
        <v>6</v>
      </c>
      <c r="B49" s="1496"/>
      <c r="C49" s="1270"/>
      <c r="D49" s="1271"/>
      <c r="E49" s="1052"/>
      <c r="F49" s="997"/>
      <c r="G49" s="998"/>
      <c r="H49" s="1000">
        <f t="shared" si="7"/>
        <v>0</v>
      </c>
      <c r="I49" s="1432"/>
      <c r="J49" s="1337"/>
      <c r="K49" s="538"/>
      <c r="L49" s="540"/>
      <c r="M49" s="87"/>
      <c r="N49" s="1001" t="s">
        <v>62</v>
      </c>
      <c r="O49" s="1002">
        <f t="shared" si="8"/>
        <v>0</v>
      </c>
      <c r="P49" s="1003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5">
        <v>7</v>
      </c>
      <c r="B50" s="1496"/>
      <c r="C50" s="1270"/>
      <c r="D50" s="1271"/>
      <c r="E50" s="1052"/>
      <c r="F50" s="997"/>
      <c r="G50" s="998"/>
      <c r="H50" s="1000">
        <f t="shared" si="7"/>
        <v>0</v>
      </c>
      <c r="I50" s="1432"/>
      <c r="J50" s="1337"/>
      <c r="K50" s="538"/>
      <c r="L50" s="540"/>
      <c r="M50" s="87"/>
      <c r="N50" s="1001" t="s">
        <v>62</v>
      </c>
      <c r="O50" s="1002">
        <f t="shared" si="8"/>
        <v>0</v>
      </c>
      <c r="P50" s="1003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5">
        <v>8</v>
      </c>
      <c r="B51" s="1496"/>
      <c r="C51" s="1270"/>
      <c r="D51" s="1271"/>
      <c r="E51" s="1052"/>
      <c r="F51" s="997"/>
      <c r="G51" s="999"/>
      <c r="H51" s="1000">
        <f t="shared" si="7"/>
        <v>0</v>
      </c>
      <c r="I51" s="1432"/>
      <c r="J51" s="1337"/>
      <c r="K51" s="538"/>
      <c r="L51" s="540"/>
      <c r="M51" s="87"/>
      <c r="N51" s="1001" t="s">
        <v>62</v>
      </c>
      <c r="O51" s="1002">
        <f t="shared" si="8"/>
        <v>0</v>
      </c>
      <c r="P51" s="1003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5">
        <v>9</v>
      </c>
      <c r="B52" s="1496"/>
      <c r="C52" s="1270"/>
      <c r="D52" s="1271"/>
      <c r="E52" s="1052"/>
      <c r="F52" s="997"/>
      <c r="G52" s="999"/>
      <c r="H52" s="1000">
        <f t="shared" si="7"/>
        <v>0</v>
      </c>
      <c r="I52" s="1432"/>
      <c r="J52" s="1337"/>
      <c r="K52" s="538"/>
      <c r="L52" s="540"/>
      <c r="M52" s="87"/>
      <c r="N52" s="1001" t="s">
        <v>62</v>
      </c>
      <c r="O52" s="1002">
        <f t="shared" si="8"/>
        <v>0</v>
      </c>
      <c r="P52" s="1003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5">
        <v>10</v>
      </c>
      <c r="B53" s="1496"/>
      <c r="C53" s="1270"/>
      <c r="D53" s="1271"/>
      <c r="E53" s="1052"/>
      <c r="F53" s="997"/>
      <c r="G53" s="999"/>
      <c r="H53" s="1000">
        <f t="shared" si="7"/>
        <v>0</v>
      </c>
      <c r="I53" s="1432"/>
      <c r="J53" s="1337"/>
      <c r="K53" s="538"/>
      <c r="L53" s="540"/>
      <c r="M53" s="87"/>
      <c r="N53" s="1008" t="s">
        <v>62</v>
      </c>
      <c r="O53" s="1009">
        <f t="shared" si="8"/>
        <v>0</v>
      </c>
      <c r="P53" s="1010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1"/>
      <c r="B54" s="1546"/>
      <c r="C54" s="1288"/>
      <c r="D54" s="1351"/>
      <c r="E54" s="1012"/>
      <c r="F54" s="1013"/>
      <c r="G54" s="1043" t="s">
        <v>126</v>
      </c>
      <c r="H54" s="1015">
        <f>SUM(H44:H53)</f>
        <v>5</v>
      </c>
      <c r="I54" s="1548"/>
      <c r="J54" s="1289"/>
      <c r="K54" s="220"/>
      <c r="L54" s="1017"/>
      <c r="M54" s="87"/>
      <c r="N54" s="1011"/>
      <c r="O54" s="1018">
        <f>SUM(O43:O53)</f>
        <v>5</v>
      </c>
      <c r="P54" s="1016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288</v>
      </c>
      <c r="B56" s="366" t="s">
        <v>718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13.5" customHeight="1">
      <c r="A57" s="984" t="s">
        <v>114</v>
      </c>
      <c r="B57" s="1549" t="s">
        <v>719</v>
      </c>
      <c r="C57" s="1288"/>
      <c r="D57" s="1351"/>
      <c r="E57" s="1048" t="s">
        <v>720</v>
      </c>
      <c r="F57" s="107" t="s">
        <v>721</v>
      </c>
      <c r="G57" s="107" t="s">
        <v>722</v>
      </c>
      <c r="H57" s="1057" t="s">
        <v>723</v>
      </c>
      <c r="I57" s="105" t="s">
        <v>121</v>
      </c>
      <c r="J57" s="1058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5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25.5" customHeight="1">
      <c r="A58" s="1059">
        <v>1</v>
      </c>
      <c r="B58" s="1352" t="s">
        <v>264</v>
      </c>
      <c r="C58" s="1361"/>
      <c r="D58" s="1353"/>
      <c r="E58" s="1060" t="s">
        <v>537</v>
      </c>
      <c r="F58" s="1061" t="s">
        <v>682</v>
      </c>
      <c r="G58" s="1062" t="s">
        <v>724</v>
      </c>
      <c r="H58" s="1063">
        <v>44993</v>
      </c>
      <c r="I58" s="1064">
        <f t="shared" ref="I58:I67" si="9">IF(ISBLANK(B58),0,0+IF(E58="Local",3,0+IF(E58="International",5,0)))</f>
        <v>5</v>
      </c>
      <c r="J58" s="401" t="s">
        <v>725</v>
      </c>
      <c r="K58" s="538"/>
      <c r="L58" s="767"/>
      <c r="M58" s="87"/>
      <c r="N58" s="992" t="s">
        <v>62</v>
      </c>
      <c r="O58" s="993">
        <f t="shared" ref="O58:O67" si="10">IF(N58="Acceptable",I58,0)</f>
        <v>5</v>
      </c>
      <c r="P58" s="994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41.4">
      <c r="A59" s="1065">
        <v>2</v>
      </c>
      <c r="B59" s="1556" t="s">
        <v>275</v>
      </c>
      <c r="C59" s="1557"/>
      <c r="D59" s="1558"/>
      <c r="E59" s="1060" t="s">
        <v>537</v>
      </c>
      <c r="F59" s="1066" t="s">
        <v>684</v>
      </c>
      <c r="G59" s="1067" t="s">
        <v>724</v>
      </c>
      <c r="H59" s="1068">
        <v>45087</v>
      </c>
      <c r="I59" s="1064">
        <f t="shared" si="9"/>
        <v>5</v>
      </c>
      <c r="J59" s="401" t="s">
        <v>726</v>
      </c>
      <c r="K59" s="538"/>
      <c r="L59" s="540"/>
      <c r="M59" s="87"/>
      <c r="N59" s="1001" t="s">
        <v>62</v>
      </c>
      <c r="O59" s="1002">
        <f t="shared" si="10"/>
        <v>5</v>
      </c>
      <c r="P59" s="1003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5">
        <v>3</v>
      </c>
      <c r="B60" s="1496"/>
      <c r="C60" s="1270"/>
      <c r="D60" s="1271"/>
      <c r="E60" s="1052"/>
      <c r="F60" s="997"/>
      <c r="G60" s="999"/>
      <c r="H60" s="999"/>
      <c r="I60" s="1000">
        <f t="shared" si="9"/>
        <v>0</v>
      </c>
      <c r="J60" s="457"/>
      <c r="K60" s="538"/>
      <c r="L60" s="540"/>
      <c r="M60" s="87"/>
      <c r="N60" s="1001" t="s">
        <v>62</v>
      </c>
      <c r="O60" s="1002">
        <f t="shared" si="10"/>
        <v>0</v>
      </c>
      <c r="P60" s="1003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5">
        <v>4</v>
      </c>
      <c r="B61" s="1496"/>
      <c r="C61" s="1270"/>
      <c r="D61" s="1271"/>
      <c r="E61" s="1052"/>
      <c r="F61" s="997"/>
      <c r="G61" s="999"/>
      <c r="H61" s="999"/>
      <c r="I61" s="1000">
        <f t="shared" si="9"/>
        <v>0</v>
      </c>
      <c r="J61" s="457"/>
      <c r="K61" s="538"/>
      <c r="L61" s="540"/>
      <c r="M61" s="87"/>
      <c r="N61" s="1001" t="s">
        <v>62</v>
      </c>
      <c r="O61" s="1002">
        <f t="shared" si="10"/>
        <v>0</v>
      </c>
      <c r="P61" s="1003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5">
        <v>5</v>
      </c>
      <c r="B62" s="1496"/>
      <c r="C62" s="1270"/>
      <c r="D62" s="1271"/>
      <c r="E62" s="1052"/>
      <c r="F62" s="997"/>
      <c r="G62" s="999"/>
      <c r="H62" s="999"/>
      <c r="I62" s="1000">
        <f t="shared" si="9"/>
        <v>0</v>
      </c>
      <c r="J62" s="457"/>
      <c r="K62" s="538"/>
      <c r="L62" s="540"/>
      <c r="M62" s="87"/>
      <c r="N62" s="1001" t="s">
        <v>62</v>
      </c>
      <c r="O62" s="1002">
        <f t="shared" si="10"/>
        <v>0</v>
      </c>
      <c r="P62" s="1003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5">
        <v>6</v>
      </c>
      <c r="B63" s="1555"/>
      <c r="C63" s="1270"/>
      <c r="D63" s="1271"/>
      <c r="E63" s="1069" t="s">
        <v>1</v>
      </c>
      <c r="F63" s="1005"/>
      <c r="G63" s="1006"/>
      <c r="H63" s="1006"/>
      <c r="I63" s="1000">
        <f t="shared" si="9"/>
        <v>0</v>
      </c>
      <c r="J63" s="419" t="s">
        <v>220</v>
      </c>
      <c r="K63" s="538"/>
      <c r="L63" s="540"/>
      <c r="M63" s="87"/>
      <c r="N63" s="1001" t="s">
        <v>62</v>
      </c>
      <c r="O63" s="1002">
        <f t="shared" si="10"/>
        <v>0</v>
      </c>
      <c r="P63" s="1003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5">
        <v>7</v>
      </c>
      <c r="B64" s="1555"/>
      <c r="C64" s="1270"/>
      <c r="D64" s="1271"/>
      <c r="E64" s="1069" t="s">
        <v>1</v>
      </c>
      <c r="F64" s="1005"/>
      <c r="G64" s="1006"/>
      <c r="H64" s="1006"/>
      <c r="I64" s="1000">
        <f t="shared" si="9"/>
        <v>0</v>
      </c>
      <c r="J64" s="419" t="s">
        <v>220</v>
      </c>
      <c r="K64" s="538"/>
      <c r="L64" s="540"/>
      <c r="M64" s="87"/>
      <c r="N64" s="1001" t="s">
        <v>62</v>
      </c>
      <c r="O64" s="1002">
        <f t="shared" si="10"/>
        <v>0</v>
      </c>
      <c r="P64" s="1003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5">
        <v>8</v>
      </c>
      <c r="B65" s="1555"/>
      <c r="C65" s="1270"/>
      <c r="D65" s="1271"/>
      <c r="E65" s="1069" t="s">
        <v>1</v>
      </c>
      <c r="F65" s="1005"/>
      <c r="G65" s="1006"/>
      <c r="H65" s="1006"/>
      <c r="I65" s="1000">
        <f t="shared" si="9"/>
        <v>0</v>
      </c>
      <c r="J65" s="419" t="s">
        <v>220</v>
      </c>
      <c r="K65" s="538"/>
      <c r="L65" s="540"/>
      <c r="M65" s="87"/>
      <c r="N65" s="1001" t="s">
        <v>62</v>
      </c>
      <c r="O65" s="1002">
        <f t="shared" si="10"/>
        <v>0</v>
      </c>
      <c r="P65" s="1003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5">
        <v>9</v>
      </c>
      <c r="B66" s="1555"/>
      <c r="C66" s="1270"/>
      <c r="D66" s="1271"/>
      <c r="E66" s="1069" t="s">
        <v>1</v>
      </c>
      <c r="F66" s="1005"/>
      <c r="G66" s="1006"/>
      <c r="H66" s="1006"/>
      <c r="I66" s="1000">
        <f t="shared" si="9"/>
        <v>0</v>
      </c>
      <c r="J66" s="419" t="s">
        <v>220</v>
      </c>
      <c r="K66" s="538"/>
      <c r="L66" s="540"/>
      <c r="M66" s="87"/>
      <c r="N66" s="1001" t="s">
        <v>62</v>
      </c>
      <c r="O66" s="1002">
        <f t="shared" si="10"/>
        <v>0</v>
      </c>
      <c r="P66" s="1003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5">
        <v>10</v>
      </c>
      <c r="B67" s="1555"/>
      <c r="C67" s="1270"/>
      <c r="D67" s="1271"/>
      <c r="E67" s="1069" t="s">
        <v>1</v>
      </c>
      <c r="F67" s="1005"/>
      <c r="G67" s="1006"/>
      <c r="H67" s="1006"/>
      <c r="I67" s="1000">
        <f t="shared" si="9"/>
        <v>0</v>
      </c>
      <c r="J67" s="419" t="s">
        <v>220</v>
      </c>
      <c r="K67" s="538"/>
      <c r="L67" s="540"/>
      <c r="M67" s="87"/>
      <c r="N67" s="1008" t="s">
        <v>62</v>
      </c>
      <c r="O67" s="1009">
        <f t="shared" si="10"/>
        <v>0</v>
      </c>
      <c r="P67" s="1010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1"/>
      <c r="B68" s="1546"/>
      <c r="C68" s="1288"/>
      <c r="D68" s="1351"/>
      <c r="E68" s="1012"/>
      <c r="F68" s="1013"/>
      <c r="G68" s="1043"/>
      <c r="H68" s="1070" t="s">
        <v>126</v>
      </c>
      <c r="I68" s="1015">
        <f>SUM(I58:I67)</f>
        <v>10</v>
      </c>
      <c r="J68" s="1016"/>
      <c r="K68" s="87"/>
      <c r="L68" s="1017"/>
      <c r="M68" s="87"/>
      <c r="N68" s="1011"/>
      <c r="O68" s="1018">
        <f>SUM(O58:O67)</f>
        <v>10</v>
      </c>
      <c r="P68" s="1016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3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200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727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1"/>
      <c r="E82" s="831"/>
      <c r="F82" s="831"/>
      <c r="G82" s="16"/>
      <c r="H82" s="16"/>
      <c r="I82" s="16"/>
      <c r="J82" s="831"/>
      <c r="K82" s="831"/>
      <c r="L82" s="831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1"/>
      <c r="E84" s="831"/>
      <c r="F84" s="831"/>
      <c r="G84" s="16"/>
      <c r="H84" s="16"/>
      <c r="I84" s="16"/>
      <c r="J84" s="831"/>
      <c r="K84" s="831"/>
      <c r="L84" s="831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rintOptions horizontalCentered="1"/>
  <pageMargins left="9.8425196850393706E-2" right="9.8425196850393706E-2" top="0.59055118110236227" bottom="0.39370078740157483" header="0" footer="0"/>
  <pageSetup paperSize="9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22" workbookViewId="0">
      <selection sqref="A1:I1"/>
    </sheetView>
  </sheetViews>
  <sheetFormatPr defaultColWidth="14.44140625" defaultRowHeight="15" customHeight="1"/>
  <cols>
    <col min="1" max="1" width="3.6640625" customWidth="1"/>
    <col min="2" max="2" width="13.33203125" customWidth="1"/>
    <col min="3" max="3" width="76.88671875" customWidth="1"/>
    <col min="4" max="4" width="18.88671875" customWidth="1"/>
    <col min="5" max="5" width="30.5546875" customWidth="1"/>
    <col min="6" max="6" width="20.6640625" customWidth="1"/>
    <col min="7" max="7" width="21.6640625" customWidth="1"/>
    <col min="8" max="8" width="6.88671875" customWidth="1"/>
    <col min="9" max="9" width="28.66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43" t="s">
        <v>662</v>
      </c>
      <c r="B1" s="1264"/>
      <c r="C1" s="1264"/>
      <c r="D1" s="1264"/>
      <c r="E1" s="1264"/>
      <c r="F1" s="1264"/>
      <c r="G1" s="1264"/>
      <c r="H1" s="1264"/>
      <c r="I1" s="1264"/>
      <c r="J1" s="84"/>
      <c r="K1" s="84" t="str">
        <f>A1</f>
        <v>KRA IV - PROFESSIONAL DEVELOPMENT</v>
      </c>
      <c r="L1" s="86"/>
      <c r="M1" s="1343" t="str">
        <f>A1</f>
        <v>KRA IV - PROFESSIONAL DEVELOPMENT</v>
      </c>
      <c r="N1" s="1264"/>
      <c r="O1" s="1264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30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27" t="str">
        <f>'Request Form'!B6</f>
        <v>LAST NAME:</v>
      </c>
      <c r="B3" s="1271"/>
      <c r="C3" s="1345" t="str">
        <f>Form1_A!E3</f>
        <v>MAALIW</v>
      </c>
      <c r="D3" s="1270"/>
      <c r="E3" s="1270"/>
      <c r="F3" s="1270"/>
      <c r="G3" s="1270"/>
      <c r="H3" s="1270"/>
      <c r="I3" s="1271"/>
      <c r="J3" s="89"/>
      <c r="K3" s="89"/>
      <c r="L3" s="86"/>
      <c r="M3" s="86" t="str">
        <f t="shared" ref="M3:M5" si="0">A3</f>
        <v>LAST NAME:</v>
      </c>
      <c r="N3" s="1071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27" t="str">
        <f>'Request Form'!B7</f>
        <v>FIRST NAME, EXT.:</v>
      </c>
      <c r="B4" s="1271"/>
      <c r="C4" s="1345" t="str">
        <f>Form1_A!E4</f>
        <v>RENATO III</v>
      </c>
      <c r="D4" s="1270"/>
      <c r="E4" s="1270"/>
      <c r="F4" s="1270"/>
      <c r="G4" s="1270"/>
      <c r="H4" s="1270"/>
      <c r="I4" s="1271"/>
      <c r="J4" s="89"/>
      <c r="K4" s="89"/>
      <c r="L4" s="86"/>
      <c r="M4" s="86" t="str">
        <f t="shared" si="0"/>
        <v>FIRST NAME, EXT.:</v>
      </c>
      <c r="N4" s="1071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27" t="str">
        <f>'Request Form'!B8</f>
        <v>MIDDLE NAME:</v>
      </c>
      <c r="B5" s="1271"/>
      <c r="C5" s="1345" t="str">
        <f>Form1_A!E5</f>
        <v>RACELIS</v>
      </c>
      <c r="D5" s="1270"/>
      <c r="E5" s="1270"/>
      <c r="F5" s="1270"/>
      <c r="G5" s="1270"/>
      <c r="H5" s="1270"/>
      <c r="I5" s="1271"/>
      <c r="J5" s="89"/>
      <c r="K5" s="89"/>
      <c r="L5" s="86"/>
      <c r="M5" s="86" t="str">
        <f t="shared" si="0"/>
        <v>MIDDLE NAME:</v>
      </c>
      <c r="N5" s="1071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7"/>
      <c r="N6" s="1264"/>
      <c r="O6" s="1264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46" t="s">
        <v>728</v>
      </c>
      <c r="B7" s="1288"/>
      <c r="C7" s="1288"/>
      <c r="D7" s="1288"/>
      <c r="E7" s="1288"/>
      <c r="F7" s="1288"/>
      <c r="G7" s="1288"/>
      <c r="H7" s="1288"/>
      <c r="I7" s="1289"/>
      <c r="J7" s="92"/>
      <c r="K7" s="92" t="str">
        <f>A7</f>
        <v>CRITERION C – AWARDS AND RECOGNITION (MAX = 20 POINTS)</v>
      </c>
      <c r="L7" s="102"/>
      <c r="M7" s="1326" t="str">
        <f>A7</f>
        <v>CRITERION C – AWARDS AND RECOGNITION (MAX = 20 POINTS)</v>
      </c>
      <c r="N7" s="1264"/>
      <c r="O7" s="1264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30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729</v>
      </c>
    </row>
    <row r="9" spans="1:29" ht="28.5" customHeight="1">
      <c r="A9" s="424" t="s">
        <v>60</v>
      </c>
      <c r="B9" s="1347" t="s">
        <v>730</v>
      </c>
      <c r="C9" s="1264"/>
      <c r="D9" s="1264"/>
      <c r="E9" s="1264"/>
      <c r="F9" s="1264"/>
      <c r="G9" s="1264"/>
      <c r="H9" s="1264"/>
      <c r="I9" s="1348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47" t="str">
        <f>B9</f>
        <v>FOR EVERY AWARD OF DISTINCTION RECEIVED IN RECOGNITION OF ACHIEVEMENT IN RELEVANT AREAS OF SPECIALIZATION, PROFESSION AND/OR ASSIGNMENT OF THE FACULTY CONCERNED.</v>
      </c>
      <c r="N9" s="1264"/>
      <c r="O9" s="1264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535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2"/>
      <c r="J10" s="89"/>
      <c r="K10" s="89"/>
      <c r="L10" s="86"/>
      <c r="M10" s="1560"/>
      <c r="N10" s="1304"/>
      <c r="O10" s="1304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731</v>
      </c>
    </row>
    <row r="11" spans="1:29" ht="13.5" customHeight="1">
      <c r="A11" s="104" t="s">
        <v>114</v>
      </c>
      <c r="B11" s="1322" t="s">
        <v>732</v>
      </c>
      <c r="C11" s="1351"/>
      <c r="D11" s="107" t="s">
        <v>733</v>
      </c>
      <c r="E11" s="107" t="s">
        <v>734</v>
      </c>
      <c r="F11" s="107" t="s">
        <v>735</v>
      </c>
      <c r="G11" s="105" t="s">
        <v>736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3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5" customHeight="1">
      <c r="A12" s="155">
        <v>1</v>
      </c>
      <c r="B12" s="1561" t="s">
        <v>737</v>
      </c>
      <c r="C12" s="1408"/>
      <c r="D12" s="224" t="s">
        <v>731</v>
      </c>
      <c r="E12" s="224" t="s">
        <v>738</v>
      </c>
      <c r="F12" s="537">
        <v>45097</v>
      </c>
      <c r="G12" s="465" t="s">
        <v>547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739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55" t="s">
        <v>740</v>
      </c>
      <c r="C13" s="1271"/>
      <c r="D13" s="190" t="s">
        <v>731</v>
      </c>
      <c r="E13" s="1074" t="s">
        <v>741</v>
      </c>
      <c r="F13" s="236">
        <v>44329</v>
      </c>
      <c r="G13" s="191" t="s">
        <v>547</v>
      </c>
      <c r="H13" s="192">
        <f t="shared" si="2"/>
        <v>4</v>
      </c>
      <c r="I13" s="401" t="s">
        <v>742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55" t="s">
        <v>743</v>
      </c>
      <c r="C14" s="1271"/>
      <c r="D14" s="190" t="s">
        <v>731</v>
      </c>
      <c r="E14" s="1074" t="s">
        <v>741</v>
      </c>
      <c r="F14" s="1075">
        <v>44499</v>
      </c>
      <c r="G14" s="191" t="s">
        <v>547</v>
      </c>
      <c r="H14" s="192">
        <f t="shared" si="2"/>
        <v>4</v>
      </c>
      <c r="I14" s="401" t="s">
        <v>744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55" t="s">
        <v>745</v>
      </c>
      <c r="C15" s="1271"/>
      <c r="D15" s="190" t="s">
        <v>731</v>
      </c>
      <c r="E15" s="1074" t="s">
        <v>741</v>
      </c>
      <c r="F15" s="1075">
        <v>44863</v>
      </c>
      <c r="G15" s="191" t="s">
        <v>547</v>
      </c>
      <c r="H15" s="192">
        <f t="shared" si="2"/>
        <v>4</v>
      </c>
      <c r="I15" s="401" t="s">
        <v>746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55" t="s">
        <v>747</v>
      </c>
      <c r="C16" s="1271"/>
      <c r="D16" s="190" t="s">
        <v>731</v>
      </c>
      <c r="E16" s="1074" t="s">
        <v>741</v>
      </c>
      <c r="F16" s="1075">
        <v>44996</v>
      </c>
      <c r="G16" s="191" t="s">
        <v>547</v>
      </c>
      <c r="H16" s="192">
        <f t="shared" si="2"/>
        <v>4</v>
      </c>
      <c r="I16" s="401" t="s">
        <v>748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55" t="s">
        <v>749</v>
      </c>
      <c r="C17" s="1271"/>
      <c r="D17" s="190" t="s">
        <v>731</v>
      </c>
      <c r="E17" s="1074" t="s">
        <v>750</v>
      </c>
      <c r="F17" s="1075">
        <v>44905</v>
      </c>
      <c r="G17" s="191" t="s">
        <v>547</v>
      </c>
      <c r="H17" s="192">
        <f t="shared" si="2"/>
        <v>4</v>
      </c>
      <c r="I17" s="401" t="s">
        <v>751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55" t="s">
        <v>752</v>
      </c>
      <c r="C18" s="1271"/>
      <c r="D18" s="190" t="s">
        <v>729</v>
      </c>
      <c r="E18" s="190" t="s">
        <v>590</v>
      </c>
      <c r="F18" s="1075">
        <v>44911</v>
      </c>
      <c r="G18" s="191" t="s">
        <v>753</v>
      </c>
      <c r="H18" s="192">
        <f t="shared" si="2"/>
        <v>2</v>
      </c>
      <c r="I18" s="401" t="s">
        <v>754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62" t="s">
        <v>755</v>
      </c>
      <c r="C19" s="1271"/>
      <c r="D19" s="811" t="s">
        <v>729</v>
      </c>
      <c r="E19" s="811" t="s">
        <v>756</v>
      </c>
      <c r="F19" s="1076">
        <v>44181</v>
      </c>
      <c r="G19" s="1077" t="s">
        <v>753</v>
      </c>
      <c r="H19" s="1078">
        <f t="shared" si="2"/>
        <v>2</v>
      </c>
      <c r="I19" s="401" t="s">
        <v>757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62" t="s">
        <v>758</v>
      </c>
      <c r="C20" s="1271"/>
      <c r="D20" s="811" t="s">
        <v>729</v>
      </c>
      <c r="E20" s="811" t="s">
        <v>756</v>
      </c>
      <c r="F20" s="1076">
        <v>44638</v>
      </c>
      <c r="G20" s="1077" t="s">
        <v>753</v>
      </c>
      <c r="H20" s="1078">
        <f t="shared" si="2"/>
        <v>2</v>
      </c>
      <c r="I20" s="401" t="s">
        <v>759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55" t="s">
        <v>760</v>
      </c>
      <c r="C21" s="1271"/>
      <c r="D21" s="190" t="s">
        <v>729</v>
      </c>
      <c r="E21" s="190" t="s">
        <v>590</v>
      </c>
      <c r="F21" s="236">
        <v>44872</v>
      </c>
      <c r="G21" s="191" t="s">
        <v>753</v>
      </c>
      <c r="H21" s="192">
        <f t="shared" si="2"/>
        <v>2</v>
      </c>
      <c r="I21" s="401" t="s">
        <v>761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88"/>
      <c r="C22" s="1351"/>
      <c r="D22" s="193"/>
      <c r="E22" s="516"/>
      <c r="F22" s="505" t="s">
        <v>126</v>
      </c>
      <c r="G22" s="1079"/>
      <c r="H22" s="213">
        <f>SUM(H12:H21)</f>
        <v>32</v>
      </c>
      <c r="I22" s="173"/>
      <c r="J22" s="86"/>
      <c r="K22" s="487"/>
      <c r="L22" s="86"/>
      <c r="M22" s="141"/>
      <c r="N22" s="814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30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46" t="s">
        <v>762</v>
      </c>
      <c r="B24" s="1288"/>
      <c r="C24" s="1288"/>
      <c r="D24" s="1288"/>
      <c r="E24" s="1288"/>
      <c r="F24" s="1288"/>
      <c r="G24" s="1288"/>
      <c r="H24" s="1288"/>
      <c r="I24" s="1289"/>
      <c r="J24" s="92"/>
      <c r="K24" s="92" t="str">
        <f>A24</f>
        <v>CRITERION D – BONUS INDICATORS FOR NEWLY APPOINTED FACULTY (MAX = 20 POINTS)</v>
      </c>
      <c r="L24" s="86"/>
      <c r="M24" s="1326" t="str">
        <f>A24</f>
        <v>CRITERION D – BONUS INDICATORS FOR NEWLY APPOINTED FACULTY (MAX = 20 POINTS)</v>
      </c>
      <c r="N24" s="1264"/>
      <c r="O24" s="1264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30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763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30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27" t="s">
        <v>114</v>
      </c>
      <c r="B27" s="1331" t="s">
        <v>764</v>
      </c>
      <c r="C27" s="1282"/>
      <c r="D27" s="1329" t="s">
        <v>765</v>
      </c>
      <c r="E27" s="1329" t="s">
        <v>766</v>
      </c>
      <c r="F27" s="1331" t="s">
        <v>767</v>
      </c>
      <c r="G27" s="1282"/>
      <c r="H27" s="1329" t="s">
        <v>121</v>
      </c>
      <c r="I27" s="1476" t="s">
        <v>122</v>
      </c>
      <c r="J27" s="17"/>
      <c r="K27" s="1362" t="s">
        <v>123</v>
      </c>
      <c r="L27" s="86"/>
      <c r="M27" s="104" t="s">
        <v>124</v>
      </c>
      <c r="N27" s="1073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768</v>
      </c>
    </row>
    <row r="28" spans="1:29" ht="13.5" customHeight="1">
      <c r="A28" s="1328"/>
      <c r="B28" s="1332"/>
      <c r="C28" s="1284"/>
      <c r="D28" s="1330"/>
      <c r="E28" s="1330"/>
      <c r="F28" s="763" t="s">
        <v>769</v>
      </c>
      <c r="G28" s="763" t="s">
        <v>770</v>
      </c>
      <c r="H28" s="1330"/>
      <c r="I28" s="1559"/>
      <c r="J28" s="17"/>
      <c r="K28" s="1363"/>
      <c r="L28" s="86"/>
      <c r="M28" s="118" t="s">
        <v>62</v>
      </c>
      <c r="N28" s="1080"/>
      <c r="O28" s="1081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771</v>
      </c>
    </row>
    <row r="29" spans="1:29" ht="14.25" customHeight="1">
      <c r="A29" s="155">
        <v>1</v>
      </c>
      <c r="B29" s="1470" t="s">
        <v>1</v>
      </c>
      <c r="C29" s="1353"/>
      <c r="D29" s="816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772</v>
      </c>
    </row>
    <row r="30" spans="1:29" ht="13.5" customHeight="1">
      <c r="A30" s="121">
        <v>2</v>
      </c>
      <c r="B30" s="1380" t="s">
        <v>1</v>
      </c>
      <c r="C30" s="1271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773</v>
      </c>
    </row>
    <row r="31" spans="1:29" ht="13.5" customHeight="1">
      <c r="A31" s="121">
        <v>3</v>
      </c>
      <c r="B31" s="1380" t="s">
        <v>1</v>
      </c>
      <c r="C31" s="1271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80" t="s">
        <v>1</v>
      </c>
      <c r="C32" s="1271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80" t="s">
        <v>1</v>
      </c>
      <c r="C33" s="1271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80" t="s">
        <v>1</v>
      </c>
      <c r="C34" s="1271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80" t="s">
        <v>1</v>
      </c>
      <c r="C35" s="1271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88"/>
      <c r="C36" s="1351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4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30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774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30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27" t="s">
        <v>114</v>
      </c>
      <c r="B39" s="1331" t="s">
        <v>775</v>
      </c>
      <c r="C39" s="1282"/>
      <c r="D39" s="1329" t="s">
        <v>764</v>
      </c>
      <c r="E39" s="1329" t="s">
        <v>766</v>
      </c>
      <c r="F39" s="1331" t="s">
        <v>767</v>
      </c>
      <c r="G39" s="1282"/>
      <c r="H39" s="1329" t="s">
        <v>121</v>
      </c>
      <c r="I39" s="1476" t="s">
        <v>122</v>
      </c>
      <c r="J39" s="17"/>
      <c r="K39" s="1362" t="s">
        <v>123</v>
      </c>
      <c r="L39" s="86"/>
      <c r="M39" s="104" t="s">
        <v>124</v>
      </c>
      <c r="N39" s="1073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28"/>
      <c r="B40" s="1332"/>
      <c r="C40" s="1284"/>
      <c r="D40" s="1330"/>
      <c r="E40" s="1330"/>
      <c r="F40" s="763" t="s">
        <v>769</v>
      </c>
      <c r="G40" s="763" t="s">
        <v>770</v>
      </c>
      <c r="H40" s="1330"/>
      <c r="I40" s="1559"/>
      <c r="J40" s="17"/>
      <c r="K40" s="1363"/>
      <c r="L40" s="86"/>
      <c r="M40" s="798"/>
      <c r="N40" s="1082"/>
      <c r="O40" s="800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84"/>
      <c r="C41" s="1366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3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776</v>
      </c>
    </row>
    <row r="42" spans="1:29" ht="13.5" customHeight="1">
      <c r="A42" s="121">
        <v>2</v>
      </c>
      <c r="B42" s="1380"/>
      <c r="C42" s="1271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777</v>
      </c>
    </row>
    <row r="43" spans="1:29" ht="13.5" customHeight="1">
      <c r="A43" s="121">
        <v>3</v>
      </c>
      <c r="B43" s="1380"/>
      <c r="C43" s="1271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778</v>
      </c>
    </row>
    <row r="44" spans="1:29" ht="13.5" customHeight="1">
      <c r="A44" s="121">
        <v>4</v>
      </c>
      <c r="B44" s="1380"/>
      <c r="C44" s="1271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87"/>
      <c r="C45" s="1386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87"/>
      <c r="C46" s="1386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87"/>
      <c r="C47" s="1386"/>
      <c r="D47" s="190" t="s">
        <v>1</v>
      </c>
      <c r="E47" s="1084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38"/>
      <c r="C48" s="1351"/>
      <c r="D48" s="136"/>
      <c r="E48" s="390"/>
      <c r="F48" s="1085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4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30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6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6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6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200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727</v>
      </c>
      <c r="N53" s="1086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6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6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6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6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7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7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30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30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30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30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30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30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30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30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30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30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30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30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30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30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30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30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30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30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30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30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30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30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30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30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30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30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30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30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30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30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30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30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30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30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30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30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30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30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30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30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30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30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30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30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30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30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30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30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30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30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30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30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30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30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30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30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30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30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30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30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30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30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30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30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30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30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30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30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30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30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30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30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30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30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30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30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30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30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30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30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30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30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30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30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30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30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30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30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30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30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30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30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30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30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30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30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30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30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30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30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30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30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30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30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30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30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30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30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30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30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30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30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30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30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30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30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30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30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30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30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30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30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30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30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30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30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30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30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30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30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30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30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30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30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30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30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30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30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30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30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30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30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30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30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30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30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30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30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30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30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30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30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30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30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30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30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30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30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30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30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30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30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30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30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30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30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30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30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30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30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30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30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30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30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30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30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30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30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30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30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30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30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30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30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30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30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30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30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30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30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30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30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30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30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30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30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30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30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30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30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30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30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30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30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30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30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30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30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30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30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30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30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30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30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30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30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30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30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30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30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30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30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30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30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30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30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30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30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30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30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30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30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30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30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30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30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30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30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30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30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30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30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30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30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30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30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30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30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30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30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30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30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30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30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30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30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30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30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30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30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30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30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30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30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30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30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30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30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30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30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30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30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30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30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30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30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30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30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30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30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30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30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30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30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30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30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30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30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30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30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30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30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30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30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30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30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30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30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30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30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30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30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30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30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30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30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30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30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30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30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30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30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30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30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30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30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30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30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30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30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30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30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30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30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30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30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30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30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30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30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30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30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30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30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30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30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30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30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30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30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30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30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30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30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30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30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30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30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30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30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30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30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30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30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30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30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30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30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30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30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30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30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30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30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30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30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30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30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30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30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30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30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30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30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30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30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30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30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30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30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30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30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30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30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30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30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30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30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30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30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30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30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30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30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30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30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30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30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30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30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30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30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30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30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30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30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30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30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30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30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30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30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30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30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30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30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30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30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30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30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30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30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30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30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30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30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30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30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30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30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30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30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30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30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30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30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30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30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30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30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30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30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30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30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30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30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30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30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30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30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30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30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30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30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30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30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30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30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30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30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30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30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30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30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30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30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30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30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30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30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30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30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30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30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30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30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30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30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30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30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30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30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30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30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30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30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30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30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30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30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30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30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30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30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30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30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30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30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30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30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30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30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30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30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30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30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30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30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30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30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30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30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30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30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30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30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30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30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30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30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30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30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30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30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30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30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30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30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30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30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30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30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30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30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30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30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30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30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30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30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30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30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30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30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30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30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30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30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30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30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30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30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30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30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30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30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30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30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30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30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30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30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30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30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30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30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30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30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30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30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30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30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30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30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30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30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30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30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30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30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30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30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30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30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30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30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30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30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30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30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30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30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30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30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30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30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30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30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30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30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30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30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30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30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30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30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30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30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30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30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30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30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30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30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30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30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30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30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30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30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30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30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30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30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30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30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30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30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30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30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30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30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30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30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30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30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30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30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30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30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30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30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30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30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30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30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30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30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30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30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30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30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30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30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30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30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30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30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30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30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30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30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30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30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30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30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30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30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30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30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30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30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30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30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30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30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30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30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30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30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30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30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30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30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30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30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30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30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30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30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30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30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30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30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30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30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30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30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30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30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30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30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30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30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30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30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30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30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30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30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30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30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30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30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30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30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30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30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30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30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30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30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30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30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30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30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30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30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30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30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30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30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30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30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30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30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30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30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30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30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30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30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30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30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30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30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30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30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30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30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30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30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30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30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30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30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30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30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30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30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30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30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30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30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30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30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30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30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30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30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30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30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30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30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30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30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30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30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30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30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30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30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30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30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30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30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30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30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30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30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30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30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30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30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30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30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30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30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30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30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30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30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30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30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30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30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30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30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30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30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30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30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30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30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30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30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30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30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30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30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30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30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30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30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30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30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30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30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30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30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30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30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30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30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30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30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30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30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30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30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30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30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30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30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30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30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30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30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30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30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30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30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30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30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30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30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30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30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30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30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30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30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30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30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30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30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30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30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30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30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30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30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30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30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30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30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30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30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30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30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30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30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30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30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30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30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30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30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30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30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30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30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30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30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30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30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30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30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30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30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30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30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30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30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30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30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30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30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30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30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30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30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30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30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30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30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30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30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30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30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30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30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30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30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30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30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30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30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30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30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30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30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30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30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30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30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30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30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30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30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30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30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30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30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rintOptions horizontalCentered="1"/>
  <pageMargins left="9.8425196850393706E-2" right="9.8425196850393706E-2" top="0.59055118110236227" bottom="0.39370078740157483" header="0" footer="0"/>
  <pageSetup paperSize="9" orientation="landscape"/>
  <headerFooter>
    <oddFooter>&amp;RPage &amp;P of</oddFooter>
  </headerFooter>
  <colBreaks count="1" manualBreakCount="1">
    <brk id="11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390" t="s">
        <v>178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390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390" t="s">
        <v>662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 t="str">
        <f t="shared" ref="K3:K4" si="0">A3</f>
        <v>KRA IV - PROFESSIONAL DEVELOPMENT</v>
      </c>
      <c r="L3" s="246"/>
      <c r="M3" s="1390" t="str">
        <f t="shared" ref="M3:M4" si="1">A3</f>
        <v>KRA IV - PROFESSIONAL DEVELOPMENT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391" t="s">
        <v>179</v>
      </c>
      <c r="B4" s="1264"/>
      <c r="C4" s="1264"/>
      <c r="D4" s="1264"/>
      <c r="E4" s="1264"/>
      <c r="F4" s="1264"/>
      <c r="G4" s="1264"/>
      <c r="H4" s="1264"/>
      <c r="I4" s="1264"/>
      <c r="J4" s="93"/>
      <c r="K4" s="93" t="str">
        <f t="shared" si="0"/>
        <v>SUMMARY OF POINTS</v>
      </c>
      <c r="L4" s="246"/>
      <c r="M4" s="1391" t="str">
        <f t="shared" si="1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80" t="str">
        <f>'Request Form'!B6</f>
        <v>LAST NAME:</v>
      </c>
      <c r="B6" s="1361"/>
      <c r="C6" s="1353"/>
      <c r="D6" s="1392" t="str">
        <f>Form1_A!E3</f>
        <v>MAALIW</v>
      </c>
      <c r="E6" s="1302"/>
      <c r="F6" s="1302"/>
      <c r="G6" s="1302"/>
      <c r="H6" s="1302"/>
      <c r="I6" s="1303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81" t="str">
        <f>'Request Form'!B7</f>
        <v>FIRST NAME, EXT.:</v>
      </c>
      <c r="B7" s="1270"/>
      <c r="C7" s="1271"/>
      <c r="D7" s="1395" t="str">
        <f>Form1_A!E4</f>
        <v>RENATO III</v>
      </c>
      <c r="E7" s="1270"/>
      <c r="F7" s="1270"/>
      <c r="G7" s="1270"/>
      <c r="H7" s="1270"/>
      <c r="I7" s="1337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81" t="str">
        <f>'Request Form'!B8</f>
        <v>MIDDLE NAME:</v>
      </c>
      <c r="B8" s="1270"/>
      <c r="C8" s="1271"/>
      <c r="D8" s="1395" t="str">
        <f>Form1_A!E5</f>
        <v>RACELIS</v>
      </c>
      <c r="E8" s="1270"/>
      <c r="F8" s="1270"/>
      <c r="G8" s="1270"/>
      <c r="H8" s="1270"/>
      <c r="I8" s="1337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35"/>
      <c r="B9" s="1288"/>
      <c r="C9" s="1288"/>
      <c r="D9" s="1288"/>
      <c r="E9" s="1288"/>
      <c r="F9" s="1288"/>
      <c r="G9" s="1288"/>
      <c r="H9" s="1288"/>
      <c r="I9" s="1288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46" t="s">
        <v>779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93" t="str">
        <f>A10</f>
        <v>CRITERION A – INVOLVEMENT IN PROFESSIONAL ORGANIZATIONS (MAX = 20 POINTS)</v>
      </c>
      <c r="L10" s="246"/>
      <c r="M10" s="1403" t="str">
        <f>A10</f>
        <v>CRITERION A – INVOLVEMENT IN PROFESSIONAL ORGANIZATIONS (MAX = 20 POINTS)</v>
      </c>
      <c r="N10" s="1304"/>
      <c r="O10" s="130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63" t="s">
        <v>780</v>
      </c>
      <c r="B11" s="1288"/>
      <c r="C11" s="1288"/>
      <c r="D11" s="1288"/>
      <c r="E11" s="1288"/>
      <c r="F11" s="1288"/>
      <c r="G11" s="1351"/>
      <c r="H11" s="574" t="s">
        <v>121</v>
      </c>
      <c r="I11" s="575" t="s">
        <v>181</v>
      </c>
      <c r="J11" s="21"/>
      <c r="K11" s="576" t="s">
        <v>123</v>
      </c>
      <c r="L11" s="246"/>
      <c r="M11" s="1088" t="s">
        <v>125</v>
      </c>
      <c r="N11" s="73" t="s">
        <v>181</v>
      </c>
      <c r="O11" s="1089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90" t="s">
        <v>60</v>
      </c>
      <c r="B12" s="1564" t="s">
        <v>781</v>
      </c>
      <c r="C12" s="1361"/>
      <c r="D12" s="1361"/>
      <c r="E12" s="1361"/>
      <c r="F12" s="1361"/>
      <c r="G12" s="1353"/>
      <c r="H12" s="608">
        <f>'Form 4-A&amp;B'!I21</f>
        <v>20</v>
      </c>
      <c r="I12" s="1091"/>
      <c r="J12" s="21"/>
      <c r="K12" s="1092"/>
      <c r="L12" s="259"/>
      <c r="M12" s="1093">
        <f>'Form 4-A&amp;B'!O21</f>
        <v>20</v>
      </c>
      <c r="N12" s="1094"/>
      <c r="O12" s="1095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33" t="s">
        <v>186</v>
      </c>
      <c r="D13" s="1288"/>
      <c r="E13" s="1288"/>
      <c r="F13" s="1288"/>
      <c r="G13" s="1351"/>
      <c r="H13" s="648">
        <f>H12</f>
        <v>20</v>
      </c>
      <c r="I13" s="281">
        <f>IF(H13&gt;=20,20,H13)</f>
        <v>20</v>
      </c>
      <c r="J13" s="282"/>
      <c r="K13" s="649"/>
      <c r="L13" s="246"/>
      <c r="M13" s="1096">
        <f>SUM(M12)</f>
        <v>20</v>
      </c>
      <c r="N13" s="1097">
        <f>IF(M13&gt;=20,20,M13)</f>
        <v>20</v>
      </c>
      <c r="O13" s="1098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02"/>
      <c r="B14" s="1288"/>
      <c r="C14" s="1288"/>
      <c r="D14" s="1288"/>
      <c r="E14" s="1288"/>
      <c r="F14" s="1288"/>
      <c r="G14" s="1288"/>
      <c r="H14" s="1288"/>
      <c r="I14" s="1288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396" t="s">
        <v>782</v>
      </c>
      <c r="B15" s="1288"/>
      <c r="C15" s="1288"/>
      <c r="D15" s="1288"/>
      <c r="E15" s="1288"/>
      <c r="F15" s="1288"/>
      <c r="G15" s="1288"/>
      <c r="H15" s="1288"/>
      <c r="I15" s="1289"/>
      <c r="J15" s="93"/>
      <c r="K15" s="93" t="str">
        <f>A15</f>
        <v>CRITERION B - CONTINUING DEVELOPMENT (MAX = 60 POINTS)</v>
      </c>
      <c r="L15" s="246"/>
      <c r="M15" s="1403" t="str">
        <f>A15</f>
        <v>CRITERION B - CONTINUING DEVELOPMENT (MAX = 60 POINTS)</v>
      </c>
      <c r="N15" s="1304"/>
      <c r="O15" s="130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63" t="s">
        <v>780</v>
      </c>
      <c r="B16" s="1288"/>
      <c r="C16" s="1288"/>
      <c r="D16" s="1288"/>
      <c r="E16" s="1288"/>
      <c r="F16" s="1288"/>
      <c r="G16" s="1351"/>
      <c r="H16" s="574" t="s">
        <v>121</v>
      </c>
      <c r="I16" s="575" t="s">
        <v>181</v>
      </c>
      <c r="J16" s="21"/>
      <c r="K16" s="576" t="s">
        <v>123</v>
      </c>
      <c r="L16" s="259"/>
      <c r="M16" s="1088" t="s">
        <v>125</v>
      </c>
      <c r="N16" s="73" t="s">
        <v>181</v>
      </c>
      <c r="O16" s="1089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9" t="s">
        <v>60</v>
      </c>
      <c r="B17" s="1565" t="s">
        <v>783</v>
      </c>
      <c r="C17" s="1361"/>
      <c r="D17" s="1361"/>
      <c r="E17" s="1361"/>
      <c r="F17" s="1361"/>
      <c r="G17" s="1353"/>
      <c r="H17" s="1100">
        <f>'Form 4-A&amp;B'!H40</f>
        <v>0</v>
      </c>
      <c r="I17" s="1101">
        <f>IF(H17&gt;=40,40,H17)</f>
        <v>0</v>
      </c>
      <c r="J17" s="918"/>
      <c r="K17" s="1102"/>
      <c r="L17" s="246"/>
      <c r="M17" s="1103">
        <f>'Form 4-A&amp;B'!O40</f>
        <v>0</v>
      </c>
      <c r="N17" s="1104"/>
      <c r="O17" s="110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66" t="s">
        <v>784</v>
      </c>
      <c r="C18" s="1270"/>
      <c r="D18" s="1270"/>
      <c r="E18" s="1270"/>
      <c r="F18" s="1270"/>
      <c r="G18" s="1271"/>
      <c r="H18" s="916">
        <f>'Form 4-A&amp;B'!H54</f>
        <v>5</v>
      </c>
      <c r="I18" s="1106">
        <f t="shared" ref="I18:I19" si="4">IF(H18&gt;=10,10,H18)</f>
        <v>5</v>
      </c>
      <c r="J18" s="918"/>
      <c r="K18" s="346"/>
      <c r="L18" s="246"/>
      <c r="M18" s="1107">
        <f>'Form 4-A&amp;B'!H54</f>
        <v>5</v>
      </c>
      <c r="N18" s="1108"/>
      <c r="O18" s="110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4" t="s">
        <v>288</v>
      </c>
      <c r="B19" s="1567" t="s">
        <v>785</v>
      </c>
      <c r="C19" s="1370"/>
      <c r="D19" s="1370"/>
      <c r="E19" s="1370"/>
      <c r="F19" s="1370"/>
      <c r="G19" s="1371"/>
      <c r="H19" s="685">
        <f>'Form 4-A&amp;B'!I68</f>
        <v>10</v>
      </c>
      <c r="I19" s="1110">
        <f t="shared" si="4"/>
        <v>10</v>
      </c>
      <c r="J19" s="918"/>
      <c r="K19" s="346"/>
      <c r="L19" s="246"/>
      <c r="M19" s="1111">
        <f>'Form 4-A&amp;B'!I68</f>
        <v>10</v>
      </c>
      <c r="N19" s="1112"/>
      <c r="O19" s="1113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33" t="s">
        <v>192</v>
      </c>
      <c r="D20" s="1288"/>
      <c r="E20" s="1288"/>
      <c r="F20" s="1288"/>
      <c r="G20" s="1351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6">
        <f>SUM(M17:M19)</f>
        <v>15</v>
      </c>
      <c r="N20" s="1097">
        <f>IF(M20&gt;=60,60,M20)</f>
        <v>15</v>
      </c>
      <c r="O20" s="109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68"/>
      <c r="B21" s="1288"/>
      <c r="C21" s="1288"/>
      <c r="D21" s="1288"/>
      <c r="E21" s="1288"/>
      <c r="F21" s="1288"/>
      <c r="G21" s="1288"/>
      <c r="H21" s="1288"/>
      <c r="I21" s="1288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396" t="s">
        <v>786</v>
      </c>
      <c r="B22" s="1288"/>
      <c r="C22" s="1288"/>
      <c r="D22" s="1288"/>
      <c r="E22" s="1288"/>
      <c r="F22" s="1288"/>
      <c r="G22" s="1288"/>
      <c r="H22" s="1288"/>
      <c r="I22" s="1289"/>
      <c r="J22" s="93"/>
      <c r="K22" s="93" t="str">
        <f>A22</f>
        <v>CRITERION C - AWARDS AND RECOGNITION (MAX = 20 POINTS)</v>
      </c>
      <c r="L22" s="246"/>
      <c r="M22" s="1403" t="str">
        <f>A22</f>
        <v>CRITERION C - AWARDS AND RECOGNITION (MAX = 20 POINTS)</v>
      </c>
      <c r="N22" s="1304"/>
      <c r="O22" s="1304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63" t="s">
        <v>780</v>
      </c>
      <c r="B23" s="1288"/>
      <c r="C23" s="1288"/>
      <c r="D23" s="1288"/>
      <c r="E23" s="1288"/>
      <c r="F23" s="1288"/>
      <c r="G23" s="1351"/>
      <c r="H23" s="574" t="s">
        <v>121</v>
      </c>
      <c r="I23" s="575" t="s">
        <v>181</v>
      </c>
      <c r="J23" s="21"/>
      <c r="K23" s="1114" t="s">
        <v>123</v>
      </c>
      <c r="L23" s="259"/>
      <c r="M23" s="73" t="s">
        <v>125</v>
      </c>
      <c r="N23" s="73" t="s">
        <v>181</v>
      </c>
      <c r="O23" s="1089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90" t="s">
        <v>60</v>
      </c>
      <c r="B24" s="1572" t="s">
        <v>787</v>
      </c>
      <c r="C24" s="1361"/>
      <c r="D24" s="1361"/>
      <c r="E24" s="1361"/>
      <c r="F24" s="1361"/>
      <c r="G24" s="1353"/>
      <c r="H24" s="1115">
        <f>'Form 4-C&amp;D'!H22</f>
        <v>32</v>
      </c>
      <c r="I24" s="700"/>
      <c r="J24" s="698"/>
      <c r="K24" s="1116"/>
      <c r="L24" s="259"/>
      <c r="M24" s="1093">
        <f>'Form 4-C&amp;D'!N22</f>
        <v>18</v>
      </c>
      <c r="N24" s="1117"/>
      <c r="O24" s="1095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33" t="s">
        <v>198</v>
      </c>
      <c r="D25" s="1288"/>
      <c r="E25" s="1288"/>
      <c r="F25" s="1288"/>
      <c r="G25" s="1351"/>
      <c r="H25" s="1118">
        <f>SUM(H24)</f>
        <v>32</v>
      </c>
      <c r="I25" s="281">
        <f>IF(H25&gt;=20,20,H25)</f>
        <v>20</v>
      </c>
      <c r="J25" s="282"/>
      <c r="K25" s="649"/>
      <c r="L25" s="358"/>
      <c r="M25" s="1096">
        <f>SUM(M24)</f>
        <v>18</v>
      </c>
      <c r="N25" s="1097">
        <f>IF(M25&gt;=20,20,M25)</f>
        <v>18</v>
      </c>
      <c r="O25" s="1119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06" t="s">
        <v>788</v>
      </c>
      <c r="B27" s="1288"/>
      <c r="C27" s="1288"/>
      <c r="D27" s="1288"/>
      <c r="E27" s="1288"/>
      <c r="F27" s="1288"/>
      <c r="G27" s="1288"/>
      <c r="H27" s="1288"/>
      <c r="I27" s="1289"/>
      <c r="J27" s="324"/>
      <c r="K27" s="324" t="str">
        <f>A27</f>
        <v>CRITERION D - BONUS INDICATOR FOR NEWLY HIRED FACULTY (MAX = 20 POINTS)</v>
      </c>
      <c r="L27" s="358"/>
      <c r="M27" s="1573" t="str">
        <f>A27</f>
        <v>CRITERION D - BONUS INDICATOR FOR NEWLY HIRED FACULTY (MAX = 20 POINTS)</v>
      </c>
      <c r="N27" s="1304"/>
      <c r="O27" s="1304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63" t="s">
        <v>780</v>
      </c>
      <c r="B28" s="1288"/>
      <c r="C28" s="1288"/>
      <c r="D28" s="1288"/>
      <c r="E28" s="1288"/>
      <c r="F28" s="1288"/>
      <c r="G28" s="1351"/>
      <c r="H28" s="574" t="s">
        <v>121</v>
      </c>
      <c r="I28" s="575" t="s">
        <v>181</v>
      </c>
      <c r="J28" s="21"/>
      <c r="K28" s="576" t="s">
        <v>123</v>
      </c>
      <c r="L28" s="259"/>
      <c r="M28" s="1088" t="s">
        <v>125</v>
      </c>
      <c r="N28" s="73" t="s">
        <v>181</v>
      </c>
      <c r="O28" s="1089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398" t="s">
        <v>789</v>
      </c>
      <c r="C29" s="1361"/>
      <c r="D29" s="1361"/>
      <c r="E29" s="1361"/>
      <c r="F29" s="1361"/>
      <c r="G29" s="1353"/>
      <c r="H29" s="1120">
        <f>'Form 4-C&amp;D'!H36</f>
        <v>0</v>
      </c>
      <c r="I29" s="1121"/>
      <c r="J29" s="708"/>
      <c r="K29" s="741"/>
      <c r="L29" s="358"/>
      <c r="M29" s="1103">
        <f>'Form 4-C&amp;D'!N36</f>
        <v>0</v>
      </c>
      <c r="N29" s="1103"/>
      <c r="O29" s="1122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3" t="s">
        <v>134</v>
      </c>
      <c r="B30" s="1569" t="s">
        <v>790</v>
      </c>
      <c r="C30" s="1370"/>
      <c r="D30" s="1370"/>
      <c r="E30" s="1370"/>
      <c r="F30" s="1370"/>
      <c r="G30" s="1371"/>
      <c r="H30" s="725">
        <f>'Form 4-C&amp;D'!H48</f>
        <v>0</v>
      </c>
      <c r="I30" s="726"/>
      <c r="J30" s="708"/>
      <c r="K30" s="298"/>
      <c r="L30" s="358"/>
      <c r="M30" s="1111">
        <f>'Form 4-C&amp;D'!N48</f>
        <v>0</v>
      </c>
      <c r="N30" s="1111"/>
      <c r="O30" s="1124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5"/>
      <c r="B31" s="1126"/>
      <c r="C31" s="1570" t="s">
        <v>791</v>
      </c>
      <c r="D31" s="1493"/>
      <c r="E31" s="1493"/>
      <c r="F31" s="1493"/>
      <c r="G31" s="1494"/>
      <c r="H31" s="1127">
        <f>SUM(H29:H30)</f>
        <v>0</v>
      </c>
      <c r="I31" s="1128">
        <f>IF(H31&gt;=20,20,H31)</f>
        <v>0</v>
      </c>
      <c r="J31" s="282"/>
      <c r="K31" s="749"/>
      <c r="L31" s="358"/>
      <c r="M31" s="1096">
        <f>SUM(M29:M30)</f>
        <v>0</v>
      </c>
      <c r="N31" s="1129">
        <f>IF(M31&gt;=20,20,M31)</f>
        <v>0</v>
      </c>
      <c r="O31" s="111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30"/>
      <c r="B32" s="1571" t="s">
        <v>792</v>
      </c>
      <c r="C32" s="1270"/>
      <c r="D32" s="1270"/>
      <c r="E32" s="1270"/>
      <c r="F32" s="1270"/>
      <c r="G32" s="1271"/>
      <c r="H32" s="1131">
        <f>H13+H20+H25+H31</f>
        <v>67</v>
      </c>
      <c r="I32" s="1132">
        <f>IF((I13+I20+I25+I31)&gt;=100,100,(I13+I20+I25+I31))</f>
        <v>55</v>
      </c>
      <c r="J32" s="1133"/>
      <c r="K32" s="1134"/>
      <c r="L32" s="756"/>
      <c r="M32" s="1135">
        <f t="shared" ref="M32:N32" si="5">M13+M20+M25+M31</f>
        <v>53</v>
      </c>
      <c r="N32" s="1136">
        <f t="shared" si="5"/>
        <v>53</v>
      </c>
      <c r="O32" s="965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500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200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5"/>
      <c r="M43" s="955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5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59055118110236227" bottom="0.39370078740157483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3" workbookViewId="0">
      <selection activeCell="P36" sqref="P36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84.441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08" t="s">
        <v>178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1264"/>
      <c r="N1" s="1264"/>
      <c r="O1" s="1264"/>
      <c r="P1" s="1264"/>
      <c r="Q1" s="32"/>
      <c r="R1" s="32" t="str">
        <f t="shared" ref="R1:R2" si="0">A1</f>
        <v>FACULTY POSITION RECLASSIFICATION FOR SUCs</v>
      </c>
      <c r="S1" s="32"/>
      <c r="T1" s="1308" t="s">
        <v>178</v>
      </c>
      <c r="U1" s="1264"/>
      <c r="V1" s="1264"/>
      <c r="W1" s="1264"/>
      <c r="X1" s="1264"/>
      <c r="Y1" s="1264"/>
      <c r="Z1" s="1264"/>
      <c r="AA1" s="1264"/>
      <c r="AB1" s="1264"/>
      <c r="AC1" s="1264"/>
      <c r="AD1" s="1264"/>
      <c r="AE1" s="1264"/>
      <c r="AF1" s="1264"/>
      <c r="AG1" s="1264"/>
      <c r="AH1" s="1264"/>
      <c r="AI1" s="1264"/>
      <c r="AJ1" s="1137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308" t="s">
        <v>793</v>
      </c>
      <c r="B2" s="1264"/>
      <c r="C2" s="1264"/>
      <c r="D2" s="1264"/>
      <c r="E2" s="1264"/>
      <c r="F2" s="1264"/>
      <c r="G2" s="1264"/>
      <c r="H2" s="1264"/>
      <c r="I2" s="1264"/>
      <c r="J2" s="1264"/>
      <c r="K2" s="1264"/>
      <c r="L2" s="1264"/>
      <c r="M2" s="1264"/>
      <c r="N2" s="1264"/>
      <c r="O2" s="1264"/>
      <c r="P2" s="1264"/>
      <c r="Q2" s="32"/>
      <c r="R2" s="32" t="str">
        <f t="shared" si="0"/>
        <v>INDIVIDUAL SUMMARY SHEET</v>
      </c>
      <c r="S2" s="32"/>
      <c r="T2" s="1308" t="s">
        <v>793</v>
      </c>
      <c r="U2" s="1264"/>
      <c r="V2" s="1264"/>
      <c r="W2" s="1264"/>
      <c r="X2" s="1264"/>
      <c r="Y2" s="1264"/>
      <c r="Z2" s="1264"/>
      <c r="AA2" s="1264"/>
      <c r="AB2" s="1264"/>
      <c r="AC2" s="1264"/>
      <c r="AD2" s="1264"/>
      <c r="AE2" s="1264"/>
      <c r="AF2" s="1264"/>
      <c r="AG2" s="1264"/>
      <c r="AH2" s="1264"/>
      <c r="AI2" s="1264"/>
      <c r="AJ2" s="1137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8" t="str">
        <f>'Request Form'!B6</f>
        <v>LAST NAME:</v>
      </c>
      <c r="B4" s="1139"/>
      <c r="C4" s="1140"/>
      <c r="D4" s="1627" t="str">
        <f>Form1_A!E3</f>
        <v>MAALIW</v>
      </c>
      <c r="E4" s="1361"/>
      <c r="F4" s="1361"/>
      <c r="G4" s="1361"/>
      <c r="H4" s="1361"/>
      <c r="I4" s="1361"/>
      <c r="J4" s="1361"/>
      <c r="K4" s="1361"/>
      <c r="L4" s="1361"/>
      <c r="M4" s="1361"/>
      <c r="N4" s="1361"/>
      <c r="O4" s="1361"/>
      <c r="P4" s="1341"/>
      <c r="Q4" s="91"/>
      <c r="R4" s="91"/>
      <c r="S4" s="91"/>
      <c r="T4" s="1620" t="str">
        <f>'Request Form'!B6</f>
        <v>LAST NAME:</v>
      </c>
      <c r="U4" s="1302"/>
      <c r="V4" s="1303"/>
      <c r="W4" s="1627" t="str">
        <f>Form1_A!E3</f>
        <v>MAALIW</v>
      </c>
      <c r="X4" s="1361"/>
      <c r="Y4" s="1361"/>
      <c r="Z4" s="1361"/>
      <c r="AA4" s="1361"/>
      <c r="AB4" s="1361"/>
      <c r="AC4" s="1361"/>
      <c r="AD4" s="1361"/>
      <c r="AE4" s="1361"/>
      <c r="AF4" s="1361"/>
      <c r="AG4" s="1361"/>
      <c r="AH4" s="1361"/>
      <c r="AI4" s="1361"/>
      <c r="AJ4" s="1341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1" t="str">
        <f>'Request Form'!B7</f>
        <v>FIRST NAME, EXT.:</v>
      </c>
      <c r="B5" s="273"/>
      <c r="C5" s="1142"/>
      <c r="D5" s="1624" t="str">
        <f>'KRA IV'!D7:I7</f>
        <v>RENATO III</v>
      </c>
      <c r="E5" s="1270"/>
      <c r="F5" s="1270"/>
      <c r="G5" s="1270"/>
      <c r="H5" s="1270"/>
      <c r="I5" s="1270"/>
      <c r="J5" s="1270"/>
      <c r="K5" s="1270"/>
      <c r="L5" s="1270"/>
      <c r="M5" s="1270"/>
      <c r="N5" s="1270"/>
      <c r="O5" s="1270"/>
      <c r="P5" s="1337"/>
      <c r="Q5" s="91"/>
      <c r="R5" s="91"/>
      <c r="S5" s="91"/>
      <c r="T5" s="1621" t="str">
        <f>'Request Form'!B7</f>
        <v>FIRST NAME, EXT.:</v>
      </c>
      <c r="U5" s="1264"/>
      <c r="V5" s="1348"/>
      <c r="W5" s="1624" t="str">
        <f>'Request Form'!C7</f>
        <v>RENATO III</v>
      </c>
      <c r="X5" s="1270"/>
      <c r="Y5" s="1270"/>
      <c r="Z5" s="1270"/>
      <c r="AA5" s="1270"/>
      <c r="AB5" s="1270"/>
      <c r="AC5" s="1270"/>
      <c r="AD5" s="1270"/>
      <c r="AE5" s="1270"/>
      <c r="AF5" s="1270"/>
      <c r="AG5" s="1270"/>
      <c r="AH5" s="1270"/>
      <c r="AI5" s="1270"/>
      <c r="AJ5" s="1337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1" t="str">
        <f>'Request Form'!B8</f>
        <v>MIDDLE NAME:</v>
      </c>
      <c r="B6" s="273"/>
      <c r="C6" s="1142"/>
      <c r="D6" s="1624" t="str">
        <f>Form1_A!E5</f>
        <v>RACELIS</v>
      </c>
      <c r="E6" s="1270"/>
      <c r="F6" s="1270"/>
      <c r="G6" s="1270"/>
      <c r="H6" s="1270"/>
      <c r="I6" s="1270"/>
      <c r="J6" s="1270"/>
      <c r="K6" s="1270"/>
      <c r="L6" s="1270"/>
      <c r="M6" s="1270"/>
      <c r="N6" s="1270"/>
      <c r="O6" s="1270"/>
      <c r="P6" s="1337"/>
      <c r="Q6" s="91"/>
      <c r="R6" s="91"/>
      <c r="S6" s="91"/>
      <c r="T6" s="1622" t="str">
        <f>'Request Form'!B8</f>
        <v>MIDDLE NAME:</v>
      </c>
      <c r="U6" s="1268"/>
      <c r="V6" s="1623"/>
      <c r="W6" s="1624" t="str">
        <f>'Request Form'!C8</f>
        <v>RACELIS</v>
      </c>
      <c r="X6" s="1270"/>
      <c r="Y6" s="1270"/>
      <c r="Z6" s="1270"/>
      <c r="AA6" s="1270"/>
      <c r="AB6" s="1270"/>
      <c r="AC6" s="1270"/>
      <c r="AD6" s="1270"/>
      <c r="AE6" s="1270"/>
      <c r="AF6" s="1270"/>
      <c r="AG6" s="1270"/>
      <c r="AH6" s="1270"/>
      <c r="AI6" s="1270"/>
      <c r="AJ6" s="1337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3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311" t="s">
        <v>794</v>
      </c>
      <c r="B8" s="1288"/>
      <c r="C8" s="1288"/>
      <c r="D8" s="1288"/>
      <c r="E8" s="1288"/>
      <c r="F8" s="1288"/>
      <c r="G8" s="1288"/>
      <c r="H8" s="1288"/>
      <c r="I8" s="1288"/>
      <c r="J8" s="1288"/>
      <c r="K8" s="1288"/>
      <c r="L8" s="1144"/>
      <c r="M8" s="1144"/>
      <c r="N8" s="1145"/>
      <c r="O8" s="1145"/>
      <c r="P8" s="44" t="s">
        <v>92</v>
      </c>
      <c r="Q8" s="15"/>
      <c r="R8" s="44" t="s">
        <v>123</v>
      </c>
      <c r="S8" s="15"/>
      <c r="T8" s="1311" t="s">
        <v>794</v>
      </c>
      <c r="U8" s="1288"/>
      <c r="V8" s="1288"/>
      <c r="W8" s="1288"/>
      <c r="X8" s="1288"/>
      <c r="Y8" s="1288"/>
      <c r="Z8" s="1288"/>
      <c r="AA8" s="1288"/>
      <c r="AB8" s="1288"/>
      <c r="AC8" s="1288"/>
      <c r="AD8" s="1288"/>
      <c r="AE8" s="1144"/>
      <c r="AF8" s="1144"/>
      <c r="AG8" s="1145"/>
      <c r="AH8" s="1145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6" t="s">
        <v>795</v>
      </c>
      <c r="B9" s="1147"/>
      <c r="C9" s="1147"/>
      <c r="D9" s="1147"/>
      <c r="E9" s="1147"/>
      <c r="F9" s="1148"/>
      <c r="G9" s="1148"/>
      <c r="H9" s="1148"/>
      <c r="I9" s="1148"/>
      <c r="J9" s="1148"/>
      <c r="K9" s="1148"/>
      <c r="L9" s="1148"/>
      <c r="M9" s="1148"/>
      <c r="N9" s="1149"/>
      <c r="O9" s="1149"/>
      <c r="P9" s="1150"/>
      <c r="Q9" s="32"/>
      <c r="R9" s="1151" t="str">
        <f>A9</f>
        <v>KRA I - INSTRUCTION (100 POINTS)</v>
      </c>
      <c r="S9" s="32"/>
      <c r="T9" s="1152" t="s">
        <v>795</v>
      </c>
      <c r="U9" s="1153"/>
      <c r="V9" s="1153"/>
      <c r="W9" s="1153"/>
      <c r="X9" s="1153"/>
      <c r="Y9" s="1154"/>
      <c r="Z9" s="1154"/>
      <c r="AA9" s="1154"/>
      <c r="AB9" s="1154"/>
      <c r="AC9" s="1154"/>
      <c r="AD9" s="1154"/>
      <c r="AE9" s="1155"/>
      <c r="AF9" s="1155"/>
      <c r="AG9" s="1156"/>
      <c r="AH9" s="1156"/>
      <c r="AI9" s="1151"/>
      <c r="AJ9" s="1157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8" t="s">
        <v>796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9">
        <f>'KRA I'!N15</f>
        <v>59.432399999999994</v>
      </c>
      <c r="Q10" s="1160"/>
      <c r="R10" s="1161"/>
      <c r="S10" s="1162"/>
      <c r="T10" s="1158" t="s">
        <v>797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3">
        <f>'KRA I'!N15</f>
        <v>59.432399999999994</v>
      </c>
      <c r="AJ10" s="1164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8" t="s">
        <v>798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9">
        <f>'KRA I'!I25</f>
        <v>20</v>
      </c>
      <c r="Q11" s="1160"/>
      <c r="R11" s="1165"/>
      <c r="S11" s="1166"/>
      <c r="T11" s="1158" t="s">
        <v>799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3">
        <f>'KRA I'!N25</f>
        <v>20</v>
      </c>
      <c r="AJ11" s="1164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7" t="s">
        <v>800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9">
        <f>'KRA I'!N33</f>
        <v>10</v>
      </c>
      <c r="Q12" s="1160"/>
      <c r="R12" s="1165"/>
      <c r="S12" s="1166"/>
      <c r="T12" s="1167" t="s">
        <v>801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8">
        <f>'KRA I'!N33</f>
        <v>10</v>
      </c>
      <c r="AJ12" s="1169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311" t="s">
        <v>126</v>
      </c>
      <c r="B13" s="1288"/>
      <c r="C13" s="1288"/>
      <c r="D13" s="1288"/>
      <c r="E13" s="1288"/>
      <c r="F13" s="1288"/>
      <c r="G13" s="1288"/>
      <c r="H13" s="1288"/>
      <c r="I13" s="1288"/>
      <c r="J13" s="1288"/>
      <c r="K13" s="1288"/>
      <c r="L13" s="1144"/>
      <c r="M13" s="1144"/>
      <c r="N13" s="1145"/>
      <c r="O13" s="1145"/>
      <c r="P13" s="1170">
        <f>P10+P11+P12</f>
        <v>89.432400000000001</v>
      </c>
      <c r="Q13" s="1171"/>
      <c r="R13" s="1172"/>
      <c r="S13" s="1173"/>
      <c r="T13" s="1311" t="s">
        <v>126</v>
      </c>
      <c r="U13" s="1288"/>
      <c r="V13" s="1288"/>
      <c r="W13" s="1288"/>
      <c r="X13" s="1288"/>
      <c r="Y13" s="1288"/>
      <c r="Z13" s="1288"/>
      <c r="AA13" s="1288"/>
      <c r="AB13" s="1288"/>
      <c r="AC13" s="1288"/>
      <c r="AD13" s="1288"/>
      <c r="AE13" s="1144"/>
      <c r="AF13" s="1144"/>
      <c r="AG13" s="1145"/>
      <c r="AH13" s="1145"/>
      <c r="AI13" s="1174">
        <f>AI10+AI11+AI12</f>
        <v>89.432400000000001</v>
      </c>
      <c r="AJ13" s="1170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6" t="s">
        <v>802</v>
      </c>
      <c r="B14" s="1147"/>
      <c r="C14" s="1147"/>
      <c r="D14" s="1147"/>
      <c r="E14" s="1147"/>
      <c r="F14" s="1148"/>
      <c r="G14" s="1148"/>
      <c r="H14" s="1148"/>
      <c r="I14" s="1148"/>
      <c r="J14" s="1148"/>
      <c r="K14" s="1148"/>
      <c r="L14" s="1148"/>
      <c r="M14" s="1148"/>
      <c r="N14" s="1149"/>
      <c r="O14" s="1149"/>
      <c r="P14" s="1175"/>
      <c r="Q14" s="15"/>
      <c r="R14" s="1151" t="str">
        <f>A14</f>
        <v>KRA II - RESEARCH, INNOVATION AND/OR CREATIVE WORK (100 POINTS)</v>
      </c>
      <c r="S14" s="32"/>
      <c r="T14" s="1152" t="s">
        <v>802</v>
      </c>
      <c r="U14" s="1153"/>
      <c r="V14" s="1153"/>
      <c r="W14" s="1153"/>
      <c r="X14" s="1153"/>
      <c r="Y14" s="1154"/>
      <c r="Z14" s="1154"/>
      <c r="AA14" s="1154"/>
      <c r="AB14" s="1154"/>
      <c r="AC14" s="1154"/>
      <c r="AD14" s="1154"/>
      <c r="AE14" s="1155"/>
      <c r="AF14" s="1155"/>
      <c r="AG14" s="1156"/>
      <c r="AH14" s="1156"/>
      <c r="AI14" s="1176"/>
      <c r="AJ14" s="1177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8" t="s">
        <v>803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8">
        <f>'KRA II'!I26</f>
        <v>100</v>
      </c>
      <c r="Q15" s="538"/>
      <c r="R15" s="540"/>
      <c r="S15" s="1179"/>
      <c r="T15" s="1158" t="s">
        <v>804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80">
        <f>'KRA II'!N26</f>
        <v>100</v>
      </c>
      <c r="AJ15" s="1181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8" t="s">
        <v>805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8">
        <f>'KRA II'!I53</f>
        <v>0</v>
      </c>
      <c r="Q16" s="538"/>
      <c r="R16" s="540"/>
      <c r="S16" s="1179"/>
      <c r="T16" s="1158" t="s">
        <v>806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80">
        <f>'KRA II'!N53</f>
        <v>0</v>
      </c>
      <c r="AJ16" s="1181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2" t="s">
        <v>807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8">
        <f>'KRA II'!I62</f>
        <v>0</v>
      </c>
      <c r="Q17" s="538"/>
      <c r="R17" s="540"/>
      <c r="S17" s="1179"/>
      <c r="T17" s="1182" t="s">
        <v>808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3">
        <f>'KRA II'!N62</f>
        <v>0</v>
      </c>
      <c r="AJ17" s="1184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311" t="s">
        <v>126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144"/>
      <c r="M18" s="1144"/>
      <c r="N18" s="1145"/>
      <c r="O18" s="1145"/>
      <c r="P18" s="1185">
        <f>IF(SUM(P15:P17)&gt;=100,100,SUM(P15:P17))</f>
        <v>100</v>
      </c>
      <c r="Q18" s="1186"/>
      <c r="R18" s="1187"/>
      <c r="S18" s="1188"/>
      <c r="T18" s="1311" t="s">
        <v>126</v>
      </c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144"/>
      <c r="AF18" s="1144"/>
      <c r="AG18" s="1145"/>
      <c r="AH18" s="1145"/>
      <c r="AI18" s="1189">
        <f>IF(SUM(AI15:AI17)&gt;=100,100,SUM(AI15:AI17))</f>
        <v>100</v>
      </c>
      <c r="AJ18" s="1185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90" t="s">
        <v>809</v>
      </c>
      <c r="B19" s="1149"/>
      <c r="C19" s="1149"/>
      <c r="D19" s="1149"/>
      <c r="E19" s="1149"/>
      <c r="F19" s="1149"/>
      <c r="G19" s="1149"/>
      <c r="H19" s="1149"/>
      <c r="I19" s="1149"/>
      <c r="J19" s="1149"/>
      <c r="K19" s="1149"/>
      <c r="L19" s="1149"/>
      <c r="M19" s="1149"/>
      <c r="N19" s="1149"/>
      <c r="O19" s="1149"/>
      <c r="P19" s="1191"/>
      <c r="Q19" s="563"/>
      <c r="R19" s="1151" t="str">
        <f>A19</f>
        <v>KRA III - EXTENSION SERVICES (100 POINTS)</v>
      </c>
      <c r="S19" s="32"/>
      <c r="T19" s="1192" t="s">
        <v>809</v>
      </c>
      <c r="U19" s="1156"/>
      <c r="V19" s="1156"/>
      <c r="W19" s="1156"/>
      <c r="X19" s="1156"/>
      <c r="Y19" s="1156"/>
      <c r="Z19" s="1156"/>
      <c r="AA19" s="1156"/>
      <c r="AB19" s="1156"/>
      <c r="AC19" s="1156"/>
      <c r="AD19" s="1156"/>
      <c r="AE19" s="1156"/>
      <c r="AF19" s="1156"/>
      <c r="AG19" s="1156"/>
      <c r="AH19" s="1156"/>
      <c r="AI19" s="1193"/>
      <c r="AJ19" s="1194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8" t="s">
        <v>810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5">
        <f>'KRA III'!I13</f>
        <v>6</v>
      </c>
      <c r="Q20" s="1196"/>
      <c r="R20" s="1197"/>
      <c r="S20" s="1198"/>
      <c r="T20" s="1158" t="s">
        <v>811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9">
        <f>'KRA III'!N13</f>
        <v>6</v>
      </c>
      <c r="AJ20" s="1200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8" t="s">
        <v>812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5">
        <f>'KRA III'!I29</f>
        <v>50</v>
      </c>
      <c r="Q21" s="1196"/>
      <c r="R21" s="1197"/>
      <c r="S21" s="1198"/>
      <c r="T21" s="1158" t="s">
        <v>813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9">
        <f>'KRA III'!N29</f>
        <v>50</v>
      </c>
      <c r="AJ21" s="1200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8" t="s">
        <v>814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5">
        <f>'KRA III'!I34</f>
        <v>0</v>
      </c>
      <c r="Q22" s="1196"/>
      <c r="R22" s="1197"/>
      <c r="S22" s="1198"/>
      <c r="T22" s="1158" t="s">
        <v>815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9">
        <f>'KRA III'!N34</f>
        <v>0</v>
      </c>
      <c r="AJ22" s="1200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8" t="s">
        <v>816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5">
        <f>'KRA III'!I39</f>
        <v>6</v>
      </c>
      <c r="Q23" s="1196"/>
      <c r="R23" s="1197"/>
      <c r="S23" s="1198"/>
      <c r="T23" s="1158" t="s">
        <v>817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1">
        <f>'KRA III'!N39</f>
        <v>6</v>
      </c>
      <c r="AJ23" s="1202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311" t="s">
        <v>126</v>
      </c>
      <c r="B24" s="1288"/>
      <c r="C24" s="1288"/>
      <c r="D24" s="1288"/>
      <c r="E24" s="1288"/>
      <c r="F24" s="1288"/>
      <c r="G24" s="1288"/>
      <c r="H24" s="1288"/>
      <c r="I24" s="1288"/>
      <c r="J24" s="1288"/>
      <c r="K24" s="1288"/>
      <c r="L24" s="1144"/>
      <c r="M24" s="1144"/>
      <c r="N24" s="1145"/>
      <c r="O24" s="1145"/>
      <c r="P24" s="1185">
        <f>IF(SUM(P20:P23)&gt;=100,100,SUM(P20:P23))</f>
        <v>62</v>
      </c>
      <c r="Q24" s="1186"/>
      <c r="R24" s="1203"/>
      <c r="S24" s="1186"/>
      <c r="T24" s="1311" t="s">
        <v>126</v>
      </c>
      <c r="U24" s="1288"/>
      <c r="V24" s="1288"/>
      <c r="W24" s="1288"/>
      <c r="X24" s="1288"/>
      <c r="Y24" s="1288"/>
      <c r="Z24" s="1288"/>
      <c r="AA24" s="1288"/>
      <c r="AB24" s="1288"/>
      <c r="AC24" s="1288"/>
      <c r="AD24" s="1288"/>
      <c r="AE24" s="1144"/>
      <c r="AF24" s="1144"/>
      <c r="AG24" s="1145"/>
      <c r="AH24" s="1145"/>
      <c r="AI24" s="1189">
        <f>IF(SUM(AI20:AI23)&gt;=100,100,SUM(AI20:AI23))</f>
        <v>62</v>
      </c>
      <c r="AJ24" s="1185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90" t="s">
        <v>818</v>
      </c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  <c r="L25" s="1149"/>
      <c r="M25" s="1149"/>
      <c r="N25" s="1149"/>
      <c r="O25" s="1149"/>
      <c r="P25" s="1191"/>
      <c r="Q25" s="563"/>
      <c r="R25" s="1151" t="str">
        <f>A25</f>
        <v>KRA IV - PROFESSIONAL DEVELOPMENT (100 POINTS)</v>
      </c>
      <c r="S25" s="32"/>
      <c r="T25" s="1192" t="s">
        <v>818</v>
      </c>
      <c r="U25" s="1156"/>
      <c r="V25" s="1156"/>
      <c r="W25" s="1156"/>
      <c r="X25" s="1156"/>
      <c r="Y25" s="1156"/>
      <c r="Z25" s="1156"/>
      <c r="AA25" s="1156"/>
      <c r="AB25" s="1156"/>
      <c r="AC25" s="1156"/>
      <c r="AD25" s="1156"/>
      <c r="AE25" s="1156"/>
      <c r="AF25" s="1156"/>
      <c r="AG25" s="1156"/>
      <c r="AH25" s="1156"/>
      <c r="AI25" s="1204"/>
      <c r="AJ25" s="1205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8" t="s">
        <v>819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5">
        <f>'KRA IV'!I13</f>
        <v>20</v>
      </c>
      <c r="Q26" s="1196"/>
      <c r="R26" s="1197"/>
      <c r="S26" s="1198"/>
      <c r="T26" s="1158" t="s">
        <v>820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9">
        <f>'KRA IV'!N13</f>
        <v>20</v>
      </c>
      <c r="AJ26" s="1200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8" t="s">
        <v>821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5">
        <f>'KRA IV'!I20</f>
        <v>15</v>
      </c>
      <c r="Q27" s="1196"/>
      <c r="R27" s="1197"/>
      <c r="S27" s="1198"/>
      <c r="T27" s="1158" t="s">
        <v>822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9">
        <f>'KRA IV'!N20</f>
        <v>15</v>
      </c>
      <c r="AJ27" s="1200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8" t="s">
        <v>823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5">
        <f>'KRA IV'!I25</f>
        <v>20</v>
      </c>
      <c r="Q28" s="1196"/>
      <c r="R28" s="1197"/>
      <c r="S28" s="1198"/>
      <c r="T28" s="1158" t="s">
        <v>824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9">
        <f>'KRA IV'!I25</f>
        <v>20</v>
      </c>
      <c r="AJ28" s="1200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8" t="s">
        <v>825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5">
        <f>'KRA IV'!I31</f>
        <v>0</v>
      </c>
      <c r="Q29" s="1196"/>
      <c r="R29" s="1197"/>
      <c r="S29" s="1198"/>
      <c r="T29" s="1158" t="s">
        <v>826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1">
        <f>'KRA IV'!N31</f>
        <v>0</v>
      </c>
      <c r="AJ29" s="1202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311" t="s">
        <v>126</v>
      </c>
      <c r="B30" s="1288"/>
      <c r="C30" s="1288"/>
      <c r="D30" s="1288"/>
      <c r="E30" s="1144"/>
      <c r="F30" s="1144"/>
      <c r="G30" s="1144"/>
      <c r="H30" s="1144"/>
      <c r="I30" s="1144"/>
      <c r="J30" s="1144"/>
      <c r="K30" s="1144"/>
      <c r="L30" s="1144"/>
      <c r="M30" s="1144"/>
      <c r="N30" s="1145"/>
      <c r="O30" s="1145"/>
      <c r="P30" s="1185">
        <f>IF(SUM(P26:P29)&gt;=100,100,SUM(P26:P29))</f>
        <v>55</v>
      </c>
      <c r="Q30" s="1186"/>
      <c r="R30" s="1206"/>
      <c r="S30" s="1188"/>
      <c r="T30" s="1311" t="s">
        <v>126</v>
      </c>
      <c r="U30" s="1288"/>
      <c r="V30" s="1288"/>
      <c r="W30" s="1288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5"/>
      <c r="AH30" s="1145"/>
      <c r="AI30" s="1189">
        <f>IF(SUM(AI26:AI29)&gt;=100,100,SUM(AI26:AI29))</f>
        <v>55</v>
      </c>
      <c r="AJ30" s="1185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7"/>
      <c r="Q31" s="1207"/>
      <c r="R31" s="1207"/>
      <c r="S31" s="1207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7"/>
      <c r="AJ31" s="1207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609" t="s">
        <v>827</v>
      </c>
      <c r="B32" s="1302"/>
      <c r="C32" s="1282"/>
      <c r="D32" s="1611" t="s">
        <v>828</v>
      </c>
      <c r="E32" s="1288"/>
      <c r="F32" s="1289"/>
      <c r="G32" s="1612" t="s">
        <v>829</v>
      </c>
      <c r="H32" s="1288"/>
      <c r="I32" s="1351"/>
      <c r="J32" s="1611" t="s">
        <v>830</v>
      </c>
      <c r="K32" s="1288"/>
      <c r="L32" s="1289"/>
      <c r="M32" s="1611" t="s">
        <v>831</v>
      </c>
      <c r="N32" s="1288"/>
      <c r="O32" s="1289"/>
      <c r="P32" s="1614" t="s">
        <v>832</v>
      </c>
      <c r="Q32" s="32"/>
      <c r="R32" s="32"/>
      <c r="S32" s="32"/>
      <c r="T32" s="1609" t="s">
        <v>827</v>
      </c>
      <c r="U32" s="1302"/>
      <c r="V32" s="1282"/>
      <c r="W32" s="1611" t="s">
        <v>828</v>
      </c>
      <c r="X32" s="1288"/>
      <c r="Y32" s="1289"/>
      <c r="Z32" s="1612" t="s">
        <v>829</v>
      </c>
      <c r="AA32" s="1288"/>
      <c r="AB32" s="1351"/>
      <c r="AC32" s="1611" t="s">
        <v>830</v>
      </c>
      <c r="AD32" s="1288"/>
      <c r="AE32" s="1289"/>
      <c r="AF32" s="1611" t="s">
        <v>831</v>
      </c>
      <c r="AG32" s="1288"/>
      <c r="AH32" s="1289"/>
      <c r="AI32" s="1628" t="s">
        <v>832</v>
      </c>
      <c r="AJ32" s="1303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10"/>
      <c r="B33" s="1268"/>
      <c r="C33" s="1408"/>
      <c r="D33" s="1208" t="s">
        <v>833</v>
      </c>
      <c r="E33" s="1209" t="s">
        <v>834</v>
      </c>
      <c r="F33" s="1210" t="s">
        <v>835</v>
      </c>
      <c r="G33" s="1211" t="s">
        <v>833</v>
      </c>
      <c r="H33" s="1209" t="s">
        <v>834</v>
      </c>
      <c r="I33" s="1210" t="s">
        <v>835</v>
      </c>
      <c r="J33" s="1208" t="s">
        <v>833</v>
      </c>
      <c r="K33" s="1209" t="s">
        <v>834</v>
      </c>
      <c r="L33" s="1210" t="s">
        <v>835</v>
      </c>
      <c r="M33" s="1208" t="s">
        <v>833</v>
      </c>
      <c r="N33" s="1209" t="s">
        <v>834</v>
      </c>
      <c r="O33" s="1210" t="s">
        <v>835</v>
      </c>
      <c r="P33" s="1305"/>
      <c r="Q33" s="32"/>
      <c r="R33" s="32"/>
      <c r="S33" s="32"/>
      <c r="T33" s="1610"/>
      <c r="U33" s="1268"/>
      <c r="V33" s="1408"/>
      <c r="W33" s="1208" t="s">
        <v>833</v>
      </c>
      <c r="X33" s="1209" t="s">
        <v>834</v>
      </c>
      <c r="Y33" s="1210" t="s">
        <v>835</v>
      </c>
      <c r="Z33" s="1211" t="s">
        <v>833</v>
      </c>
      <c r="AA33" s="1209" t="s">
        <v>834</v>
      </c>
      <c r="AB33" s="1210" t="s">
        <v>835</v>
      </c>
      <c r="AC33" s="1208" t="s">
        <v>833</v>
      </c>
      <c r="AD33" s="1209" t="s">
        <v>834</v>
      </c>
      <c r="AE33" s="1210" t="s">
        <v>835</v>
      </c>
      <c r="AF33" s="1208" t="s">
        <v>833</v>
      </c>
      <c r="AG33" s="1209" t="s">
        <v>834</v>
      </c>
      <c r="AH33" s="1210" t="s">
        <v>835</v>
      </c>
      <c r="AI33" s="1283"/>
      <c r="AJ33" s="1305"/>
      <c r="AK33" s="1212"/>
      <c r="AL33" s="1212"/>
      <c r="AM33" s="1212"/>
      <c r="AN33" s="1212"/>
      <c r="AO33" s="1212"/>
      <c r="AP33" s="1212"/>
      <c r="AQ33" s="16" t="s">
        <v>37</v>
      </c>
      <c r="AR33" s="1212"/>
      <c r="AS33" s="474"/>
      <c r="AT33" s="1212"/>
      <c r="AU33" s="1212"/>
      <c r="AV33" s="1212"/>
      <c r="AW33" s="1212"/>
      <c r="AX33" s="1212"/>
    </row>
    <row r="34" spans="1:50" ht="13.5" customHeight="1">
      <c r="A34" s="1603" t="s">
        <v>836</v>
      </c>
      <c r="B34" s="1270"/>
      <c r="C34" s="1337"/>
      <c r="D34" s="1213">
        <f>P13</f>
        <v>89.432400000000001</v>
      </c>
      <c r="E34" s="1214">
        <v>0.6</v>
      </c>
      <c r="F34" s="1215">
        <f t="shared" ref="F34:F38" si="1">D34*E34</f>
        <v>53.659439999999996</v>
      </c>
      <c r="G34" s="1216">
        <f>P18</f>
        <v>100</v>
      </c>
      <c r="H34" s="1214">
        <v>0.1</v>
      </c>
      <c r="I34" s="1217">
        <f t="shared" ref="I34:I38" si="2">G34*H34</f>
        <v>10</v>
      </c>
      <c r="J34" s="1213">
        <f>P24</f>
        <v>62</v>
      </c>
      <c r="K34" s="1214">
        <v>0.2</v>
      </c>
      <c r="L34" s="1215">
        <f t="shared" ref="L34:L38" si="3">J34*K34</f>
        <v>12.4</v>
      </c>
      <c r="M34" s="1213">
        <f>P30</f>
        <v>55</v>
      </c>
      <c r="N34" s="1214">
        <v>0.1</v>
      </c>
      <c r="O34" s="1215">
        <f t="shared" ref="O34:O38" si="4">M34*N34</f>
        <v>5.5</v>
      </c>
      <c r="P34" s="1218">
        <f t="shared" ref="P34:P38" si="5">ROUND(SUM(F34+I34+L34+O34),0)</f>
        <v>82</v>
      </c>
      <c r="Q34" s="1219"/>
      <c r="R34" s="1219"/>
      <c r="S34" s="1219"/>
      <c r="T34" s="1603" t="s">
        <v>836</v>
      </c>
      <c r="U34" s="1270"/>
      <c r="V34" s="1337"/>
      <c r="W34" s="1213">
        <f>AI13</f>
        <v>89.432400000000001</v>
      </c>
      <c r="X34" s="1214">
        <v>0.6</v>
      </c>
      <c r="Y34" s="1215">
        <f t="shared" ref="Y34:Y38" si="6">W34*X34</f>
        <v>53.659439999999996</v>
      </c>
      <c r="Z34" s="1216">
        <f>AI18</f>
        <v>100</v>
      </c>
      <c r="AA34" s="1214">
        <v>0.1</v>
      </c>
      <c r="AB34" s="1217">
        <f t="shared" ref="AB34:AB38" si="7">Z34*AA34</f>
        <v>10</v>
      </c>
      <c r="AC34" s="1213">
        <f>AI24</f>
        <v>62</v>
      </c>
      <c r="AD34" s="1214">
        <v>0.2</v>
      </c>
      <c r="AE34" s="1215">
        <f t="shared" ref="AE34:AE38" si="8">AC34*AD34</f>
        <v>12.4</v>
      </c>
      <c r="AF34" s="1213">
        <f>AI30</f>
        <v>55</v>
      </c>
      <c r="AG34" s="1214">
        <v>0.1</v>
      </c>
      <c r="AH34" s="1215">
        <f t="shared" ref="AH34:AH38" si="9">AF34*AG34</f>
        <v>5.5</v>
      </c>
      <c r="AI34" s="1629">
        <f t="shared" ref="AI34:AI38" si="10">ROUND(SUM(Y34+AB34+AE34+AH34),0)</f>
        <v>82</v>
      </c>
      <c r="AJ34" s="1341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603" t="s">
        <v>837</v>
      </c>
      <c r="B35" s="1270"/>
      <c r="C35" s="1337"/>
      <c r="D35" s="1220">
        <f>P13</f>
        <v>89.432400000000001</v>
      </c>
      <c r="E35" s="1221">
        <v>0.5</v>
      </c>
      <c r="F35" s="1222">
        <f t="shared" si="1"/>
        <v>44.716200000000001</v>
      </c>
      <c r="G35" s="1223">
        <f>P18</f>
        <v>100</v>
      </c>
      <c r="H35" s="1221">
        <v>0.2</v>
      </c>
      <c r="I35" s="1224">
        <f t="shared" si="2"/>
        <v>20</v>
      </c>
      <c r="J35" s="1220">
        <f>P24</f>
        <v>62</v>
      </c>
      <c r="K35" s="1221">
        <v>0.2</v>
      </c>
      <c r="L35" s="1215">
        <f t="shared" si="3"/>
        <v>12.4</v>
      </c>
      <c r="M35" s="1220">
        <f>P30</f>
        <v>55</v>
      </c>
      <c r="N35" s="1221">
        <v>0.1</v>
      </c>
      <c r="O35" s="1222">
        <f t="shared" si="4"/>
        <v>5.5</v>
      </c>
      <c r="P35" s="1225">
        <f t="shared" si="5"/>
        <v>83</v>
      </c>
      <c r="Q35" s="1219"/>
      <c r="R35" s="1219"/>
      <c r="S35" s="1219"/>
      <c r="T35" s="1603" t="s">
        <v>838</v>
      </c>
      <c r="U35" s="1270"/>
      <c r="V35" s="1337"/>
      <c r="W35" s="1220">
        <f>AI13</f>
        <v>89.432400000000001</v>
      </c>
      <c r="X35" s="1221">
        <v>0.5</v>
      </c>
      <c r="Y35" s="1222">
        <f t="shared" si="6"/>
        <v>44.716200000000001</v>
      </c>
      <c r="Z35" s="1223">
        <f>AI18</f>
        <v>100</v>
      </c>
      <c r="AA35" s="1221">
        <v>0.2</v>
      </c>
      <c r="AB35" s="1224">
        <f t="shared" si="7"/>
        <v>20</v>
      </c>
      <c r="AC35" s="1220">
        <f>AI24</f>
        <v>62</v>
      </c>
      <c r="AD35" s="1221">
        <v>0.2</v>
      </c>
      <c r="AE35" s="1215">
        <f t="shared" si="8"/>
        <v>12.4</v>
      </c>
      <c r="AF35" s="1220">
        <f>AI30</f>
        <v>55</v>
      </c>
      <c r="AG35" s="1221">
        <v>0.1</v>
      </c>
      <c r="AH35" s="1222">
        <f t="shared" si="9"/>
        <v>5.5</v>
      </c>
      <c r="AI35" s="1574">
        <f t="shared" si="10"/>
        <v>83</v>
      </c>
      <c r="AJ35" s="1337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603" t="s">
        <v>839</v>
      </c>
      <c r="B36" s="1270"/>
      <c r="C36" s="1337"/>
      <c r="D36" s="1220">
        <f>P13</f>
        <v>89.432400000000001</v>
      </c>
      <c r="E36" s="1221">
        <v>0.4</v>
      </c>
      <c r="F36" s="1222">
        <f t="shared" si="1"/>
        <v>35.772960000000005</v>
      </c>
      <c r="G36" s="1223">
        <f>P18</f>
        <v>100</v>
      </c>
      <c r="H36" s="1221">
        <v>0.3</v>
      </c>
      <c r="I36" s="1224">
        <f t="shared" si="2"/>
        <v>30</v>
      </c>
      <c r="J36" s="1220">
        <f>P24</f>
        <v>62</v>
      </c>
      <c r="K36" s="1221">
        <v>0.2</v>
      </c>
      <c r="L36" s="1215">
        <f t="shared" si="3"/>
        <v>12.4</v>
      </c>
      <c r="M36" s="1220">
        <f>P30</f>
        <v>55</v>
      </c>
      <c r="N36" s="1221">
        <v>0.1</v>
      </c>
      <c r="O36" s="1222">
        <f t="shared" si="4"/>
        <v>5.5</v>
      </c>
      <c r="P36" s="1225">
        <f t="shared" si="5"/>
        <v>84</v>
      </c>
      <c r="Q36" s="1219"/>
      <c r="R36" s="1219"/>
      <c r="S36" s="1219"/>
      <c r="T36" s="1603" t="s">
        <v>840</v>
      </c>
      <c r="U36" s="1270"/>
      <c r="V36" s="1337"/>
      <c r="W36" s="1220">
        <f>AI13</f>
        <v>89.432400000000001</v>
      </c>
      <c r="X36" s="1221">
        <v>0.4</v>
      </c>
      <c r="Y36" s="1222">
        <f t="shared" si="6"/>
        <v>35.772960000000005</v>
      </c>
      <c r="Z36" s="1223">
        <f>AI18</f>
        <v>100</v>
      </c>
      <c r="AA36" s="1221">
        <v>0.3</v>
      </c>
      <c r="AB36" s="1224">
        <f t="shared" si="7"/>
        <v>30</v>
      </c>
      <c r="AC36" s="1220">
        <f>AI24</f>
        <v>62</v>
      </c>
      <c r="AD36" s="1221">
        <v>0.2</v>
      </c>
      <c r="AE36" s="1215">
        <f t="shared" si="8"/>
        <v>12.4</v>
      </c>
      <c r="AF36" s="1220">
        <f>AI30</f>
        <v>55</v>
      </c>
      <c r="AG36" s="1221">
        <v>0.1</v>
      </c>
      <c r="AH36" s="1222">
        <f t="shared" si="9"/>
        <v>5.5</v>
      </c>
      <c r="AI36" s="1574">
        <f t="shared" si="10"/>
        <v>84</v>
      </c>
      <c r="AJ36" s="1337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603" t="s">
        <v>841</v>
      </c>
      <c r="B37" s="1270"/>
      <c r="C37" s="1337"/>
      <c r="D37" s="1220">
        <f>P13</f>
        <v>89.432400000000001</v>
      </c>
      <c r="E37" s="1221">
        <v>0.3</v>
      </c>
      <c r="F37" s="1222">
        <f t="shared" si="1"/>
        <v>26.829719999999998</v>
      </c>
      <c r="G37" s="1223">
        <f>P18</f>
        <v>100</v>
      </c>
      <c r="H37" s="1221">
        <v>0.4</v>
      </c>
      <c r="I37" s="1224">
        <f t="shared" si="2"/>
        <v>40</v>
      </c>
      <c r="J37" s="1220">
        <f>P24</f>
        <v>62</v>
      </c>
      <c r="K37" s="1221">
        <v>0.2</v>
      </c>
      <c r="L37" s="1215">
        <f t="shared" si="3"/>
        <v>12.4</v>
      </c>
      <c r="M37" s="1220">
        <f>P30</f>
        <v>55</v>
      </c>
      <c r="N37" s="1221">
        <v>0.1</v>
      </c>
      <c r="O37" s="1222">
        <f t="shared" si="4"/>
        <v>5.5</v>
      </c>
      <c r="P37" s="1225">
        <f t="shared" si="5"/>
        <v>85</v>
      </c>
      <c r="Q37" s="1219"/>
      <c r="R37" s="1219"/>
      <c r="S37" s="1219"/>
      <c r="T37" s="1603" t="s">
        <v>841</v>
      </c>
      <c r="U37" s="1270"/>
      <c r="V37" s="1337"/>
      <c r="W37" s="1220">
        <f>AI13</f>
        <v>89.432400000000001</v>
      </c>
      <c r="X37" s="1221">
        <v>0.3</v>
      </c>
      <c r="Y37" s="1222">
        <f t="shared" si="6"/>
        <v>26.829719999999998</v>
      </c>
      <c r="Z37" s="1223">
        <f>AI18</f>
        <v>100</v>
      </c>
      <c r="AA37" s="1221">
        <v>0.4</v>
      </c>
      <c r="AB37" s="1224">
        <f t="shared" si="7"/>
        <v>40</v>
      </c>
      <c r="AC37" s="1220">
        <f>AI24</f>
        <v>62</v>
      </c>
      <c r="AD37" s="1221">
        <v>0.2</v>
      </c>
      <c r="AE37" s="1215">
        <f t="shared" si="8"/>
        <v>12.4</v>
      </c>
      <c r="AF37" s="1220">
        <f>AI30</f>
        <v>55</v>
      </c>
      <c r="AG37" s="1221">
        <v>0.1</v>
      </c>
      <c r="AH37" s="1222">
        <f t="shared" si="9"/>
        <v>5.5</v>
      </c>
      <c r="AI37" s="1574">
        <f t="shared" si="10"/>
        <v>85</v>
      </c>
      <c r="AJ37" s="1337"/>
      <c r="AK37" s="564"/>
      <c r="AL37" s="564"/>
      <c r="AM37" s="564"/>
      <c r="AN37" s="564"/>
      <c r="AO37" s="564"/>
      <c r="AP37" s="564"/>
      <c r="AQ37" s="16" t="s">
        <v>842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596" t="s">
        <v>843</v>
      </c>
      <c r="B38" s="1370"/>
      <c r="C38" s="1469"/>
      <c r="D38" s="1226">
        <f>P13</f>
        <v>89.432400000000001</v>
      </c>
      <c r="E38" s="1227">
        <v>0.2</v>
      </c>
      <c r="F38" s="1228">
        <f t="shared" si="1"/>
        <v>17.886480000000002</v>
      </c>
      <c r="G38" s="1229">
        <f>P18</f>
        <v>100</v>
      </c>
      <c r="H38" s="1227">
        <v>0.5</v>
      </c>
      <c r="I38" s="1230">
        <f t="shared" si="2"/>
        <v>50</v>
      </c>
      <c r="J38" s="1226">
        <f>P24</f>
        <v>62</v>
      </c>
      <c r="K38" s="1227">
        <v>0.2</v>
      </c>
      <c r="L38" s="1228">
        <f t="shared" si="3"/>
        <v>12.4</v>
      </c>
      <c r="M38" s="1226">
        <f>P30</f>
        <v>55</v>
      </c>
      <c r="N38" s="1227">
        <v>0.1</v>
      </c>
      <c r="O38" s="1228">
        <f t="shared" si="4"/>
        <v>5.5</v>
      </c>
      <c r="P38" s="1231">
        <f t="shared" si="5"/>
        <v>86</v>
      </c>
      <c r="Q38" s="1219"/>
      <c r="R38" s="1219"/>
      <c r="S38" s="1219"/>
      <c r="T38" s="1596" t="s">
        <v>844</v>
      </c>
      <c r="U38" s="1370"/>
      <c r="V38" s="1469"/>
      <c r="W38" s="1226">
        <f>AI13</f>
        <v>89.432400000000001</v>
      </c>
      <c r="X38" s="1227">
        <v>0.2</v>
      </c>
      <c r="Y38" s="1228">
        <f t="shared" si="6"/>
        <v>17.886480000000002</v>
      </c>
      <c r="Z38" s="1229">
        <f>AI18</f>
        <v>100</v>
      </c>
      <c r="AA38" s="1227">
        <v>0.5</v>
      </c>
      <c r="AB38" s="1230">
        <f t="shared" si="7"/>
        <v>50</v>
      </c>
      <c r="AC38" s="1226">
        <f>AI24</f>
        <v>62</v>
      </c>
      <c r="AD38" s="1227">
        <v>0.2</v>
      </c>
      <c r="AE38" s="1228">
        <f t="shared" si="8"/>
        <v>12.4</v>
      </c>
      <c r="AF38" s="1226">
        <f>AI30</f>
        <v>55</v>
      </c>
      <c r="AG38" s="1227">
        <v>0.1</v>
      </c>
      <c r="AH38" s="1228">
        <f t="shared" si="9"/>
        <v>5.5</v>
      </c>
      <c r="AI38" s="1575">
        <f t="shared" si="10"/>
        <v>86</v>
      </c>
      <c r="AJ38" s="1469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630" t="s">
        <v>845</v>
      </c>
      <c r="B40" s="1353"/>
      <c r="C40" s="1615" t="s">
        <v>846</v>
      </c>
      <c r="D40" s="1361"/>
      <c r="E40" s="1361"/>
      <c r="F40" s="1361"/>
      <c r="G40" s="1616" t="s">
        <v>847</v>
      </c>
      <c r="H40" s="1361"/>
      <c r="I40" s="1361"/>
      <c r="J40" s="1361"/>
      <c r="K40" s="1361"/>
      <c r="L40" s="1361"/>
      <c r="M40" s="1353"/>
      <c r="N40" s="1617" t="str">
        <f>'Request Form'!D16</f>
        <v>ASSOCIATE PROFESSOR II</v>
      </c>
      <c r="O40" s="1361"/>
      <c r="P40" s="1341"/>
      <c r="Q40" s="15"/>
      <c r="R40" s="15"/>
      <c r="S40" s="15"/>
      <c r="T40" s="1582" t="s">
        <v>845</v>
      </c>
      <c r="U40" s="1271"/>
      <c r="V40" s="1582" t="s">
        <v>846</v>
      </c>
      <c r="W40" s="1270"/>
      <c r="X40" s="1270"/>
      <c r="Y40" s="1270"/>
      <c r="Z40" s="1576" t="s">
        <v>847</v>
      </c>
      <c r="AA40" s="1270"/>
      <c r="AB40" s="1270"/>
      <c r="AC40" s="1270"/>
      <c r="AD40" s="1270"/>
      <c r="AE40" s="1270"/>
      <c r="AF40" s="1271"/>
      <c r="AG40" s="1577" t="str">
        <f>'Request Form'!D16</f>
        <v>ASSOCIATE PROFESSOR II</v>
      </c>
      <c r="AH40" s="1493"/>
      <c r="AI40" s="1493"/>
      <c r="AJ40" s="1578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603" t="s">
        <v>848</v>
      </c>
      <c r="B41" s="1271"/>
      <c r="C41" s="1232"/>
      <c r="D41" s="839">
        <v>1</v>
      </c>
      <c r="E41" s="1233" t="s">
        <v>849</v>
      </c>
      <c r="F41" s="1234"/>
      <c r="G41" s="1579" t="s">
        <v>850</v>
      </c>
      <c r="H41" s="1270"/>
      <c r="I41" s="1270"/>
      <c r="J41" s="1270"/>
      <c r="K41" s="1270"/>
      <c r="L41" s="1270"/>
      <c r="M41" s="1271"/>
      <c r="N41" s="1631" t="str">
        <f>'Form 4-A&amp;B'!G29</f>
        <v>NO</v>
      </c>
      <c r="O41" s="1270"/>
      <c r="P41" s="1337"/>
      <c r="Q41" s="15"/>
      <c r="R41" s="15"/>
      <c r="S41" s="15"/>
      <c r="T41" s="1582" t="s">
        <v>848</v>
      </c>
      <c r="U41" s="1271"/>
      <c r="V41" s="1232"/>
      <c r="W41" s="839">
        <v>1</v>
      </c>
      <c r="X41" s="1233" t="s">
        <v>849</v>
      </c>
      <c r="Y41" s="1234"/>
      <c r="Z41" s="1579" t="s">
        <v>850</v>
      </c>
      <c r="AA41" s="1270"/>
      <c r="AB41" s="1270"/>
      <c r="AC41" s="1270"/>
      <c r="AD41" s="1270"/>
      <c r="AE41" s="1270"/>
      <c r="AF41" s="1271"/>
      <c r="AG41" s="1580" t="str">
        <f>'Form 4-A&amp;B'!G29</f>
        <v>NO</v>
      </c>
      <c r="AH41" s="1288"/>
      <c r="AI41" s="1288"/>
      <c r="AJ41" s="1289"/>
      <c r="AK41" s="564"/>
      <c r="AL41" s="564"/>
      <c r="AM41" s="564"/>
      <c r="AN41" s="15"/>
      <c r="AO41" s="564"/>
      <c r="AP41" s="564"/>
      <c r="AQ41" s="564" t="s">
        <v>694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603" t="s">
        <v>851</v>
      </c>
      <c r="B42" s="1271"/>
      <c r="C42" s="1235"/>
      <c r="D42" s="1236">
        <v>2</v>
      </c>
      <c r="E42" s="1233" t="s">
        <v>849</v>
      </c>
      <c r="F42" s="1233"/>
      <c r="G42" s="1579" t="s">
        <v>852</v>
      </c>
      <c r="H42" s="1270"/>
      <c r="I42" s="1270"/>
      <c r="J42" s="1270"/>
      <c r="K42" s="1270"/>
      <c r="L42" s="1270"/>
      <c r="M42" s="1271"/>
      <c r="N42" s="1613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0"/>
      <c r="P42" s="1337"/>
      <c r="Q42" s="1137"/>
      <c r="R42" s="1137"/>
      <c r="S42" s="1137"/>
      <c r="T42" s="1582" t="s">
        <v>851</v>
      </c>
      <c r="U42" s="1271"/>
      <c r="V42" s="1237"/>
      <c r="W42" s="1238">
        <v>2</v>
      </c>
      <c r="X42" s="1233" t="s">
        <v>849</v>
      </c>
      <c r="Y42" s="1239"/>
      <c r="Z42" s="1576" t="s">
        <v>852</v>
      </c>
      <c r="AA42" s="1270"/>
      <c r="AB42" s="1270"/>
      <c r="AC42" s="1270"/>
      <c r="AD42" s="1270"/>
      <c r="AE42" s="1270"/>
      <c r="AF42" s="1271"/>
      <c r="AG42" s="1586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88"/>
      <c r="AI42" s="1288"/>
      <c r="AJ42" s="1289"/>
      <c r="AK42" s="564"/>
      <c r="AL42" s="564"/>
      <c r="AM42" s="564"/>
      <c r="AN42" s="564"/>
      <c r="AO42" s="564"/>
      <c r="AP42" s="564"/>
      <c r="AQ42" s="564" t="s">
        <v>693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3" t="s">
        <v>853</v>
      </c>
      <c r="B43" s="1271"/>
      <c r="C43" s="1235"/>
      <c r="D43" s="1236">
        <v>3</v>
      </c>
      <c r="E43" s="1233" t="s">
        <v>849</v>
      </c>
      <c r="F43" s="1233"/>
      <c r="G43" s="1579" t="s">
        <v>854</v>
      </c>
      <c r="H43" s="1270"/>
      <c r="I43" s="1270"/>
      <c r="J43" s="1270"/>
      <c r="K43" s="1270"/>
      <c r="L43" s="1270"/>
      <c r="M43" s="1271"/>
      <c r="N43" s="1613">
        <f>IF(AT43&lt;=40,0,IF(AT43&lt;=50,D41,IF(AT43&lt;=60,D42,IF(AT43&lt;=70,D43,IF(AT43&lt;=80,D44,IF(AT43&lt;=90,D45,IF(AT43&lt;=100,D46)))))))</f>
        <v>5</v>
      </c>
      <c r="O43" s="1270"/>
      <c r="P43" s="1337"/>
      <c r="Q43" s="1137"/>
      <c r="R43" s="1137"/>
      <c r="S43" s="1137"/>
      <c r="T43" s="1582" t="s">
        <v>853</v>
      </c>
      <c r="U43" s="1271"/>
      <c r="V43" s="1237"/>
      <c r="W43" s="1238">
        <v>3</v>
      </c>
      <c r="X43" s="1233" t="s">
        <v>849</v>
      </c>
      <c r="Y43" s="1239"/>
      <c r="Z43" s="1576" t="s">
        <v>855</v>
      </c>
      <c r="AA43" s="1270"/>
      <c r="AB43" s="1270"/>
      <c r="AC43" s="1270"/>
      <c r="AD43" s="1270"/>
      <c r="AE43" s="1270"/>
      <c r="AF43" s="1271"/>
      <c r="AG43" s="1583">
        <f>IF(AX43&lt;=40,0,IF(AX43&lt;=50,W41,IF(AX43&lt;=60,W42,IF(AX43&lt;=70,W43,IF(AX43&lt;=80,W44,IF(AX43&lt;=90,W45,IF(AX43&lt;=100,W46)))))))</f>
        <v>5</v>
      </c>
      <c r="AH43" s="1584"/>
      <c r="AI43" s="1584"/>
      <c r="AJ43" s="1585"/>
      <c r="AK43" s="564"/>
      <c r="AL43" s="564"/>
      <c r="AM43" s="564"/>
      <c r="AN43" s="564"/>
      <c r="AO43" s="564"/>
      <c r="AP43" s="564"/>
      <c r="AQ43" s="564"/>
      <c r="AR43" s="564"/>
      <c r="AS43" s="476"/>
      <c r="AT43" s="1240">
        <f>IF(AT42="INSTRUCTOR",P34,IF(AT42="ASSISTANT PROFESSOR",P35,IF(AT42="ASSOCIATE PROFESSOR",P36,IF(AT42="PROFESSOR",P37,P38))))</f>
        <v>84</v>
      </c>
      <c r="AU43" s="564"/>
      <c r="AV43" s="564"/>
      <c r="AW43" s="564"/>
      <c r="AX43" s="1240">
        <f>IF(AX42="INSTRUCTOR",AI34,IF(AX42="ASSISTANT PROFESSOR",AI35,IF(AX42="ASSOCIATE PROFESSOR",AI36,IF(AX42="PROFESSOR",AI37,AI38))))</f>
        <v>84</v>
      </c>
    </row>
    <row r="44" spans="1:50" ht="13.5" customHeight="1">
      <c r="A44" s="1603" t="s">
        <v>856</v>
      </c>
      <c r="B44" s="1271"/>
      <c r="C44" s="1235"/>
      <c r="D44" s="1236">
        <v>4</v>
      </c>
      <c r="E44" s="1233" t="s">
        <v>849</v>
      </c>
      <c r="F44" s="1233"/>
      <c r="G44" s="1579" t="s">
        <v>857</v>
      </c>
      <c r="H44" s="1270"/>
      <c r="I44" s="1270"/>
      <c r="J44" s="1270"/>
      <c r="K44" s="1270"/>
      <c r="L44" s="1270"/>
      <c r="M44" s="1271"/>
      <c r="N44" s="1604" t="s">
        <v>34</v>
      </c>
      <c r="O44" s="1270"/>
      <c r="P44" s="1337"/>
      <c r="Q44" s="1137"/>
      <c r="R44" s="1137"/>
      <c r="S44" s="1137"/>
      <c r="T44" s="1582" t="s">
        <v>856</v>
      </c>
      <c r="U44" s="1271"/>
      <c r="V44" s="1237"/>
      <c r="W44" s="1238">
        <v>4</v>
      </c>
      <c r="X44" s="1233" t="s">
        <v>849</v>
      </c>
      <c r="Y44" s="1239"/>
      <c r="Z44" s="1576" t="s">
        <v>857</v>
      </c>
      <c r="AA44" s="1270"/>
      <c r="AB44" s="1270"/>
      <c r="AC44" s="1270"/>
      <c r="AD44" s="1270"/>
      <c r="AE44" s="1270"/>
      <c r="AF44" s="1271"/>
      <c r="AG44" s="1581" t="s">
        <v>34</v>
      </c>
      <c r="AH44" s="1288"/>
      <c r="AI44" s="1288"/>
      <c r="AJ44" s="1289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3" t="s">
        <v>858</v>
      </c>
      <c r="B45" s="1271"/>
      <c r="C45" s="1235"/>
      <c r="D45" s="1236">
        <v>5</v>
      </c>
      <c r="E45" s="1233" t="s">
        <v>849</v>
      </c>
      <c r="F45" s="1233"/>
      <c r="G45" s="1579" t="s">
        <v>859</v>
      </c>
      <c r="H45" s="1270"/>
      <c r="I45" s="1270"/>
      <c r="J45" s="1270"/>
      <c r="K45" s="1270"/>
      <c r="L45" s="1270"/>
      <c r="M45" s="1271"/>
      <c r="N45" s="1604">
        <v>5</v>
      </c>
      <c r="O45" s="1270"/>
      <c r="P45" s="1337"/>
      <c r="Q45" s="1137"/>
      <c r="R45" s="1137"/>
      <c r="S45" s="1137"/>
      <c r="T45" s="1595" t="s">
        <v>858</v>
      </c>
      <c r="U45" s="1271"/>
      <c r="V45" s="1235"/>
      <c r="W45" s="1236">
        <v>5</v>
      </c>
      <c r="X45" s="1233" t="s">
        <v>849</v>
      </c>
      <c r="Y45" s="1233"/>
      <c r="Z45" s="1625" t="s">
        <v>860</v>
      </c>
      <c r="AA45" s="1270"/>
      <c r="AB45" s="1270"/>
      <c r="AC45" s="1270"/>
      <c r="AD45" s="1270"/>
      <c r="AE45" s="1270"/>
      <c r="AF45" s="1271"/>
      <c r="AG45" s="1626">
        <v>5</v>
      </c>
      <c r="AH45" s="1584"/>
      <c r="AI45" s="1584"/>
      <c r="AJ45" s="1585"/>
      <c r="AK45" s="564"/>
      <c r="AL45" s="564"/>
      <c r="AM45" s="564"/>
      <c r="AN45" s="564"/>
      <c r="AO45" s="564"/>
      <c r="AP45" s="564"/>
      <c r="AQ45" s="564"/>
      <c r="AR45" s="564"/>
      <c r="AS45" s="476"/>
      <c r="AT45" s="1240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3" t="s">
        <v>861</v>
      </c>
      <c r="B46" s="1271"/>
      <c r="C46" s="1235"/>
      <c r="D46" s="1236">
        <v>6</v>
      </c>
      <c r="E46" s="1233" t="s">
        <v>849</v>
      </c>
      <c r="F46" s="1233"/>
      <c r="G46" s="1579" t="s">
        <v>862</v>
      </c>
      <c r="H46" s="1270"/>
      <c r="I46" s="1270"/>
      <c r="J46" s="1270"/>
      <c r="K46" s="1270"/>
      <c r="L46" s="1270"/>
      <c r="M46" s="1271"/>
      <c r="N46" s="1604" t="s">
        <v>34</v>
      </c>
      <c r="O46" s="1270"/>
      <c r="P46" s="1337"/>
      <c r="Q46" s="1137"/>
      <c r="R46" s="1137"/>
      <c r="S46" s="1137"/>
      <c r="T46" s="1582" t="s">
        <v>861</v>
      </c>
      <c r="U46" s="1271"/>
      <c r="V46" s="1237"/>
      <c r="W46" s="1238">
        <v>6</v>
      </c>
      <c r="X46" s="1233" t="s">
        <v>849</v>
      </c>
      <c r="Y46" s="1239"/>
      <c r="Z46" s="1579" t="s">
        <v>862</v>
      </c>
      <c r="AA46" s="1270"/>
      <c r="AB46" s="1270"/>
      <c r="AC46" s="1270"/>
      <c r="AD46" s="1270"/>
      <c r="AE46" s="1270"/>
      <c r="AF46" s="1271"/>
      <c r="AG46" s="1581" t="s">
        <v>34</v>
      </c>
      <c r="AH46" s="1288"/>
      <c r="AI46" s="1288"/>
      <c r="AJ46" s="1289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603"/>
      <c r="B47" s="1271"/>
      <c r="C47" s="1595"/>
      <c r="D47" s="1270"/>
      <c r="E47" s="1270"/>
      <c r="F47" s="1270"/>
      <c r="G47" s="1579" t="s">
        <v>863</v>
      </c>
      <c r="H47" s="1270"/>
      <c r="I47" s="1270"/>
      <c r="J47" s="1270"/>
      <c r="K47" s="1270"/>
      <c r="L47" s="1270"/>
      <c r="M47" s="1271"/>
      <c r="N47" s="1604" t="s">
        <v>693</v>
      </c>
      <c r="O47" s="1270"/>
      <c r="P47" s="1337"/>
      <c r="Q47" s="1137"/>
      <c r="R47" s="1137"/>
      <c r="S47" s="1137"/>
      <c r="T47" s="1582"/>
      <c r="U47" s="1271"/>
      <c r="V47" s="1582"/>
      <c r="W47" s="1270"/>
      <c r="X47" s="1270"/>
      <c r="Y47" s="1270"/>
      <c r="Z47" s="1579" t="s">
        <v>864</v>
      </c>
      <c r="AA47" s="1270"/>
      <c r="AB47" s="1270"/>
      <c r="AC47" s="1270"/>
      <c r="AD47" s="1270"/>
      <c r="AE47" s="1270"/>
      <c r="AF47" s="1271"/>
      <c r="AG47" s="1581" t="s">
        <v>693</v>
      </c>
      <c r="AH47" s="1288"/>
      <c r="AI47" s="1288"/>
      <c r="AJ47" s="1289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596"/>
      <c r="B48" s="1371"/>
      <c r="C48" s="1597"/>
      <c r="D48" s="1370"/>
      <c r="E48" s="1370"/>
      <c r="F48" s="1371"/>
      <c r="G48" s="1598" t="s">
        <v>865</v>
      </c>
      <c r="H48" s="1370"/>
      <c r="I48" s="1370"/>
      <c r="J48" s="1370"/>
      <c r="K48" s="1370"/>
      <c r="L48" s="1370"/>
      <c r="M48" s="1371"/>
      <c r="N48" s="159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70"/>
      <c r="P48" s="1469"/>
      <c r="Q48" s="1137"/>
      <c r="R48" s="1137"/>
      <c r="S48" s="1137"/>
      <c r="T48" s="1582"/>
      <c r="U48" s="1271"/>
      <c r="V48" s="1582"/>
      <c r="W48" s="1270"/>
      <c r="X48" s="1270"/>
      <c r="Y48" s="1271"/>
      <c r="Z48" s="1576" t="s">
        <v>866</v>
      </c>
      <c r="AA48" s="1270"/>
      <c r="AB48" s="1270"/>
      <c r="AC48" s="1270"/>
      <c r="AD48" s="1270"/>
      <c r="AE48" s="1270"/>
      <c r="AF48" s="1271"/>
      <c r="AG48" s="1586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88"/>
      <c r="AI48" s="1288"/>
      <c r="AJ48" s="1289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1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2"/>
      <c r="B50" s="1243"/>
      <c r="C50" s="1243"/>
      <c r="D50" s="1243"/>
      <c r="E50" s="1243"/>
      <c r="F50" s="1243"/>
      <c r="G50" s="1244"/>
      <c r="H50" s="1243"/>
      <c r="I50" s="1244"/>
      <c r="J50" s="1243"/>
      <c r="K50" s="1243"/>
      <c r="L50" s="1244"/>
      <c r="M50" s="1243"/>
      <c r="N50" s="1242"/>
      <c r="O50" s="1243"/>
      <c r="P50" s="1245"/>
      <c r="Q50" s="563"/>
      <c r="R50" s="563"/>
      <c r="S50" s="563"/>
      <c r="T50" s="1242"/>
      <c r="U50" s="1243"/>
      <c r="V50" s="1243"/>
      <c r="W50" s="1243"/>
      <c r="X50" s="1243"/>
      <c r="Y50" s="1243"/>
      <c r="Z50" s="1244"/>
      <c r="AA50" s="1243"/>
      <c r="AB50" s="1244"/>
      <c r="AC50" s="1243"/>
      <c r="AD50" s="1243"/>
      <c r="AE50" s="1244"/>
      <c r="AF50" s="1243"/>
      <c r="AG50" s="1242"/>
      <c r="AH50" s="1243"/>
      <c r="AI50" s="1246"/>
      <c r="AJ50" s="1245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7" t="s">
        <v>867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8" t="s">
        <v>500</v>
      </c>
      <c r="O51" s="563"/>
      <c r="P51" s="1249"/>
      <c r="Q51" s="563"/>
      <c r="R51" s="563"/>
      <c r="S51" s="563"/>
      <c r="T51" s="1247" t="s">
        <v>868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8" t="s">
        <v>500</v>
      </c>
      <c r="AH51" s="563"/>
      <c r="AI51" s="563"/>
      <c r="AJ51" s="1249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50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1"/>
      <c r="O52" s="563"/>
      <c r="P52" s="1249"/>
      <c r="Q52" s="563"/>
      <c r="R52" s="563"/>
      <c r="S52" s="563"/>
      <c r="T52" s="1250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1"/>
      <c r="AH52" s="563"/>
      <c r="AI52" s="563"/>
      <c r="AJ52" s="1249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2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2"/>
      <c r="O53" s="563"/>
      <c r="P53" s="1249"/>
      <c r="Q53" s="563"/>
      <c r="R53" s="563"/>
      <c r="S53" s="563"/>
      <c r="T53" s="1252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2"/>
      <c r="AH53" s="563"/>
      <c r="AI53" s="563"/>
      <c r="AJ53" s="1253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587" t="s">
        <v>869</v>
      </c>
      <c r="B54" s="1411"/>
      <c r="C54" s="1411"/>
      <c r="D54" s="1411"/>
      <c r="E54" s="1411"/>
      <c r="F54" s="564"/>
      <c r="G54" s="1605" t="s">
        <v>869</v>
      </c>
      <c r="H54" s="1606"/>
      <c r="I54" s="1606"/>
      <c r="J54" s="1606"/>
      <c r="K54" s="1606"/>
      <c r="L54" s="27"/>
      <c r="M54" s="564"/>
      <c r="N54" s="1607" t="s">
        <v>870</v>
      </c>
      <c r="O54" s="1606"/>
      <c r="P54" s="1608"/>
      <c r="Q54" s="563"/>
      <c r="R54" s="563"/>
      <c r="S54" s="563"/>
      <c r="T54" s="1587" t="s">
        <v>871</v>
      </c>
      <c r="U54" s="1411"/>
      <c r="V54" s="1411"/>
      <c r="W54" s="1411"/>
      <c r="X54" s="1411"/>
      <c r="Y54" s="1411"/>
      <c r="Z54" s="564"/>
      <c r="AA54" s="1587" t="s">
        <v>871</v>
      </c>
      <c r="AB54" s="1411"/>
      <c r="AC54" s="1411"/>
      <c r="AD54" s="1411"/>
      <c r="AE54" s="1411"/>
      <c r="AF54" s="1411"/>
      <c r="AG54" s="1588" t="s">
        <v>870</v>
      </c>
      <c r="AH54" s="1411"/>
      <c r="AI54" s="1411"/>
      <c r="AJ54" s="1412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00" t="s">
        <v>102</v>
      </c>
      <c r="B55" s="1264"/>
      <c r="C55" s="1264"/>
      <c r="D55" s="1264"/>
      <c r="E55" s="1264"/>
      <c r="F55" s="564"/>
      <c r="G55" s="1601" t="s">
        <v>102</v>
      </c>
      <c r="H55" s="1264"/>
      <c r="I55" s="1264"/>
      <c r="J55" s="1264"/>
      <c r="K55" s="1264"/>
      <c r="L55" s="564"/>
      <c r="M55" s="564"/>
      <c r="N55" s="1602" t="s">
        <v>872</v>
      </c>
      <c r="O55" s="1264"/>
      <c r="P55" s="1591"/>
      <c r="Q55" s="563"/>
      <c r="R55" s="563"/>
      <c r="S55" s="563"/>
      <c r="T55" s="1589" t="s">
        <v>102</v>
      </c>
      <c r="U55" s="1264"/>
      <c r="V55" s="1264"/>
      <c r="W55" s="1264"/>
      <c r="X55" s="1264"/>
      <c r="Y55" s="1264"/>
      <c r="Z55" s="16"/>
      <c r="AA55" s="1593" t="s">
        <v>102</v>
      </c>
      <c r="AB55" s="1264"/>
      <c r="AC55" s="1264"/>
      <c r="AD55" s="1264"/>
      <c r="AE55" s="1264"/>
      <c r="AF55" s="1591"/>
      <c r="AG55" s="1590" t="s">
        <v>872</v>
      </c>
      <c r="AH55" s="1264"/>
      <c r="AI55" s="1264"/>
      <c r="AJ55" s="1591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2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2"/>
      <c r="O56" s="564"/>
      <c r="P56" s="1249"/>
      <c r="Q56" s="563"/>
      <c r="R56" s="563"/>
      <c r="S56" s="563"/>
      <c r="T56" s="1252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2"/>
      <c r="AH56" s="564"/>
      <c r="AI56" s="563"/>
      <c r="AJ56" s="1249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2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4" t="s">
        <v>873</v>
      </c>
      <c r="O57" s="564"/>
      <c r="P57" s="1249"/>
      <c r="Q57" s="563"/>
      <c r="R57" s="563"/>
      <c r="S57" s="563"/>
      <c r="T57" s="1252"/>
      <c r="U57" s="564"/>
      <c r="V57" s="564"/>
      <c r="W57" s="564"/>
      <c r="X57" s="564"/>
      <c r="Y57" s="1255"/>
      <c r="Z57" s="564"/>
      <c r="AA57" s="1594"/>
      <c r="AB57" s="1268"/>
      <c r="AC57" s="1268"/>
      <c r="AD57" s="1268"/>
      <c r="AE57" s="1268"/>
      <c r="AF57" s="1408"/>
      <c r="AG57" s="1254" t="s">
        <v>873</v>
      </c>
      <c r="AH57" s="564"/>
      <c r="AI57" s="563"/>
      <c r="AJ57" s="1249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587" t="s">
        <v>869</v>
      </c>
      <c r="B58" s="1411"/>
      <c r="C58" s="1411"/>
      <c r="D58" s="1411"/>
      <c r="E58" s="1411"/>
      <c r="F58" s="564"/>
      <c r="G58" s="1605" t="s">
        <v>869</v>
      </c>
      <c r="H58" s="1606"/>
      <c r="I58" s="1606"/>
      <c r="J58" s="1606"/>
      <c r="K58" s="1606"/>
      <c r="L58" s="564"/>
      <c r="M58" s="564"/>
      <c r="N58" s="1254"/>
      <c r="O58" s="564"/>
      <c r="P58" s="1249"/>
      <c r="Q58" s="563"/>
      <c r="R58" s="563"/>
      <c r="S58" s="563"/>
      <c r="T58" s="1587" t="s">
        <v>871</v>
      </c>
      <c r="U58" s="1411"/>
      <c r="V58" s="1411"/>
      <c r="W58" s="1411"/>
      <c r="X58" s="1411"/>
      <c r="Y58" s="1411"/>
      <c r="Z58" s="564"/>
      <c r="AA58" s="1587" t="s">
        <v>871</v>
      </c>
      <c r="AB58" s="1411"/>
      <c r="AC58" s="1411"/>
      <c r="AD58" s="1411"/>
      <c r="AE58" s="1411"/>
      <c r="AF58" s="1411"/>
      <c r="AG58" s="1254"/>
      <c r="AH58" s="564"/>
      <c r="AI58" s="563"/>
      <c r="AJ58" s="1249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00" t="s">
        <v>102</v>
      </c>
      <c r="B59" s="1264"/>
      <c r="C59" s="1264"/>
      <c r="D59" s="1264"/>
      <c r="E59" s="1264"/>
      <c r="F59" s="564"/>
      <c r="G59" s="1601" t="s">
        <v>102</v>
      </c>
      <c r="H59" s="1264"/>
      <c r="I59" s="1264"/>
      <c r="J59" s="1264"/>
      <c r="K59" s="1264"/>
      <c r="L59" s="564"/>
      <c r="M59" s="564"/>
      <c r="N59" s="1252"/>
      <c r="O59" s="563"/>
      <c r="P59" s="1249"/>
      <c r="Q59" s="563"/>
      <c r="R59" s="563"/>
      <c r="S59" s="563"/>
      <c r="T59" s="1589" t="s">
        <v>102</v>
      </c>
      <c r="U59" s="1264"/>
      <c r="V59" s="1264"/>
      <c r="W59" s="1264"/>
      <c r="X59" s="1264"/>
      <c r="Y59" s="1264"/>
      <c r="Z59" s="564"/>
      <c r="AA59" s="1593" t="s">
        <v>102</v>
      </c>
      <c r="AB59" s="1264"/>
      <c r="AC59" s="1264"/>
      <c r="AD59" s="1264"/>
      <c r="AE59" s="1264"/>
      <c r="AF59" s="1591"/>
      <c r="AG59" s="1257"/>
      <c r="AH59" s="1256"/>
      <c r="AI59" s="1256"/>
      <c r="AJ59" s="1258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2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07" t="s">
        <v>870</v>
      </c>
      <c r="O60" s="1606"/>
      <c r="P60" s="1608"/>
      <c r="Q60" s="563"/>
      <c r="R60" s="563"/>
      <c r="S60" s="563"/>
      <c r="T60" s="1252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588" t="s">
        <v>870</v>
      </c>
      <c r="AH60" s="1411"/>
      <c r="AI60" s="1411"/>
      <c r="AJ60" s="1412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2"/>
      <c r="B61" s="564"/>
      <c r="C61" s="564"/>
      <c r="D61" s="1255"/>
      <c r="E61" s="1255"/>
      <c r="F61" s="1255"/>
      <c r="G61" s="1255"/>
      <c r="H61" s="1255"/>
      <c r="I61" s="564"/>
      <c r="J61" s="564"/>
      <c r="K61" s="564"/>
      <c r="L61" s="564"/>
      <c r="M61" s="564"/>
      <c r="N61" s="1602" t="s">
        <v>872</v>
      </c>
      <c r="O61" s="1264"/>
      <c r="P61" s="1591"/>
      <c r="Q61" s="563"/>
      <c r="R61" s="563"/>
      <c r="S61" s="563"/>
      <c r="T61" s="1252"/>
      <c r="U61" s="564"/>
      <c r="V61" s="564"/>
      <c r="W61" s="1255"/>
      <c r="X61" s="1255"/>
      <c r="Y61" s="1255"/>
      <c r="Z61" s="1255"/>
      <c r="AA61" s="1255"/>
      <c r="AB61" s="1255"/>
      <c r="AC61" s="1255"/>
      <c r="AD61" s="564"/>
      <c r="AE61" s="564"/>
      <c r="AF61" s="564"/>
      <c r="AG61" s="1590" t="s">
        <v>872</v>
      </c>
      <c r="AH61" s="1264"/>
      <c r="AI61" s="1264"/>
      <c r="AJ61" s="1591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18" t="s">
        <v>874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564"/>
      <c r="M62" s="564"/>
      <c r="N62" s="1252"/>
      <c r="O62" s="564"/>
      <c r="P62" s="1249"/>
      <c r="Q62" s="563"/>
      <c r="R62" s="563"/>
      <c r="S62" s="563"/>
      <c r="T62" s="1247"/>
      <c r="U62" s="1349" t="s">
        <v>875</v>
      </c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59"/>
      <c r="AG62" s="1252"/>
      <c r="AH62" s="564"/>
      <c r="AI62" s="563"/>
      <c r="AJ62" s="1260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19" t="s">
        <v>102</v>
      </c>
      <c r="B63" s="1268"/>
      <c r="C63" s="1268"/>
      <c r="D63" s="1268"/>
      <c r="E63" s="1268"/>
      <c r="F63" s="1268"/>
      <c r="G63" s="1268"/>
      <c r="H63" s="1268"/>
      <c r="I63" s="1268"/>
      <c r="J63" s="1268"/>
      <c r="K63" s="1268"/>
      <c r="L63" s="1255"/>
      <c r="M63" s="1255"/>
      <c r="N63" s="1257"/>
      <c r="O63" s="1256"/>
      <c r="P63" s="1253"/>
      <c r="Q63" s="563"/>
      <c r="R63" s="563"/>
      <c r="S63" s="563"/>
      <c r="T63" s="1261"/>
      <c r="U63" s="1592" t="s">
        <v>102</v>
      </c>
      <c r="V63" s="1268"/>
      <c r="W63" s="1268"/>
      <c r="X63" s="1268"/>
      <c r="Y63" s="1268"/>
      <c r="Z63" s="1268"/>
      <c r="AA63" s="1268"/>
      <c r="AB63" s="1268"/>
      <c r="AC63" s="1268"/>
      <c r="AD63" s="1268"/>
      <c r="AE63" s="1268"/>
      <c r="AF63" s="1255"/>
      <c r="AG63" s="1257"/>
      <c r="AH63" s="1256"/>
      <c r="AI63" s="1256"/>
      <c r="AJ63" s="1258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rintOptions horizontalCentered="1"/>
  <pageMargins left="0.11811023622047245" right="0.11811023622047245" top="0.39370078740157483" bottom="0.39370078740157483" header="0" footer="0"/>
  <pageSetup paperSize="9" orientation="portrait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dcterms:created xsi:type="dcterms:W3CDTF">2014-07-29T07:53:41Z</dcterms:created>
  <dcterms:modified xsi:type="dcterms:W3CDTF">2023-08-09T02:55:22Z</dcterms:modified>
</cp:coreProperties>
</file>