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<sst xmlns="http://schemas.openxmlformats.org/spreadsheetml/2006/main" count="4" uniqueCount="4">
  <si>
    <t>IBOV</t>
  </si>
  <si>
    <t>PETR4</t>
  </si>
  <si>
    <t>VALE3</t>
  </si>
  <si>
    <t>DOLAR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</si>
</sst>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7" max="7" width="21.0"/>
  </cols>
  <sheetData>
    <row r="1">
      <c r="A1" s="1" t="s">
        <v>0</v>
      </c>
      <c r="D1" s="1" t="s">
        <v>1</v>
      </c>
      <c r="G1" s="1" t="s">
        <v>2</v>
      </c>
      <c r="J1" s="1" t="s">
        <v>3</v>
      </c>
    </row>
    <row r="2">
      <c r="A2" s="2" t="str">
        <f>IFERROR(__xludf.DUMMYFUNCTION("GOOGLEFINANCE(""IBOV"",""price"",today()-1000,today())"),"Date")</f>
        <v>Date</v>
      </c>
      <c r="B2" s="2" t="str">
        <f>IFERROR(__xludf.DUMMYFUNCTION("""COMPUTED_VALUE"""),"Close")</f>
        <v>Close</v>
      </c>
      <c r="D2" s="2" t="str">
        <f>IFERROR(__xludf.DUMMYFUNCTION("GOOGLEFINANCE(""PETR4"",""price"",today()-1000,today())"),"Date")</f>
        <v>Date</v>
      </c>
      <c r="E2" s="2" t="str">
        <f>IFERROR(__xludf.DUMMYFUNCTION("""COMPUTED_VALUE"""),"Close")</f>
        <v>Close</v>
      </c>
      <c r="G2" s="2" t="str">
        <f>IFERROR(__xludf.DUMMYFUNCTION("GOOGLEFINANCE(""VALE3"",""price"",today()-1000,today())"),"Date")</f>
        <v>Date</v>
      </c>
      <c r="H2" s="2" t="str">
        <f>IFERROR(__xludf.DUMMYFUNCTION("""COMPUTED_VALUE"""),"Close")</f>
        <v>Close</v>
      </c>
      <c r="J2" s="2" t="str">
        <f>IFERROR(__xludf.DUMMYFUNCTION("GOOGLEFINANCE(""CURRENCY:USDBRL"",""price"",today()-1000,today())"),"Date")</f>
        <v>Date</v>
      </c>
      <c r="K2" s="2" t="str">
        <f>IFERROR(__xludf.DUMMYFUNCTION("""COMPUTED_VALUE"""),"Close")</f>
        <v>Close</v>
      </c>
    </row>
    <row r="3">
      <c r="A3" s="3">
        <f>IFERROR(__xludf.DUMMYFUNCTION("""COMPUTED_VALUE"""),42942.705555555556)</f>
        <v>42942.70556</v>
      </c>
      <c r="B3" s="2">
        <f>IFERROR(__xludf.DUMMYFUNCTION("""COMPUTED_VALUE"""),65010.57)</f>
        <v>65010.57</v>
      </c>
      <c r="D3" s="3">
        <f>IFERROR(__xludf.DUMMYFUNCTION("""COMPUTED_VALUE"""),42942.705555555556)</f>
        <v>42942.70556</v>
      </c>
      <c r="E3" s="2">
        <f>IFERROR(__xludf.DUMMYFUNCTION("""COMPUTED_VALUE"""),13.06)</f>
        <v>13.06</v>
      </c>
      <c r="G3" s="3">
        <f>IFERROR(__xludf.DUMMYFUNCTION("""COMPUTED_VALUE"""),42942.705555555556)</f>
        <v>42942.70556</v>
      </c>
      <c r="H3" s="2">
        <f>IFERROR(__xludf.DUMMYFUNCTION("""COMPUTED_VALUE"""),29.66)</f>
        <v>29.66</v>
      </c>
      <c r="J3" s="3">
        <f>IFERROR(__xludf.DUMMYFUNCTION("""COMPUTED_VALUE"""),42942.99861111111)</f>
        <v>42942.99861</v>
      </c>
      <c r="K3" s="2">
        <f>IFERROR(__xludf.DUMMYFUNCTION("""COMPUTED_VALUE"""),3.1375)</f>
        <v>3.1375</v>
      </c>
    </row>
    <row r="4">
      <c r="A4" s="3">
        <f>IFERROR(__xludf.DUMMYFUNCTION("""COMPUTED_VALUE"""),42943.705555555556)</f>
        <v>42943.70556</v>
      </c>
      <c r="B4" s="2">
        <f>IFERROR(__xludf.DUMMYFUNCTION("""COMPUTED_VALUE"""),65277.38)</f>
        <v>65277.38</v>
      </c>
      <c r="D4" s="3">
        <f>IFERROR(__xludf.DUMMYFUNCTION("""COMPUTED_VALUE"""),42943.705555555556)</f>
        <v>42943.70556</v>
      </c>
      <c r="E4" s="2">
        <f>IFERROR(__xludf.DUMMYFUNCTION("""COMPUTED_VALUE"""),13.0)</f>
        <v>13</v>
      </c>
      <c r="G4" s="3">
        <f>IFERROR(__xludf.DUMMYFUNCTION("""COMPUTED_VALUE"""),42943.705555555556)</f>
        <v>42943.70556</v>
      </c>
      <c r="H4" s="2">
        <f>IFERROR(__xludf.DUMMYFUNCTION("""COMPUTED_VALUE"""),29.7)</f>
        <v>29.7</v>
      </c>
      <c r="J4" s="3">
        <f>IFERROR(__xludf.DUMMYFUNCTION("""COMPUTED_VALUE"""),42943.99861111111)</f>
        <v>42943.99861</v>
      </c>
      <c r="K4" s="2">
        <f>IFERROR(__xludf.DUMMYFUNCTION("""COMPUTED_VALUE"""),3.1526)</f>
        <v>3.1526</v>
      </c>
    </row>
    <row r="5">
      <c r="A5" s="3">
        <f>IFERROR(__xludf.DUMMYFUNCTION("""COMPUTED_VALUE"""),42944.705555555556)</f>
        <v>42944.70556</v>
      </c>
      <c r="B5" s="2">
        <f>IFERROR(__xludf.DUMMYFUNCTION("""COMPUTED_VALUE"""),65497.13)</f>
        <v>65497.13</v>
      </c>
      <c r="D5" s="3">
        <f>IFERROR(__xludf.DUMMYFUNCTION("""COMPUTED_VALUE"""),42944.705555555556)</f>
        <v>42944.70556</v>
      </c>
      <c r="E5" s="2">
        <f>IFERROR(__xludf.DUMMYFUNCTION("""COMPUTED_VALUE"""),13.13)</f>
        <v>13.13</v>
      </c>
      <c r="G5" s="3">
        <f>IFERROR(__xludf.DUMMYFUNCTION("""COMPUTED_VALUE"""),42944.705555555556)</f>
        <v>42944.70556</v>
      </c>
      <c r="H5" s="2">
        <f>IFERROR(__xludf.DUMMYFUNCTION("""COMPUTED_VALUE"""),30.34)</f>
        <v>30.34</v>
      </c>
      <c r="J5" s="3">
        <f>IFERROR(__xludf.DUMMYFUNCTION("""COMPUTED_VALUE"""),42944.99861111111)</f>
        <v>42944.99861</v>
      </c>
      <c r="K5" s="2">
        <f>IFERROR(__xludf.DUMMYFUNCTION("""COMPUTED_VALUE"""),3.1269)</f>
        <v>3.1269</v>
      </c>
    </row>
    <row r="6">
      <c r="A6" s="3">
        <f>IFERROR(__xludf.DUMMYFUNCTION("""COMPUTED_VALUE"""),42947.705555555556)</f>
        <v>42947.70556</v>
      </c>
      <c r="B6" s="2">
        <f>IFERROR(__xludf.DUMMYFUNCTION("""COMPUTED_VALUE"""),65920.36)</f>
        <v>65920.36</v>
      </c>
      <c r="D6" s="3">
        <f>IFERROR(__xludf.DUMMYFUNCTION("""COMPUTED_VALUE"""),42947.705555555556)</f>
        <v>42947.70556</v>
      </c>
      <c r="E6" s="2">
        <f>IFERROR(__xludf.DUMMYFUNCTION("""COMPUTED_VALUE"""),13.29)</f>
        <v>13.29</v>
      </c>
      <c r="G6" s="3">
        <f>IFERROR(__xludf.DUMMYFUNCTION("""COMPUTED_VALUE"""),42947.705555555556)</f>
        <v>42947.70556</v>
      </c>
      <c r="H6" s="2">
        <f>IFERROR(__xludf.DUMMYFUNCTION("""COMPUTED_VALUE"""),31.3)</f>
        <v>31.3</v>
      </c>
      <c r="J6" s="3">
        <f>IFERROR(__xludf.DUMMYFUNCTION("""COMPUTED_VALUE"""),42945.99861111111)</f>
        <v>42945.99861</v>
      </c>
      <c r="K6" s="2">
        <f>IFERROR(__xludf.DUMMYFUNCTION("""COMPUTED_VALUE"""),3.1311)</f>
        <v>3.1311</v>
      </c>
    </row>
    <row r="7">
      <c r="A7" s="3">
        <f>IFERROR(__xludf.DUMMYFUNCTION("""COMPUTED_VALUE"""),42948.705555555556)</f>
        <v>42948.70556</v>
      </c>
      <c r="B7" s="2">
        <f>IFERROR(__xludf.DUMMYFUNCTION("""COMPUTED_VALUE"""),66516.24)</f>
        <v>66516.24</v>
      </c>
      <c r="D7" s="3">
        <f>IFERROR(__xludf.DUMMYFUNCTION("""COMPUTED_VALUE"""),42948.705555555556)</f>
        <v>42948.70556</v>
      </c>
      <c r="E7" s="2">
        <f>IFERROR(__xludf.DUMMYFUNCTION("""COMPUTED_VALUE"""),13.12)</f>
        <v>13.12</v>
      </c>
      <c r="G7" s="3">
        <f>IFERROR(__xludf.DUMMYFUNCTION("""COMPUTED_VALUE"""),42948.705555555556)</f>
        <v>42948.70556</v>
      </c>
      <c r="H7" s="2">
        <f>IFERROR(__xludf.DUMMYFUNCTION("""COMPUTED_VALUE"""),31.06)</f>
        <v>31.06</v>
      </c>
      <c r="J7" s="3">
        <f>IFERROR(__xludf.DUMMYFUNCTION("""COMPUTED_VALUE"""),42946.99861111111)</f>
        <v>42946.99861</v>
      </c>
      <c r="K7" s="2">
        <f>IFERROR(__xludf.DUMMYFUNCTION("""COMPUTED_VALUE"""),3.1777)</f>
        <v>3.1777</v>
      </c>
    </row>
    <row r="8">
      <c r="A8" s="3">
        <f>IFERROR(__xludf.DUMMYFUNCTION("""COMPUTED_VALUE"""),42949.705555555556)</f>
        <v>42949.70556</v>
      </c>
      <c r="B8" s="2">
        <f>IFERROR(__xludf.DUMMYFUNCTION("""COMPUTED_VALUE"""),67135.99)</f>
        <v>67135.99</v>
      </c>
      <c r="D8" s="3">
        <f>IFERROR(__xludf.DUMMYFUNCTION("""COMPUTED_VALUE"""),42949.705555555556)</f>
        <v>42949.70556</v>
      </c>
      <c r="E8" s="2">
        <f>IFERROR(__xludf.DUMMYFUNCTION("""COMPUTED_VALUE"""),13.51)</f>
        <v>13.51</v>
      </c>
      <c r="G8" s="3">
        <f>IFERROR(__xludf.DUMMYFUNCTION("""COMPUTED_VALUE"""),42949.705555555556)</f>
        <v>42949.70556</v>
      </c>
      <c r="H8" s="2">
        <f>IFERROR(__xludf.DUMMYFUNCTION("""COMPUTED_VALUE"""),31.11)</f>
        <v>31.11</v>
      </c>
      <c r="J8" s="3">
        <f>IFERROR(__xludf.DUMMYFUNCTION("""COMPUTED_VALUE"""),42947.99861111111)</f>
        <v>42947.99861</v>
      </c>
      <c r="K8" s="2">
        <f>IFERROR(__xludf.DUMMYFUNCTION("""COMPUTED_VALUE"""),3.1258)</f>
        <v>3.1258</v>
      </c>
    </row>
    <row r="9">
      <c r="A9" s="3">
        <f>IFERROR(__xludf.DUMMYFUNCTION("""COMPUTED_VALUE"""),42950.705555555556)</f>
        <v>42950.70556</v>
      </c>
      <c r="B9" s="2">
        <f>IFERROR(__xludf.DUMMYFUNCTION("""COMPUTED_VALUE"""),66777.13)</f>
        <v>66777.13</v>
      </c>
      <c r="D9" s="3">
        <f>IFERROR(__xludf.DUMMYFUNCTION("""COMPUTED_VALUE"""),42950.705555555556)</f>
        <v>42950.70556</v>
      </c>
      <c r="E9" s="2">
        <f>IFERROR(__xludf.DUMMYFUNCTION("""COMPUTED_VALUE"""),13.31)</f>
        <v>13.31</v>
      </c>
      <c r="G9" s="3">
        <f>IFERROR(__xludf.DUMMYFUNCTION("""COMPUTED_VALUE"""),42950.705555555556)</f>
        <v>42950.70556</v>
      </c>
      <c r="H9" s="2">
        <f>IFERROR(__xludf.DUMMYFUNCTION("""COMPUTED_VALUE"""),30.68)</f>
        <v>30.68</v>
      </c>
      <c r="J9" s="3">
        <f>IFERROR(__xludf.DUMMYFUNCTION("""COMPUTED_VALUE"""),42948.99861111111)</f>
        <v>42948.99861</v>
      </c>
      <c r="K9" s="2">
        <f>IFERROR(__xludf.DUMMYFUNCTION("""COMPUTED_VALUE"""),3.1228)</f>
        <v>3.1228</v>
      </c>
    </row>
    <row r="10">
      <c r="A10" s="3">
        <f>IFERROR(__xludf.DUMMYFUNCTION("""COMPUTED_VALUE"""),42951.705555555556)</f>
        <v>42951.70556</v>
      </c>
      <c r="B10" s="2">
        <f>IFERROR(__xludf.DUMMYFUNCTION("""COMPUTED_VALUE"""),66897.99)</f>
        <v>66897.99</v>
      </c>
      <c r="D10" s="3">
        <f>IFERROR(__xludf.DUMMYFUNCTION("""COMPUTED_VALUE"""),42951.705555555556)</f>
        <v>42951.70556</v>
      </c>
      <c r="E10" s="2">
        <f>IFERROR(__xludf.DUMMYFUNCTION("""COMPUTED_VALUE"""),13.4)</f>
        <v>13.4</v>
      </c>
      <c r="G10" s="3">
        <f>IFERROR(__xludf.DUMMYFUNCTION("""COMPUTED_VALUE"""),42951.705555555556)</f>
        <v>42951.70556</v>
      </c>
      <c r="H10" s="2">
        <f>IFERROR(__xludf.DUMMYFUNCTION("""COMPUTED_VALUE"""),31.23)</f>
        <v>31.23</v>
      </c>
      <c r="J10" s="3">
        <f>IFERROR(__xludf.DUMMYFUNCTION("""COMPUTED_VALUE"""),42949.99861111111)</f>
        <v>42949.99861</v>
      </c>
      <c r="K10" s="2">
        <f>IFERROR(__xludf.DUMMYFUNCTION("""COMPUTED_VALUE"""),3.1122)</f>
        <v>3.1122</v>
      </c>
    </row>
    <row r="11">
      <c r="A11" s="3">
        <f>IFERROR(__xludf.DUMMYFUNCTION("""COMPUTED_VALUE"""),42954.705555555556)</f>
        <v>42954.70556</v>
      </c>
      <c r="B11" s="2">
        <f>IFERROR(__xludf.DUMMYFUNCTION("""COMPUTED_VALUE"""),67939.66)</f>
        <v>67939.66</v>
      </c>
      <c r="D11" s="3">
        <f>IFERROR(__xludf.DUMMYFUNCTION("""COMPUTED_VALUE"""),42954.705555555556)</f>
        <v>42954.70556</v>
      </c>
      <c r="E11" s="2">
        <f>IFERROR(__xludf.DUMMYFUNCTION("""COMPUTED_VALUE"""),13.55)</f>
        <v>13.55</v>
      </c>
      <c r="G11" s="3">
        <f>IFERROR(__xludf.DUMMYFUNCTION("""COMPUTED_VALUE"""),42954.705555555556)</f>
        <v>42954.70556</v>
      </c>
      <c r="H11" s="2">
        <f>IFERROR(__xludf.DUMMYFUNCTION("""COMPUTED_VALUE"""),32.42)</f>
        <v>32.42</v>
      </c>
      <c r="J11" s="3">
        <f>IFERROR(__xludf.DUMMYFUNCTION("""COMPUTED_VALUE"""),42950.99861111111)</f>
        <v>42950.99861</v>
      </c>
      <c r="K11" s="2">
        <f>IFERROR(__xludf.DUMMYFUNCTION("""COMPUTED_VALUE"""),3.1115)</f>
        <v>3.1115</v>
      </c>
    </row>
    <row r="12">
      <c r="A12" s="3">
        <f>IFERROR(__xludf.DUMMYFUNCTION("""COMPUTED_VALUE"""),42955.705555555556)</f>
        <v>42955.70556</v>
      </c>
      <c r="B12" s="2">
        <f>IFERROR(__xludf.DUMMYFUNCTION("""COMPUTED_VALUE"""),67898.94)</f>
        <v>67898.94</v>
      </c>
      <c r="D12" s="3">
        <f>IFERROR(__xludf.DUMMYFUNCTION("""COMPUTED_VALUE"""),42955.705555555556)</f>
        <v>42955.70556</v>
      </c>
      <c r="E12" s="2">
        <f>IFERROR(__xludf.DUMMYFUNCTION("""COMPUTED_VALUE"""),13.49)</f>
        <v>13.49</v>
      </c>
      <c r="G12" s="3">
        <f>IFERROR(__xludf.DUMMYFUNCTION("""COMPUTED_VALUE"""),42955.705555555556)</f>
        <v>42955.70556</v>
      </c>
      <c r="H12" s="2">
        <f>IFERROR(__xludf.DUMMYFUNCTION("""COMPUTED_VALUE"""),32.05)</f>
        <v>32.05</v>
      </c>
      <c r="J12" s="3">
        <f>IFERROR(__xludf.DUMMYFUNCTION("""COMPUTED_VALUE"""),42951.99861111111)</f>
        <v>42951.99861</v>
      </c>
      <c r="K12" s="2">
        <f>IFERROR(__xludf.DUMMYFUNCTION("""COMPUTED_VALUE"""),3.1175)</f>
        <v>3.1175</v>
      </c>
    </row>
    <row r="13">
      <c r="A13" s="3">
        <f>IFERROR(__xludf.DUMMYFUNCTION("""COMPUTED_VALUE"""),42956.705555555556)</f>
        <v>42956.70556</v>
      </c>
      <c r="B13" s="2">
        <f>IFERROR(__xludf.DUMMYFUNCTION("""COMPUTED_VALUE"""),67671.07)</f>
        <v>67671.07</v>
      </c>
      <c r="D13" s="3">
        <f>IFERROR(__xludf.DUMMYFUNCTION("""COMPUTED_VALUE"""),42956.705555555556)</f>
        <v>42956.70556</v>
      </c>
      <c r="E13" s="2">
        <f>IFERROR(__xludf.DUMMYFUNCTION("""COMPUTED_VALUE"""),13.52)</f>
        <v>13.52</v>
      </c>
      <c r="G13" s="3">
        <f>IFERROR(__xludf.DUMMYFUNCTION("""COMPUTED_VALUE"""),42956.705555555556)</f>
        <v>42956.70556</v>
      </c>
      <c r="H13" s="2">
        <f>IFERROR(__xludf.DUMMYFUNCTION("""COMPUTED_VALUE"""),31.92)</f>
        <v>31.92</v>
      </c>
      <c r="J13" s="3">
        <f>IFERROR(__xludf.DUMMYFUNCTION("""COMPUTED_VALUE"""),42953.99861111111)</f>
        <v>42953.99861</v>
      </c>
      <c r="K13" s="2">
        <f>IFERROR(__xludf.DUMMYFUNCTION("""COMPUTED_VALUE"""),3.1293)</f>
        <v>3.1293</v>
      </c>
    </row>
    <row r="14">
      <c r="A14" s="3">
        <f>IFERROR(__xludf.DUMMYFUNCTION("""COMPUTED_VALUE"""),42957.705555555556)</f>
        <v>42957.70556</v>
      </c>
      <c r="B14" s="2">
        <f>IFERROR(__xludf.DUMMYFUNCTION("""COMPUTED_VALUE"""),66992.09)</f>
        <v>66992.09</v>
      </c>
      <c r="D14" s="3">
        <f>IFERROR(__xludf.DUMMYFUNCTION("""COMPUTED_VALUE"""),42957.705555555556)</f>
        <v>42957.70556</v>
      </c>
      <c r="E14" s="2">
        <f>IFERROR(__xludf.DUMMYFUNCTION("""COMPUTED_VALUE"""),13.19)</f>
        <v>13.19</v>
      </c>
      <c r="G14" s="3">
        <f>IFERROR(__xludf.DUMMYFUNCTION("""COMPUTED_VALUE"""),42957.705555555556)</f>
        <v>42957.70556</v>
      </c>
      <c r="H14" s="2">
        <f>IFERROR(__xludf.DUMMYFUNCTION("""COMPUTED_VALUE"""),31.5)</f>
        <v>31.5</v>
      </c>
      <c r="J14" s="3">
        <f>IFERROR(__xludf.DUMMYFUNCTION("""COMPUTED_VALUE"""),42954.99861111111)</f>
        <v>42954.99861</v>
      </c>
      <c r="K14" s="2">
        <f>IFERROR(__xludf.DUMMYFUNCTION("""COMPUTED_VALUE"""),3.1242)</f>
        <v>3.1242</v>
      </c>
    </row>
    <row r="15">
      <c r="A15" s="3">
        <f>IFERROR(__xludf.DUMMYFUNCTION("""COMPUTED_VALUE"""),42958.705555555556)</f>
        <v>42958.70556</v>
      </c>
      <c r="B15" s="2">
        <f>IFERROR(__xludf.DUMMYFUNCTION("""COMPUTED_VALUE"""),67358.59)</f>
        <v>67358.59</v>
      </c>
      <c r="D15" s="3">
        <f>IFERROR(__xludf.DUMMYFUNCTION("""COMPUTED_VALUE"""),42958.705555555556)</f>
        <v>42958.70556</v>
      </c>
      <c r="E15" s="2">
        <f>IFERROR(__xludf.DUMMYFUNCTION("""COMPUTED_VALUE"""),12.95)</f>
        <v>12.95</v>
      </c>
      <c r="G15" s="3">
        <f>IFERROR(__xludf.DUMMYFUNCTION("""COMPUTED_VALUE"""),42958.705555555556)</f>
        <v>42958.70556</v>
      </c>
      <c r="H15" s="2">
        <f>IFERROR(__xludf.DUMMYFUNCTION("""COMPUTED_VALUE"""),30.8)</f>
        <v>30.8</v>
      </c>
      <c r="J15" s="3">
        <f>IFERROR(__xludf.DUMMYFUNCTION("""COMPUTED_VALUE"""),42955.99861111111)</f>
        <v>42955.99861</v>
      </c>
      <c r="K15" s="2">
        <f>IFERROR(__xludf.DUMMYFUNCTION("""COMPUTED_VALUE"""),3.1259)</f>
        <v>3.1259</v>
      </c>
    </row>
    <row r="16">
      <c r="A16" s="3">
        <f>IFERROR(__xludf.DUMMYFUNCTION("""COMPUTED_VALUE"""),42961.705555555556)</f>
        <v>42961.70556</v>
      </c>
      <c r="B16" s="2">
        <f>IFERROR(__xludf.DUMMYFUNCTION("""COMPUTED_VALUE"""),68284.66)</f>
        <v>68284.66</v>
      </c>
      <c r="D16" s="3">
        <f>IFERROR(__xludf.DUMMYFUNCTION("""COMPUTED_VALUE"""),42961.705555555556)</f>
        <v>42961.70556</v>
      </c>
      <c r="E16" s="2">
        <f>IFERROR(__xludf.DUMMYFUNCTION("""COMPUTED_VALUE"""),13.08)</f>
        <v>13.08</v>
      </c>
      <c r="G16" s="3">
        <f>IFERROR(__xludf.DUMMYFUNCTION("""COMPUTED_VALUE"""),42961.705555555556)</f>
        <v>42961.70556</v>
      </c>
      <c r="H16" s="2">
        <f>IFERROR(__xludf.DUMMYFUNCTION("""COMPUTED_VALUE"""),31.3)</f>
        <v>31.3</v>
      </c>
      <c r="J16" s="3">
        <f>IFERROR(__xludf.DUMMYFUNCTION("""COMPUTED_VALUE"""),42956.99861111111)</f>
        <v>42956.99861</v>
      </c>
      <c r="K16" s="2">
        <f>IFERROR(__xludf.DUMMYFUNCTION("""COMPUTED_VALUE"""),3.1523)</f>
        <v>3.1523</v>
      </c>
    </row>
    <row r="17">
      <c r="A17" s="3">
        <f>IFERROR(__xludf.DUMMYFUNCTION("""COMPUTED_VALUE"""),42962.705555555556)</f>
        <v>42962.70556</v>
      </c>
      <c r="B17" s="2">
        <f>IFERROR(__xludf.DUMMYFUNCTION("""COMPUTED_VALUE"""),68355.12)</f>
        <v>68355.12</v>
      </c>
      <c r="D17" s="3">
        <f>IFERROR(__xludf.DUMMYFUNCTION("""COMPUTED_VALUE"""),42962.705555555556)</f>
        <v>42962.70556</v>
      </c>
      <c r="E17" s="2">
        <f>IFERROR(__xludf.DUMMYFUNCTION("""COMPUTED_VALUE"""),13.15)</f>
        <v>13.15</v>
      </c>
      <c r="G17" s="3">
        <f>IFERROR(__xludf.DUMMYFUNCTION("""COMPUTED_VALUE"""),42962.705555555556)</f>
        <v>42962.70556</v>
      </c>
      <c r="H17" s="2">
        <f>IFERROR(__xludf.DUMMYFUNCTION("""COMPUTED_VALUE"""),31.12)</f>
        <v>31.12</v>
      </c>
      <c r="J17" s="3">
        <f>IFERROR(__xludf.DUMMYFUNCTION("""COMPUTED_VALUE"""),42957.99861111111)</f>
        <v>42957.99861</v>
      </c>
      <c r="K17" s="2">
        <f>IFERROR(__xludf.DUMMYFUNCTION("""COMPUTED_VALUE"""),3.1736)</f>
        <v>3.1736</v>
      </c>
    </row>
    <row r="18">
      <c r="A18" s="3">
        <f>IFERROR(__xludf.DUMMYFUNCTION("""COMPUTED_VALUE"""),42963.705555555556)</f>
        <v>42963.70556</v>
      </c>
      <c r="B18" s="2">
        <f>IFERROR(__xludf.DUMMYFUNCTION("""COMPUTED_VALUE"""),68594.29)</f>
        <v>68594.29</v>
      </c>
      <c r="D18" s="3">
        <f>IFERROR(__xludf.DUMMYFUNCTION("""COMPUTED_VALUE"""),42963.705555555556)</f>
        <v>42963.70556</v>
      </c>
      <c r="E18" s="2">
        <f>IFERROR(__xludf.DUMMYFUNCTION("""COMPUTED_VALUE"""),13.13)</f>
        <v>13.13</v>
      </c>
      <c r="G18" s="3">
        <f>IFERROR(__xludf.DUMMYFUNCTION("""COMPUTED_VALUE"""),42963.705555555556)</f>
        <v>42963.70556</v>
      </c>
      <c r="H18" s="2">
        <f>IFERROR(__xludf.DUMMYFUNCTION("""COMPUTED_VALUE"""),31.73)</f>
        <v>31.73</v>
      </c>
      <c r="J18" s="3">
        <f>IFERROR(__xludf.DUMMYFUNCTION("""COMPUTED_VALUE"""),42958.99861111111)</f>
        <v>42958.99861</v>
      </c>
      <c r="K18" s="2">
        <f>IFERROR(__xludf.DUMMYFUNCTION("""COMPUTED_VALUE"""),3.1888)</f>
        <v>3.1888</v>
      </c>
    </row>
    <row r="19">
      <c r="A19" s="3">
        <f>IFERROR(__xludf.DUMMYFUNCTION("""COMPUTED_VALUE"""),42964.705555555556)</f>
        <v>42964.70556</v>
      </c>
      <c r="B19" s="2">
        <f>IFERROR(__xludf.DUMMYFUNCTION("""COMPUTED_VALUE"""),67976.8)</f>
        <v>67976.8</v>
      </c>
      <c r="D19" s="3">
        <f>IFERROR(__xludf.DUMMYFUNCTION("""COMPUTED_VALUE"""),42964.705555555556)</f>
        <v>42964.70556</v>
      </c>
      <c r="E19" s="2">
        <f>IFERROR(__xludf.DUMMYFUNCTION("""COMPUTED_VALUE"""),13.05)</f>
        <v>13.05</v>
      </c>
      <c r="G19" s="3">
        <f>IFERROR(__xludf.DUMMYFUNCTION("""COMPUTED_VALUE"""),42964.705555555556)</f>
        <v>42964.70556</v>
      </c>
      <c r="H19" s="2">
        <f>IFERROR(__xludf.DUMMYFUNCTION("""COMPUTED_VALUE"""),31.2)</f>
        <v>31.2</v>
      </c>
      <c r="J19" s="3">
        <f>IFERROR(__xludf.DUMMYFUNCTION("""COMPUTED_VALUE"""),42959.99861111111)</f>
        <v>42959.99861</v>
      </c>
      <c r="K19" s="2">
        <f>IFERROR(__xludf.DUMMYFUNCTION("""COMPUTED_VALUE"""),3.191)</f>
        <v>3.191</v>
      </c>
    </row>
    <row r="20">
      <c r="A20" s="3">
        <f>IFERROR(__xludf.DUMMYFUNCTION("""COMPUTED_VALUE"""),42965.705555555556)</f>
        <v>42965.70556</v>
      </c>
      <c r="B20" s="2">
        <f>IFERROR(__xludf.DUMMYFUNCTION("""COMPUTED_VALUE"""),68714.66)</f>
        <v>68714.66</v>
      </c>
      <c r="D20" s="3">
        <f>IFERROR(__xludf.DUMMYFUNCTION("""COMPUTED_VALUE"""),42965.705555555556)</f>
        <v>42965.70556</v>
      </c>
      <c r="E20" s="2">
        <f>IFERROR(__xludf.DUMMYFUNCTION("""COMPUTED_VALUE"""),13.6)</f>
        <v>13.6</v>
      </c>
      <c r="G20" s="3">
        <f>IFERROR(__xludf.DUMMYFUNCTION("""COMPUTED_VALUE"""),42965.705555555556)</f>
        <v>42965.70556</v>
      </c>
      <c r="H20" s="2">
        <f>IFERROR(__xludf.DUMMYFUNCTION("""COMPUTED_VALUE"""),31.55)</f>
        <v>31.55</v>
      </c>
      <c r="J20" s="3">
        <f>IFERROR(__xludf.DUMMYFUNCTION("""COMPUTED_VALUE"""),42960.99861111111)</f>
        <v>42960.99861</v>
      </c>
      <c r="K20" s="2">
        <f>IFERROR(__xludf.DUMMYFUNCTION("""COMPUTED_VALUE"""),3.1777)</f>
        <v>3.1777</v>
      </c>
    </row>
    <row r="21">
      <c r="A21" s="3">
        <f>IFERROR(__xludf.DUMMYFUNCTION("""COMPUTED_VALUE"""),42968.705555555556)</f>
        <v>42968.70556</v>
      </c>
      <c r="B21" s="2">
        <f>IFERROR(__xludf.DUMMYFUNCTION("""COMPUTED_VALUE"""),68634.65)</f>
        <v>68634.65</v>
      </c>
      <c r="D21" s="3">
        <f>IFERROR(__xludf.DUMMYFUNCTION("""COMPUTED_VALUE"""),42968.705555555556)</f>
        <v>42968.70556</v>
      </c>
      <c r="E21" s="2">
        <f>IFERROR(__xludf.DUMMYFUNCTION("""COMPUTED_VALUE"""),13.34)</f>
        <v>13.34</v>
      </c>
      <c r="G21" s="3">
        <f>IFERROR(__xludf.DUMMYFUNCTION("""COMPUTED_VALUE"""),42968.705555555556)</f>
        <v>42968.70556</v>
      </c>
      <c r="H21" s="2">
        <f>IFERROR(__xludf.DUMMYFUNCTION("""COMPUTED_VALUE"""),31.75)</f>
        <v>31.75</v>
      </c>
      <c r="J21" s="3">
        <f>IFERROR(__xludf.DUMMYFUNCTION("""COMPUTED_VALUE"""),42961.99861111111)</f>
        <v>42961.99861</v>
      </c>
      <c r="K21" s="2">
        <f>IFERROR(__xludf.DUMMYFUNCTION("""COMPUTED_VALUE"""),3.1872)</f>
        <v>3.1872</v>
      </c>
    </row>
    <row r="22">
      <c r="A22" s="3">
        <f>IFERROR(__xludf.DUMMYFUNCTION("""COMPUTED_VALUE"""),42969.705555555556)</f>
        <v>42969.70556</v>
      </c>
      <c r="B22" s="2">
        <f>IFERROR(__xludf.DUMMYFUNCTION("""COMPUTED_VALUE"""),70011.25)</f>
        <v>70011.25</v>
      </c>
      <c r="D22" s="3">
        <f>IFERROR(__xludf.DUMMYFUNCTION("""COMPUTED_VALUE"""),42969.705555555556)</f>
        <v>42969.70556</v>
      </c>
      <c r="E22" s="2">
        <f>IFERROR(__xludf.DUMMYFUNCTION("""COMPUTED_VALUE"""),13.79)</f>
        <v>13.79</v>
      </c>
      <c r="G22" s="3">
        <f>IFERROR(__xludf.DUMMYFUNCTION("""COMPUTED_VALUE"""),42969.705555555556)</f>
        <v>42969.70556</v>
      </c>
      <c r="H22" s="2">
        <f>IFERROR(__xludf.DUMMYFUNCTION("""COMPUTED_VALUE"""),31.86)</f>
        <v>31.86</v>
      </c>
      <c r="J22" s="3">
        <f>IFERROR(__xludf.DUMMYFUNCTION("""COMPUTED_VALUE"""),42962.99861111111)</f>
        <v>42962.99861</v>
      </c>
      <c r="K22" s="2">
        <f>IFERROR(__xludf.DUMMYFUNCTION("""COMPUTED_VALUE"""),3.1676)</f>
        <v>3.1676</v>
      </c>
    </row>
    <row r="23">
      <c r="A23" s="3">
        <f>IFERROR(__xludf.DUMMYFUNCTION("""COMPUTED_VALUE"""),42970.705555555556)</f>
        <v>42970.70556</v>
      </c>
      <c r="B23" s="2">
        <f>IFERROR(__xludf.DUMMYFUNCTION("""COMPUTED_VALUE"""),70477.63)</f>
        <v>70477.63</v>
      </c>
      <c r="D23" s="3">
        <f>IFERROR(__xludf.DUMMYFUNCTION("""COMPUTED_VALUE"""),42970.705555555556)</f>
        <v>42970.70556</v>
      </c>
      <c r="E23" s="2">
        <f>IFERROR(__xludf.DUMMYFUNCTION("""COMPUTED_VALUE"""),13.76)</f>
        <v>13.76</v>
      </c>
      <c r="G23" s="3">
        <f>IFERROR(__xludf.DUMMYFUNCTION("""COMPUTED_VALUE"""),42970.705555555556)</f>
        <v>42970.70556</v>
      </c>
      <c r="H23" s="2">
        <f>IFERROR(__xludf.DUMMYFUNCTION("""COMPUTED_VALUE"""),32.54)</f>
        <v>32.54</v>
      </c>
      <c r="J23" s="3">
        <f>IFERROR(__xludf.DUMMYFUNCTION("""COMPUTED_VALUE"""),42963.99861111111)</f>
        <v>42963.99861</v>
      </c>
      <c r="K23" s="2">
        <f>IFERROR(__xludf.DUMMYFUNCTION("""COMPUTED_VALUE"""),3.1514)</f>
        <v>3.1514</v>
      </c>
    </row>
    <row r="24">
      <c r="A24" s="3">
        <f>IFERROR(__xludf.DUMMYFUNCTION("""COMPUTED_VALUE"""),42971.705555555556)</f>
        <v>42971.70556</v>
      </c>
      <c r="B24" s="2">
        <f>IFERROR(__xludf.DUMMYFUNCTION("""COMPUTED_VALUE"""),71132.8)</f>
        <v>71132.8</v>
      </c>
      <c r="D24" s="3">
        <f>IFERROR(__xludf.DUMMYFUNCTION("""COMPUTED_VALUE"""),42971.705555555556)</f>
        <v>42971.70556</v>
      </c>
      <c r="E24" s="2">
        <f>IFERROR(__xludf.DUMMYFUNCTION("""COMPUTED_VALUE"""),13.8)</f>
        <v>13.8</v>
      </c>
      <c r="G24" s="3">
        <f>IFERROR(__xludf.DUMMYFUNCTION("""COMPUTED_VALUE"""),42971.705555555556)</f>
        <v>42971.70556</v>
      </c>
      <c r="H24" s="2">
        <f>IFERROR(__xludf.DUMMYFUNCTION("""COMPUTED_VALUE"""),33.88)</f>
        <v>33.88</v>
      </c>
      <c r="J24" s="3">
        <f>IFERROR(__xludf.DUMMYFUNCTION("""COMPUTED_VALUE"""),42964.99861111111)</f>
        <v>42964.99861</v>
      </c>
      <c r="K24" s="2">
        <f>IFERROR(__xludf.DUMMYFUNCTION("""COMPUTED_VALUE"""),3.1733)</f>
        <v>3.1733</v>
      </c>
    </row>
    <row r="25">
      <c r="A25" s="3">
        <f>IFERROR(__xludf.DUMMYFUNCTION("""COMPUTED_VALUE"""),42972.705555555556)</f>
        <v>42972.70556</v>
      </c>
      <c r="B25" s="2">
        <f>IFERROR(__xludf.DUMMYFUNCTION("""COMPUTED_VALUE"""),71073.65)</f>
        <v>71073.65</v>
      </c>
      <c r="D25" s="3">
        <f>IFERROR(__xludf.DUMMYFUNCTION("""COMPUTED_VALUE"""),42972.705555555556)</f>
        <v>42972.70556</v>
      </c>
      <c r="E25" s="2">
        <f>IFERROR(__xludf.DUMMYFUNCTION("""COMPUTED_VALUE"""),13.88)</f>
        <v>13.88</v>
      </c>
      <c r="G25" s="3">
        <f>IFERROR(__xludf.DUMMYFUNCTION("""COMPUTED_VALUE"""),42972.705555555556)</f>
        <v>42972.70556</v>
      </c>
      <c r="H25" s="2">
        <f>IFERROR(__xludf.DUMMYFUNCTION("""COMPUTED_VALUE"""),33.83)</f>
        <v>33.83</v>
      </c>
      <c r="J25" s="3">
        <f>IFERROR(__xludf.DUMMYFUNCTION("""COMPUTED_VALUE"""),42965.99861111111)</f>
        <v>42965.99861</v>
      </c>
      <c r="K25" s="2">
        <f>IFERROR(__xludf.DUMMYFUNCTION("""COMPUTED_VALUE"""),3.1414)</f>
        <v>3.1414</v>
      </c>
    </row>
    <row r="26">
      <c r="A26" s="3">
        <f>IFERROR(__xludf.DUMMYFUNCTION("""COMPUTED_VALUE"""),42975.705555555556)</f>
        <v>42975.70556</v>
      </c>
      <c r="B26" s="2">
        <f>IFERROR(__xludf.DUMMYFUNCTION("""COMPUTED_VALUE"""),71016.59)</f>
        <v>71016.59</v>
      </c>
      <c r="D26" s="3">
        <f>IFERROR(__xludf.DUMMYFUNCTION("""COMPUTED_VALUE"""),42975.705555555556)</f>
        <v>42975.70556</v>
      </c>
      <c r="E26" s="2">
        <f>IFERROR(__xludf.DUMMYFUNCTION("""COMPUTED_VALUE"""),13.87)</f>
        <v>13.87</v>
      </c>
      <c r="G26" s="3">
        <f>IFERROR(__xludf.DUMMYFUNCTION("""COMPUTED_VALUE"""),42975.705555555556)</f>
        <v>42975.70556</v>
      </c>
      <c r="H26" s="2">
        <f>IFERROR(__xludf.DUMMYFUNCTION("""COMPUTED_VALUE"""),34.36)</f>
        <v>34.36</v>
      </c>
      <c r="J26" s="3">
        <f>IFERROR(__xludf.DUMMYFUNCTION("""COMPUTED_VALUE"""),42966.99861111111)</f>
        <v>42966.99861</v>
      </c>
      <c r="K26" s="2">
        <f>IFERROR(__xludf.DUMMYFUNCTION("""COMPUTED_VALUE"""),3.1453)</f>
        <v>3.1453</v>
      </c>
    </row>
    <row r="27">
      <c r="A27" s="3">
        <f>IFERROR(__xludf.DUMMYFUNCTION("""COMPUTED_VALUE"""),42976.705555555556)</f>
        <v>42976.70556</v>
      </c>
      <c r="B27" s="2">
        <f>IFERROR(__xludf.DUMMYFUNCTION("""COMPUTED_VALUE"""),71329.85)</f>
        <v>71329.85</v>
      </c>
      <c r="D27" s="3">
        <f>IFERROR(__xludf.DUMMYFUNCTION("""COMPUTED_VALUE"""),42976.705555555556)</f>
        <v>42976.70556</v>
      </c>
      <c r="E27" s="2">
        <f>IFERROR(__xludf.DUMMYFUNCTION("""COMPUTED_VALUE"""),13.85)</f>
        <v>13.85</v>
      </c>
      <c r="G27" s="3">
        <f>IFERROR(__xludf.DUMMYFUNCTION("""COMPUTED_VALUE"""),42976.705555555556)</f>
        <v>42976.70556</v>
      </c>
      <c r="H27" s="2">
        <f>IFERROR(__xludf.DUMMYFUNCTION("""COMPUTED_VALUE"""),34.44)</f>
        <v>34.44</v>
      </c>
      <c r="J27" s="3">
        <f>IFERROR(__xludf.DUMMYFUNCTION("""COMPUTED_VALUE"""),42967.99861111111)</f>
        <v>42967.99861</v>
      </c>
      <c r="K27" s="2">
        <f>IFERROR(__xludf.DUMMYFUNCTION("""COMPUTED_VALUE"""),3.1777)</f>
        <v>3.1777</v>
      </c>
    </row>
    <row r="28">
      <c r="A28" s="3">
        <f>IFERROR(__xludf.DUMMYFUNCTION("""COMPUTED_VALUE"""),42977.705555555556)</f>
        <v>42977.70556</v>
      </c>
      <c r="B28" s="2">
        <f>IFERROR(__xludf.DUMMYFUNCTION("""COMPUTED_VALUE"""),70886.26)</f>
        <v>70886.26</v>
      </c>
      <c r="D28" s="3">
        <f>IFERROR(__xludf.DUMMYFUNCTION("""COMPUTED_VALUE"""),42977.705555555556)</f>
        <v>42977.70556</v>
      </c>
      <c r="E28" s="2">
        <f>IFERROR(__xludf.DUMMYFUNCTION("""COMPUTED_VALUE"""),13.45)</f>
        <v>13.45</v>
      </c>
      <c r="G28" s="3">
        <f>IFERROR(__xludf.DUMMYFUNCTION("""COMPUTED_VALUE"""),42977.705555555556)</f>
        <v>42977.70556</v>
      </c>
      <c r="H28" s="2">
        <f>IFERROR(__xludf.DUMMYFUNCTION("""COMPUTED_VALUE"""),34.34)</f>
        <v>34.34</v>
      </c>
      <c r="J28" s="3">
        <f>IFERROR(__xludf.DUMMYFUNCTION("""COMPUTED_VALUE"""),42968.99861111111)</f>
        <v>42968.99861</v>
      </c>
      <c r="K28" s="2">
        <f>IFERROR(__xludf.DUMMYFUNCTION("""COMPUTED_VALUE"""),3.163)</f>
        <v>3.163</v>
      </c>
    </row>
    <row r="29">
      <c r="A29" s="3">
        <f>IFERROR(__xludf.DUMMYFUNCTION("""COMPUTED_VALUE"""),42978.705555555556)</f>
        <v>42978.70556</v>
      </c>
      <c r="B29" s="2">
        <f>IFERROR(__xludf.DUMMYFUNCTION("""COMPUTED_VALUE"""),70835.05)</f>
        <v>70835.05</v>
      </c>
      <c r="D29" s="3">
        <f>IFERROR(__xludf.DUMMYFUNCTION("""COMPUTED_VALUE"""),42978.705555555556)</f>
        <v>42978.70556</v>
      </c>
      <c r="E29" s="2">
        <f>IFERROR(__xludf.DUMMYFUNCTION("""COMPUTED_VALUE"""),13.65)</f>
        <v>13.65</v>
      </c>
      <c r="G29" s="3">
        <f>IFERROR(__xludf.DUMMYFUNCTION("""COMPUTED_VALUE"""),42978.705555555556)</f>
        <v>42978.70556</v>
      </c>
      <c r="H29" s="2">
        <f>IFERROR(__xludf.DUMMYFUNCTION("""COMPUTED_VALUE"""),35.08)</f>
        <v>35.08</v>
      </c>
      <c r="J29" s="3">
        <f>IFERROR(__xludf.DUMMYFUNCTION("""COMPUTED_VALUE"""),42969.99861111111)</f>
        <v>42969.99861</v>
      </c>
      <c r="K29" s="2">
        <f>IFERROR(__xludf.DUMMYFUNCTION("""COMPUTED_VALUE"""),3.1605)</f>
        <v>3.1605</v>
      </c>
    </row>
    <row r="30">
      <c r="A30" s="3">
        <f>IFERROR(__xludf.DUMMYFUNCTION("""COMPUTED_VALUE"""),42979.705555555556)</f>
        <v>42979.70556</v>
      </c>
      <c r="B30" s="2">
        <f>IFERROR(__xludf.DUMMYFUNCTION("""COMPUTED_VALUE"""),71923.11)</f>
        <v>71923.11</v>
      </c>
      <c r="D30" s="3">
        <f>IFERROR(__xludf.DUMMYFUNCTION("""COMPUTED_VALUE"""),42979.705555555556)</f>
        <v>42979.70556</v>
      </c>
      <c r="E30" s="2">
        <f>IFERROR(__xludf.DUMMYFUNCTION("""COMPUTED_VALUE"""),14.02)</f>
        <v>14.02</v>
      </c>
      <c r="G30" s="3">
        <f>IFERROR(__xludf.DUMMYFUNCTION("""COMPUTED_VALUE"""),42979.705555555556)</f>
        <v>42979.70556</v>
      </c>
      <c r="H30" s="2">
        <f>IFERROR(__xludf.DUMMYFUNCTION("""COMPUTED_VALUE"""),35.67)</f>
        <v>35.67</v>
      </c>
      <c r="J30" s="3">
        <f>IFERROR(__xludf.DUMMYFUNCTION("""COMPUTED_VALUE"""),42970.99861111111)</f>
        <v>42970.99861</v>
      </c>
      <c r="K30" s="2">
        <f>IFERROR(__xludf.DUMMYFUNCTION("""COMPUTED_VALUE"""),3.1393)</f>
        <v>3.1393</v>
      </c>
    </row>
    <row r="31">
      <c r="A31" s="3">
        <f>IFERROR(__xludf.DUMMYFUNCTION("""COMPUTED_VALUE"""),42982.705555555556)</f>
        <v>42982.70556</v>
      </c>
      <c r="B31" s="2">
        <f>IFERROR(__xludf.DUMMYFUNCTION("""COMPUTED_VALUE"""),72128.83)</f>
        <v>72128.83</v>
      </c>
      <c r="D31" s="3">
        <f>IFERROR(__xludf.DUMMYFUNCTION("""COMPUTED_VALUE"""),42982.705555555556)</f>
        <v>42982.70556</v>
      </c>
      <c r="E31" s="2">
        <f>IFERROR(__xludf.DUMMYFUNCTION("""COMPUTED_VALUE"""),14.17)</f>
        <v>14.17</v>
      </c>
      <c r="G31" s="3">
        <f>IFERROR(__xludf.DUMMYFUNCTION("""COMPUTED_VALUE"""),42982.705555555556)</f>
        <v>42982.70556</v>
      </c>
      <c r="H31" s="2">
        <f>IFERROR(__xludf.DUMMYFUNCTION("""COMPUTED_VALUE"""),36.1)</f>
        <v>36.1</v>
      </c>
      <c r="J31" s="3">
        <f>IFERROR(__xludf.DUMMYFUNCTION("""COMPUTED_VALUE"""),42971.99861111111)</f>
        <v>42971.99861</v>
      </c>
      <c r="K31" s="2">
        <f>IFERROR(__xludf.DUMMYFUNCTION("""COMPUTED_VALUE"""),3.1465)</f>
        <v>3.1465</v>
      </c>
    </row>
    <row r="32">
      <c r="A32" s="3">
        <f>IFERROR(__xludf.DUMMYFUNCTION("""COMPUTED_VALUE"""),42983.705555555556)</f>
        <v>42983.70556</v>
      </c>
      <c r="B32" s="2">
        <f>IFERROR(__xludf.DUMMYFUNCTION("""COMPUTED_VALUE"""),72150.88)</f>
        <v>72150.88</v>
      </c>
      <c r="D32" s="3">
        <f>IFERROR(__xludf.DUMMYFUNCTION("""COMPUTED_VALUE"""),42983.705555555556)</f>
        <v>42983.70556</v>
      </c>
      <c r="E32" s="2">
        <f>IFERROR(__xludf.DUMMYFUNCTION("""COMPUTED_VALUE"""),14.41)</f>
        <v>14.41</v>
      </c>
      <c r="G32" s="3">
        <f>IFERROR(__xludf.DUMMYFUNCTION("""COMPUTED_VALUE"""),42983.705555555556)</f>
        <v>42983.70556</v>
      </c>
      <c r="H32" s="2">
        <f>IFERROR(__xludf.DUMMYFUNCTION("""COMPUTED_VALUE"""),35.6)</f>
        <v>35.6</v>
      </c>
      <c r="J32" s="3">
        <f>IFERROR(__xludf.DUMMYFUNCTION("""COMPUTED_VALUE"""),42972.99861111111)</f>
        <v>42972.99861</v>
      </c>
      <c r="K32" s="2">
        <f>IFERROR(__xludf.DUMMYFUNCTION("""COMPUTED_VALUE"""),3.1561)</f>
        <v>3.1561</v>
      </c>
    </row>
    <row r="33">
      <c r="A33" s="3">
        <f>IFERROR(__xludf.DUMMYFUNCTION("""COMPUTED_VALUE"""),42984.705555555556)</f>
        <v>42984.70556</v>
      </c>
      <c r="B33" s="2">
        <f>IFERROR(__xludf.DUMMYFUNCTION("""COMPUTED_VALUE"""),73412.41)</f>
        <v>73412.41</v>
      </c>
      <c r="D33" s="3">
        <f>IFERROR(__xludf.DUMMYFUNCTION("""COMPUTED_VALUE"""),42984.705555555556)</f>
        <v>42984.70556</v>
      </c>
      <c r="E33" s="2">
        <f>IFERROR(__xludf.DUMMYFUNCTION("""COMPUTED_VALUE"""),15.02)</f>
        <v>15.02</v>
      </c>
      <c r="G33" s="3">
        <f>IFERROR(__xludf.DUMMYFUNCTION("""COMPUTED_VALUE"""),42984.705555555556)</f>
        <v>42984.70556</v>
      </c>
      <c r="H33" s="2">
        <f>IFERROR(__xludf.DUMMYFUNCTION("""COMPUTED_VALUE"""),35.8)</f>
        <v>35.8</v>
      </c>
      <c r="J33" s="3">
        <f>IFERROR(__xludf.DUMMYFUNCTION("""COMPUTED_VALUE"""),42973.99861111111)</f>
        <v>42973.99861</v>
      </c>
      <c r="K33" s="2">
        <f>IFERROR(__xludf.DUMMYFUNCTION("""COMPUTED_VALUE"""),3.1571)</f>
        <v>3.1571</v>
      </c>
    </row>
    <row r="34">
      <c r="A34" s="3">
        <f>IFERROR(__xludf.DUMMYFUNCTION("""COMPUTED_VALUE"""),42986.705555555556)</f>
        <v>42986.70556</v>
      </c>
      <c r="B34" s="2">
        <f>IFERROR(__xludf.DUMMYFUNCTION("""COMPUTED_VALUE"""),73078.85)</f>
        <v>73078.85</v>
      </c>
      <c r="D34" s="3">
        <f>IFERROR(__xludf.DUMMYFUNCTION("""COMPUTED_VALUE"""),42986.705555555556)</f>
        <v>42986.70556</v>
      </c>
      <c r="E34" s="2">
        <f>IFERROR(__xludf.DUMMYFUNCTION("""COMPUTED_VALUE"""),14.71)</f>
        <v>14.71</v>
      </c>
      <c r="G34" s="3">
        <f>IFERROR(__xludf.DUMMYFUNCTION("""COMPUTED_VALUE"""),42986.705555555556)</f>
        <v>42986.70556</v>
      </c>
      <c r="H34" s="2">
        <f>IFERROR(__xludf.DUMMYFUNCTION("""COMPUTED_VALUE"""),34.48)</f>
        <v>34.48</v>
      </c>
      <c r="J34" s="3">
        <f>IFERROR(__xludf.DUMMYFUNCTION("""COMPUTED_VALUE"""),42974.99861111111)</f>
        <v>42974.99861</v>
      </c>
      <c r="K34" s="2">
        <f>IFERROR(__xludf.DUMMYFUNCTION("""COMPUTED_VALUE"""),3.1587)</f>
        <v>3.1587</v>
      </c>
    </row>
    <row r="35">
      <c r="A35" s="3">
        <f>IFERROR(__xludf.DUMMYFUNCTION("""COMPUTED_VALUE"""),42989.705555555556)</f>
        <v>42989.70556</v>
      </c>
      <c r="B35" s="2">
        <f>IFERROR(__xludf.DUMMYFUNCTION("""COMPUTED_VALUE"""),74319.22)</f>
        <v>74319.22</v>
      </c>
      <c r="D35" s="3">
        <f>IFERROR(__xludf.DUMMYFUNCTION("""COMPUTED_VALUE"""),42989.705555555556)</f>
        <v>42989.70556</v>
      </c>
      <c r="E35" s="2">
        <f>IFERROR(__xludf.DUMMYFUNCTION("""COMPUTED_VALUE"""),14.99)</f>
        <v>14.99</v>
      </c>
      <c r="G35" s="3">
        <f>IFERROR(__xludf.DUMMYFUNCTION("""COMPUTED_VALUE"""),42989.705555555556)</f>
        <v>42989.70556</v>
      </c>
      <c r="H35" s="2">
        <f>IFERROR(__xludf.DUMMYFUNCTION("""COMPUTED_VALUE"""),35.09)</f>
        <v>35.09</v>
      </c>
      <c r="J35" s="3">
        <f>IFERROR(__xludf.DUMMYFUNCTION("""COMPUTED_VALUE"""),42975.99861111111)</f>
        <v>42975.99861</v>
      </c>
      <c r="K35" s="2">
        <f>IFERROR(__xludf.DUMMYFUNCTION("""COMPUTED_VALUE"""),3.1658)</f>
        <v>3.1658</v>
      </c>
    </row>
    <row r="36">
      <c r="A36" s="3">
        <f>IFERROR(__xludf.DUMMYFUNCTION("""COMPUTED_VALUE"""),42990.705555555556)</f>
        <v>42990.70556</v>
      </c>
      <c r="B36" s="2">
        <f>IFERROR(__xludf.DUMMYFUNCTION("""COMPUTED_VALUE"""),74538.55)</f>
        <v>74538.55</v>
      </c>
      <c r="D36" s="3">
        <f>IFERROR(__xludf.DUMMYFUNCTION("""COMPUTED_VALUE"""),42990.705555555556)</f>
        <v>42990.70556</v>
      </c>
      <c r="E36" s="2">
        <f>IFERROR(__xludf.DUMMYFUNCTION("""COMPUTED_VALUE"""),14.87)</f>
        <v>14.87</v>
      </c>
      <c r="G36" s="3">
        <f>IFERROR(__xludf.DUMMYFUNCTION("""COMPUTED_VALUE"""),42990.705555555556)</f>
        <v>42990.70556</v>
      </c>
      <c r="H36" s="2">
        <f>IFERROR(__xludf.DUMMYFUNCTION("""COMPUTED_VALUE"""),35.26)</f>
        <v>35.26</v>
      </c>
      <c r="J36" s="3">
        <f>IFERROR(__xludf.DUMMYFUNCTION("""COMPUTED_VALUE"""),42976.99861111111)</f>
        <v>42976.99861</v>
      </c>
      <c r="K36" s="2">
        <f>IFERROR(__xludf.DUMMYFUNCTION("""COMPUTED_VALUE"""),3.1642)</f>
        <v>3.1642</v>
      </c>
    </row>
    <row r="37">
      <c r="A37" s="3">
        <f>IFERROR(__xludf.DUMMYFUNCTION("""COMPUTED_VALUE"""),42991.705555555556)</f>
        <v>42991.70556</v>
      </c>
      <c r="B37" s="2">
        <f>IFERROR(__xludf.DUMMYFUNCTION("""COMPUTED_VALUE"""),74787.57)</f>
        <v>74787.57</v>
      </c>
      <c r="D37" s="3">
        <f>IFERROR(__xludf.DUMMYFUNCTION("""COMPUTED_VALUE"""),42991.705555555556)</f>
        <v>42991.70556</v>
      </c>
      <c r="E37" s="2">
        <f>IFERROR(__xludf.DUMMYFUNCTION("""COMPUTED_VALUE"""),15.03)</f>
        <v>15.03</v>
      </c>
      <c r="G37" s="3">
        <f>IFERROR(__xludf.DUMMYFUNCTION("""COMPUTED_VALUE"""),42991.705555555556)</f>
        <v>42991.70556</v>
      </c>
      <c r="H37" s="2">
        <f>IFERROR(__xludf.DUMMYFUNCTION("""COMPUTED_VALUE"""),34.77)</f>
        <v>34.77</v>
      </c>
      <c r="J37" s="3">
        <f>IFERROR(__xludf.DUMMYFUNCTION("""COMPUTED_VALUE"""),42977.99861111111)</f>
        <v>42977.99861</v>
      </c>
      <c r="K37" s="2">
        <f>IFERROR(__xludf.DUMMYFUNCTION("""COMPUTED_VALUE"""),3.1588)</f>
        <v>3.1588</v>
      </c>
    </row>
    <row r="38">
      <c r="A38" s="3">
        <f>IFERROR(__xludf.DUMMYFUNCTION("""COMPUTED_VALUE"""),42992.705555555556)</f>
        <v>42992.70556</v>
      </c>
      <c r="B38" s="2">
        <f>IFERROR(__xludf.DUMMYFUNCTION("""COMPUTED_VALUE"""),74656.68)</f>
        <v>74656.68</v>
      </c>
      <c r="D38" s="3">
        <f>IFERROR(__xludf.DUMMYFUNCTION("""COMPUTED_VALUE"""),42992.705555555556)</f>
        <v>42992.70556</v>
      </c>
      <c r="E38" s="2">
        <f>IFERROR(__xludf.DUMMYFUNCTION("""COMPUTED_VALUE"""),15.04)</f>
        <v>15.04</v>
      </c>
      <c r="G38" s="3">
        <f>IFERROR(__xludf.DUMMYFUNCTION("""COMPUTED_VALUE"""),42992.705555555556)</f>
        <v>42992.70556</v>
      </c>
      <c r="H38" s="2">
        <f>IFERROR(__xludf.DUMMYFUNCTION("""COMPUTED_VALUE"""),33.62)</f>
        <v>33.62</v>
      </c>
      <c r="J38" s="3">
        <f>IFERROR(__xludf.DUMMYFUNCTION("""COMPUTED_VALUE"""),42978.99861111111)</f>
        <v>42978.99861</v>
      </c>
      <c r="K38" s="2">
        <f>IFERROR(__xludf.DUMMYFUNCTION("""COMPUTED_VALUE"""),3.146)</f>
        <v>3.146</v>
      </c>
    </row>
    <row r="39">
      <c r="A39" s="3">
        <f>IFERROR(__xludf.DUMMYFUNCTION("""COMPUTED_VALUE"""),42993.705555555556)</f>
        <v>42993.70556</v>
      </c>
      <c r="B39" s="2">
        <f>IFERROR(__xludf.DUMMYFUNCTION("""COMPUTED_VALUE"""),75756.52)</f>
        <v>75756.52</v>
      </c>
      <c r="D39" s="3">
        <f>IFERROR(__xludf.DUMMYFUNCTION("""COMPUTED_VALUE"""),42993.705555555556)</f>
        <v>42993.70556</v>
      </c>
      <c r="E39" s="2">
        <f>IFERROR(__xludf.DUMMYFUNCTION("""COMPUTED_VALUE"""),15.04)</f>
        <v>15.04</v>
      </c>
      <c r="G39" s="3">
        <f>IFERROR(__xludf.DUMMYFUNCTION("""COMPUTED_VALUE"""),42993.705555555556)</f>
        <v>42993.70556</v>
      </c>
      <c r="H39" s="2">
        <f>IFERROR(__xludf.DUMMYFUNCTION("""COMPUTED_VALUE"""),33.8)</f>
        <v>33.8</v>
      </c>
      <c r="J39" s="3">
        <f>IFERROR(__xludf.DUMMYFUNCTION("""COMPUTED_VALUE"""),42979.99861111111)</f>
        <v>42979.99861</v>
      </c>
      <c r="K39" s="2">
        <f>IFERROR(__xludf.DUMMYFUNCTION("""COMPUTED_VALUE"""),3.1358)</f>
        <v>3.1358</v>
      </c>
    </row>
    <row r="40">
      <c r="A40" s="3">
        <f>IFERROR(__xludf.DUMMYFUNCTION("""COMPUTED_VALUE"""),42996.705555555556)</f>
        <v>42996.70556</v>
      </c>
      <c r="B40" s="2">
        <f>IFERROR(__xludf.DUMMYFUNCTION("""COMPUTED_VALUE"""),75990.41)</f>
        <v>75990.41</v>
      </c>
      <c r="D40" s="3">
        <f>IFERROR(__xludf.DUMMYFUNCTION("""COMPUTED_VALUE"""),42996.705555555556)</f>
        <v>42996.70556</v>
      </c>
      <c r="E40" s="2">
        <f>IFERROR(__xludf.DUMMYFUNCTION("""COMPUTED_VALUE"""),15.04)</f>
        <v>15.04</v>
      </c>
      <c r="G40" s="3">
        <f>IFERROR(__xludf.DUMMYFUNCTION("""COMPUTED_VALUE"""),42996.705555555556)</f>
        <v>42996.70556</v>
      </c>
      <c r="H40" s="2">
        <f>IFERROR(__xludf.DUMMYFUNCTION("""COMPUTED_VALUE"""),34.25)</f>
        <v>34.25</v>
      </c>
      <c r="J40" s="3">
        <f>IFERROR(__xludf.DUMMYFUNCTION("""COMPUTED_VALUE"""),42980.99861111111)</f>
        <v>42980.99861</v>
      </c>
      <c r="K40" s="2">
        <f>IFERROR(__xludf.DUMMYFUNCTION("""COMPUTED_VALUE"""),3.1405)</f>
        <v>3.1405</v>
      </c>
    </row>
    <row r="41">
      <c r="A41" s="3">
        <f>IFERROR(__xludf.DUMMYFUNCTION("""COMPUTED_VALUE"""),42997.705555555556)</f>
        <v>42997.70556</v>
      </c>
      <c r="B41" s="2">
        <f>IFERROR(__xludf.DUMMYFUNCTION("""COMPUTED_VALUE"""),75974.18)</f>
        <v>75974.18</v>
      </c>
      <c r="D41" s="3">
        <f>IFERROR(__xludf.DUMMYFUNCTION("""COMPUTED_VALUE"""),42997.705555555556)</f>
        <v>42997.70556</v>
      </c>
      <c r="E41" s="2">
        <f>IFERROR(__xludf.DUMMYFUNCTION("""COMPUTED_VALUE"""),15.14)</f>
        <v>15.14</v>
      </c>
      <c r="G41" s="3">
        <f>IFERROR(__xludf.DUMMYFUNCTION("""COMPUTED_VALUE"""),42997.705555555556)</f>
        <v>42997.70556</v>
      </c>
      <c r="H41" s="2">
        <f>IFERROR(__xludf.DUMMYFUNCTION("""COMPUTED_VALUE"""),33.92)</f>
        <v>33.92</v>
      </c>
      <c r="J41" s="3">
        <f>IFERROR(__xludf.DUMMYFUNCTION("""COMPUTED_VALUE"""),42981.99861111111)</f>
        <v>42981.99861</v>
      </c>
      <c r="K41" s="2">
        <f>IFERROR(__xludf.DUMMYFUNCTION("""COMPUTED_VALUE"""),3.1777)</f>
        <v>3.1777</v>
      </c>
    </row>
    <row r="42">
      <c r="A42" s="3">
        <f>IFERROR(__xludf.DUMMYFUNCTION("""COMPUTED_VALUE"""),42998.705555555556)</f>
        <v>42998.70556</v>
      </c>
      <c r="B42" s="2">
        <f>IFERROR(__xludf.DUMMYFUNCTION("""COMPUTED_VALUE"""),76004.15)</f>
        <v>76004.15</v>
      </c>
      <c r="D42" s="3">
        <f>IFERROR(__xludf.DUMMYFUNCTION("""COMPUTED_VALUE"""),42998.705555555556)</f>
        <v>42998.70556</v>
      </c>
      <c r="E42" s="2">
        <f>IFERROR(__xludf.DUMMYFUNCTION("""COMPUTED_VALUE"""),15.87)</f>
        <v>15.87</v>
      </c>
      <c r="G42" s="3">
        <f>IFERROR(__xludf.DUMMYFUNCTION("""COMPUTED_VALUE"""),42998.705555555556)</f>
        <v>42998.70556</v>
      </c>
      <c r="H42" s="2">
        <f>IFERROR(__xludf.DUMMYFUNCTION("""COMPUTED_VALUE"""),33.17)</f>
        <v>33.17</v>
      </c>
      <c r="J42" s="3">
        <f>IFERROR(__xludf.DUMMYFUNCTION("""COMPUTED_VALUE"""),42982.99861111111)</f>
        <v>42982.99861</v>
      </c>
      <c r="K42" s="2">
        <f>IFERROR(__xludf.DUMMYFUNCTION("""COMPUTED_VALUE"""),3.1394)</f>
        <v>3.1394</v>
      </c>
    </row>
    <row r="43">
      <c r="A43" s="3">
        <f>IFERROR(__xludf.DUMMYFUNCTION("""COMPUTED_VALUE"""),42999.705555555556)</f>
        <v>42999.70556</v>
      </c>
      <c r="B43" s="2">
        <f>IFERROR(__xludf.DUMMYFUNCTION("""COMPUTED_VALUE"""),75604.34)</f>
        <v>75604.34</v>
      </c>
      <c r="D43" s="3">
        <f>IFERROR(__xludf.DUMMYFUNCTION("""COMPUTED_VALUE"""),42999.705555555556)</f>
        <v>42999.70556</v>
      </c>
      <c r="E43" s="2">
        <f>IFERROR(__xludf.DUMMYFUNCTION("""COMPUTED_VALUE"""),15.67)</f>
        <v>15.67</v>
      </c>
      <c r="G43" s="3">
        <f>IFERROR(__xludf.DUMMYFUNCTION("""COMPUTED_VALUE"""),42999.705555555556)</f>
        <v>42999.70556</v>
      </c>
      <c r="H43" s="2">
        <f>IFERROR(__xludf.DUMMYFUNCTION("""COMPUTED_VALUE"""),32.51)</f>
        <v>32.51</v>
      </c>
      <c r="J43" s="3">
        <f>IFERROR(__xludf.DUMMYFUNCTION("""COMPUTED_VALUE"""),42983.99861111111)</f>
        <v>42983.99861</v>
      </c>
      <c r="K43" s="2">
        <f>IFERROR(__xludf.DUMMYFUNCTION("""COMPUTED_VALUE"""),3.1158)</f>
        <v>3.1158</v>
      </c>
    </row>
    <row r="44">
      <c r="A44" s="3">
        <f>IFERROR(__xludf.DUMMYFUNCTION("""COMPUTED_VALUE"""),43000.705555555556)</f>
        <v>43000.70556</v>
      </c>
      <c r="B44" s="2">
        <f>IFERROR(__xludf.DUMMYFUNCTION("""COMPUTED_VALUE"""),75389.75)</f>
        <v>75389.75</v>
      </c>
      <c r="D44" s="3">
        <f>IFERROR(__xludf.DUMMYFUNCTION("""COMPUTED_VALUE"""),43000.705555555556)</f>
        <v>43000.70556</v>
      </c>
      <c r="E44" s="2">
        <f>IFERROR(__xludf.DUMMYFUNCTION("""COMPUTED_VALUE"""),15.69)</f>
        <v>15.69</v>
      </c>
      <c r="G44" s="3">
        <f>IFERROR(__xludf.DUMMYFUNCTION("""COMPUTED_VALUE"""),43000.705555555556)</f>
        <v>43000.70556</v>
      </c>
      <c r="H44" s="2">
        <f>IFERROR(__xludf.DUMMYFUNCTION("""COMPUTED_VALUE"""),31.91)</f>
        <v>31.91</v>
      </c>
      <c r="J44" s="3">
        <f>IFERROR(__xludf.DUMMYFUNCTION("""COMPUTED_VALUE"""),42984.99861111111)</f>
        <v>42984.99861</v>
      </c>
      <c r="K44" s="2">
        <f>IFERROR(__xludf.DUMMYFUNCTION("""COMPUTED_VALUE"""),3.0979)</f>
        <v>3.0979</v>
      </c>
    </row>
    <row r="45">
      <c r="A45" s="3">
        <f>IFERROR(__xludf.DUMMYFUNCTION("""COMPUTED_VALUE"""),43003.705555555556)</f>
        <v>43003.70556</v>
      </c>
      <c r="B45" s="2">
        <f>IFERROR(__xludf.DUMMYFUNCTION("""COMPUTED_VALUE"""),74443.47)</f>
        <v>74443.47</v>
      </c>
      <c r="D45" s="3">
        <f>IFERROR(__xludf.DUMMYFUNCTION("""COMPUTED_VALUE"""),43003.705555555556)</f>
        <v>43003.70556</v>
      </c>
      <c r="E45" s="2">
        <f>IFERROR(__xludf.DUMMYFUNCTION("""COMPUTED_VALUE"""),15.84)</f>
        <v>15.84</v>
      </c>
      <c r="G45" s="3">
        <f>IFERROR(__xludf.DUMMYFUNCTION("""COMPUTED_VALUE"""),43003.705555555556)</f>
        <v>43003.70556</v>
      </c>
      <c r="H45" s="2">
        <f>IFERROR(__xludf.DUMMYFUNCTION("""COMPUTED_VALUE"""),31.09)</f>
        <v>31.09</v>
      </c>
      <c r="J45" s="3">
        <f>IFERROR(__xludf.DUMMYFUNCTION("""COMPUTED_VALUE"""),42985.99861111111)</f>
        <v>42985.99861</v>
      </c>
      <c r="K45" s="2">
        <f>IFERROR(__xludf.DUMMYFUNCTION("""COMPUTED_VALUE"""),3.0976)</f>
        <v>3.0976</v>
      </c>
    </row>
    <row r="46">
      <c r="A46" s="3">
        <f>IFERROR(__xludf.DUMMYFUNCTION("""COMPUTED_VALUE"""),43004.705555555556)</f>
        <v>43004.70556</v>
      </c>
      <c r="B46" s="2">
        <f>IFERROR(__xludf.DUMMYFUNCTION("""COMPUTED_VALUE"""),74318.72)</f>
        <v>74318.72</v>
      </c>
      <c r="D46" s="3">
        <f>IFERROR(__xludf.DUMMYFUNCTION("""COMPUTED_VALUE"""),43004.705555555556)</f>
        <v>43004.70556</v>
      </c>
      <c r="E46" s="2">
        <f>IFERROR(__xludf.DUMMYFUNCTION("""COMPUTED_VALUE"""),15.56)</f>
        <v>15.56</v>
      </c>
      <c r="G46" s="3">
        <f>IFERROR(__xludf.DUMMYFUNCTION("""COMPUTED_VALUE"""),43004.705555555556)</f>
        <v>43004.70556</v>
      </c>
      <c r="H46" s="2">
        <f>IFERROR(__xludf.DUMMYFUNCTION("""COMPUTED_VALUE"""),31.5)</f>
        <v>31.5</v>
      </c>
      <c r="J46" s="3">
        <f>IFERROR(__xludf.DUMMYFUNCTION("""COMPUTED_VALUE"""),42986.99861111111)</f>
        <v>42986.99861</v>
      </c>
      <c r="K46" s="2">
        <f>IFERROR(__xludf.DUMMYFUNCTION("""COMPUTED_VALUE"""),3.0829)</f>
        <v>3.0829</v>
      </c>
    </row>
    <row r="47">
      <c r="A47" s="3">
        <f>IFERROR(__xludf.DUMMYFUNCTION("""COMPUTED_VALUE"""),43005.705555555556)</f>
        <v>43005.70556</v>
      </c>
      <c r="B47" s="2">
        <f>IFERROR(__xludf.DUMMYFUNCTION("""COMPUTED_VALUE"""),73796.71)</f>
        <v>73796.71</v>
      </c>
      <c r="D47" s="3">
        <f>IFERROR(__xludf.DUMMYFUNCTION("""COMPUTED_VALUE"""),43005.705555555556)</f>
        <v>43005.70556</v>
      </c>
      <c r="E47" s="2">
        <f>IFERROR(__xludf.DUMMYFUNCTION("""COMPUTED_VALUE"""),15.31)</f>
        <v>15.31</v>
      </c>
      <c r="G47" s="3">
        <f>IFERROR(__xludf.DUMMYFUNCTION("""COMPUTED_VALUE"""),43005.705555555556)</f>
        <v>43005.70556</v>
      </c>
      <c r="H47" s="2">
        <f>IFERROR(__xludf.DUMMYFUNCTION("""COMPUTED_VALUE"""),31.93)</f>
        <v>31.93</v>
      </c>
      <c r="J47" s="3">
        <f>IFERROR(__xludf.DUMMYFUNCTION("""COMPUTED_VALUE"""),42987.99861111111)</f>
        <v>42987.99861</v>
      </c>
      <c r="K47" s="2">
        <f>IFERROR(__xludf.DUMMYFUNCTION("""COMPUTED_VALUE"""),3.0853)</f>
        <v>3.0853</v>
      </c>
    </row>
    <row r="48">
      <c r="A48" s="3">
        <f>IFERROR(__xludf.DUMMYFUNCTION("""COMPUTED_VALUE"""),43006.705555555556)</f>
        <v>43006.70556</v>
      </c>
      <c r="B48" s="2">
        <f>IFERROR(__xludf.DUMMYFUNCTION("""COMPUTED_VALUE"""),73567.25)</f>
        <v>73567.25</v>
      </c>
      <c r="D48" s="3">
        <f>IFERROR(__xludf.DUMMYFUNCTION("""COMPUTED_VALUE"""),43006.705555555556)</f>
        <v>43006.70556</v>
      </c>
      <c r="E48" s="2">
        <f>IFERROR(__xludf.DUMMYFUNCTION("""COMPUTED_VALUE"""),15.34)</f>
        <v>15.34</v>
      </c>
      <c r="G48" s="3">
        <f>IFERROR(__xludf.DUMMYFUNCTION("""COMPUTED_VALUE"""),43006.705555555556)</f>
        <v>43006.70556</v>
      </c>
      <c r="H48" s="2">
        <f>IFERROR(__xludf.DUMMYFUNCTION("""COMPUTED_VALUE"""),31.75)</f>
        <v>31.75</v>
      </c>
      <c r="J48" s="3">
        <f>IFERROR(__xludf.DUMMYFUNCTION("""COMPUTED_VALUE"""),42988.99861111111)</f>
        <v>42988.99861</v>
      </c>
      <c r="K48" s="2">
        <f>IFERROR(__xludf.DUMMYFUNCTION("""COMPUTED_VALUE"""),3.1777)</f>
        <v>3.1777</v>
      </c>
    </row>
    <row r="49">
      <c r="A49" s="3">
        <f>IFERROR(__xludf.DUMMYFUNCTION("""COMPUTED_VALUE"""),43007.705555555556)</f>
        <v>43007.70556</v>
      </c>
      <c r="B49" s="2">
        <f>IFERROR(__xludf.DUMMYFUNCTION("""COMPUTED_VALUE"""),74293.51)</f>
        <v>74293.51</v>
      </c>
      <c r="D49" s="3">
        <f>IFERROR(__xludf.DUMMYFUNCTION("""COMPUTED_VALUE"""),43007.705555555556)</f>
        <v>43007.70556</v>
      </c>
      <c r="E49" s="2">
        <f>IFERROR(__xludf.DUMMYFUNCTION("""COMPUTED_VALUE"""),15.3)</f>
        <v>15.3</v>
      </c>
      <c r="G49" s="3">
        <f>IFERROR(__xludf.DUMMYFUNCTION("""COMPUTED_VALUE"""),43007.705555555556)</f>
        <v>43007.70556</v>
      </c>
      <c r="H49" s="2">
        <f>IFERROR(__xludf.DUMMYFUNCTION("""COMPUTED_VALUE"""),31.87)</f>
        <v>31.87</v>
      </c>
      <c r="J49" s="3">
        <f>IFERROR(__xludf.DUMMYFUNCTION("""COMPUTED_VALUE"""),42989.99861111111)</f>
        <v>42989.99861</v>
      </c>
      <c r="K49" s="2">
        <f>IFERROR(__xludf.DUMMYFUNCTION("""COMPUTED_VALUE"""),3.0997)</f>
        <v>3.0997</v>
      </c>
    </row>
    <row r="50">
      <c r="A50" s="3">
        <f>IFERROR(__xludf.DUMMYFUNCTION("""COMPUTED_VALUE"""),43010.705555555556)</f>
        <v>43010.70556</v>
      </c>
      <c r="B50" s="2">
        <f>IFERROR(__xludf.DUMMYFUNCTION("""COMPUTED_VALUE"""),74359.83)</f>
        <v>74359.83</v>
      </c>
      <c r="D50" s="3">
        <f>IFERROR(__xludf.DUMMYFUNCTION("""COMPUTED_VALUE"""),43010.705555555556)</f>
        <v>43010.70556</v>
      </c>
      <c r="E50" s="2">
        <f>IFERROR(__xludf.DUMMYFUNCTION("""COMPUTED_VALUE"""),15.4)</f>
        <v>15.4</v>
      </c>
      <c r="G50" s="3">
        <f>IFERROR(__xludf.DUMMYFUNCTION("""COMPUTED_VALUE"""),43010.705555555556)</f>
        <v>43010.70556</v>
      </c>
      <c r="H50" s="2">
        <f>IFERROR(__xludf.DUMMYFUNCTION("""COMPUTED_VALUE"""),31.9)</f>
        <v>31.9</v>
      </c>
      <c r="J50" s="3">
        <f>IFERROR(__xludf.DUMMYFUNCTION("""COMPUTED_VALUE"""),42990.99861111111)</f>
        <v>42990.99861</v>
      </c>
      <c r="K50" s="2">
        <f>IFERROR(__xludf.DUMMYFUNCTION("""COMPUTED_VALUE"""),3.1219)</f>
        <v>3.1219</v>
      </c>
    </row>
    <row r="51">
      <c r="A51" s="3">
        <f>IFERROR(__xludf.DUMMYFUNCTION("""COMPUTED_VALUE"""),43011.705555555556)</f>
        <v>43011.70556</v>
      </c>
      <c r="B51" s="2">
        <f>IFERROR(__xludf.DUMMYFUNCTION("""COMPUTED_VALUE"""),76762.91)</f>
        <v>76762.91</v>
      </c>
      <c r="D51" s="3">
        <f>IFERROR(__xludf.DUMMYFUNCTION("""COMPUTED_VALUE"""),43011.705555555556)</f>
        <v>43011.70556</v>
      </c>
      <c r="E51" s="2">
        <f>IFERROR(__xludf.DUMMYFUNCTION("""COMPUTED_VALUE"""),15.98)</f>
        <v>15.98</v>
      </c>
      <c r="G51" s="3">
        <f>IFERROR(__xludf.DUMMYFUNCTION("""COMPUTED_VALUE"""),43011.705555555556)</f>
        <v>43011.70556</v>
      </c>
      <c r="H51" s="2">
        <f>IFERROR(__xludf.DUMMYFUNCTION("""COMPUTED_VALUE"""),32.68)</f>
        <v>32.68</v>
      </c>
      <c r="J51" s="3">
        <f>IFERROR(__xludf.DUMMYFUNCTION("""COMPUTED_VALUE"""),42991.99861111111)</f>
        <v>42991.99861</v>
      </c>
      <c r="K51" s="2">
        <f>IFERROR(__xludf.DUMMYFUNCTION("""COMPUTED_VALUE"""),3.1316)</f>
        <v>3.1316</v>
      </c>
    </row>
    <row r="52">
      <c r="A52" s="3">
        <f>IFERROR(__xludf.DUMMYFUNCTION("""COMPUTED_VALUE"""),43012.705555555556)</f>
        <v>43012.70556</v>
      </c>
      <c r="B52" s="2">
        <f>IFERROR(__xludf.DUMMYFUNCTION("""COMPUTED_VALUE"""),76591.44)</f>
        <v>76591.44</v>
      </c>
      <c r="D52" s="3">
        <f>IFERROR(__xludf.DUMMYFUNCTION("""COMPUTED_VALUE"""),43012.705555555556)</f>
        <v>43012.70556</v>
      </c>
      <c r="E52" s="2">
        <f>IFERROR(__xludf.DUMMYFUNCTION("""COMPUTED_VALUE"""),15.66)</f>
        <v>15.66</v>
      </c>
      <c r="G52" s="3">
        <f>IFERROR(__xludf.DUMMYFUNCTION("""COMPUTED_VALUE"""),43012.705555555556)</f>
        <v>43012.70556</v>
      </c>
      <c r="H52" s="2">
        <f>IFERROR(__xludf.DUMMYFUNCTION("""COMPUTED_VALUE"""),32.61)</f>
        <v>32.61</v>
      </c>
      <c r="J52" s="3">
        <f>IFERROR(__xludf.DUMMYFUNCTION("""COMPUTED_VALUE"""),42992.99861111111)</f>
        <v>42992.99861</v>
      </c>
      <c r="K52" s="2">
        <f>IFERROR(__xludf.DUMMYFUNCTION("""COMPUTED_VALUE"""),3.1181)</f>
        <v>3.1181</v>
      </c>
    </row>
    <row r="53">
      <c r="A53" s="3">
        <f>IFERROR(__xludf.DUMMYFUNCTION("""COMPUTED_VALUE"""),43013.705555555556)</f>
        <v>43013.70556</v>
      </c>
      <c r="B53" s="2">
        <f>IFERROR(__xludf.DUMMYFUNCTION("""COMPUTED_VALUE"""),76617.53)</f>
        <v>76617.53</v>
      </c>
      <c r="D53" s="3">
        <f>IFERROR(__xludf.DUMMYFUNCTION("""COMPUTED_VALUE"""),43013.705555555556)</f>
        <v>43013.70556</v>
      </c>
      <c r="E53" s="2">
        <f>IFERROR(__xludf.DUMMYFUNCTION("""COMPUTED_VALUE"""),15.9)</f>
        <v>15.9</v>
      </c>
      <c r="G53" s="3">
        <f>IFERROR(__xludf.DUMMYFUNCTION("""COMPUTED_VALUE"""),43013.705555555556)</f>
        <v>43013.70556</v>
      </c>
      <c r="H53" s="2">
        <f>IFERROR(__xludf.DUMMYFUNCTION("""COMPUTED_VALUE"""),32.27)</f>
        <v>32.27</v>
      </c>
      <c r="J53" s="3">
        <f>IFERROR(__xludf.DUMMYFUNCTION("""COMPUTED_VALUE"""),42993.99861111111)</f>
        <v>42993.99861</v>
      </c>
      <c r="K53" s="2">
        <f>IFERROR(__xludf.DUMMYFUNCTION("""COMPUTED_VALUE"""),3.1062)</f>
        <v>3.1062</v>
      </c>
    </row>
    <row r="54">
      <c r="A54" s="3">
        <f>IFERROR(__xludf.DUMMYFUNCTION("""COMPUTED_VALUE"""),43014.705555555556)</f>
        <v>43014.70556</v>
      </c>
      <c r="B54" s="2">
        <f>IFERROR(__xludf.DUMMYFUNCTION("""COMPUTED_VALUE"""),76054.72)</f>
        <v>76054.72</v>
      </c>
      <c r="D54" s="3">
        <f>IFERROR(__xludf.DUMMYFUNCTION("""COMPUTED_VALUE"""),43014.705555555556)</f>
        <v>43014.70556</v>
      </c>
      <c r="E54" s="2">
        <f>IFERROR(__xludf.DUMMYFUNCTION("""COMPUTED_VALUE"""),15.69)</f>
        <v>15.69</v>
      </c>
      <c r="G54" s="3">
        <f>IFERROR(__xludf.DUMMYFUNCTION("""COMPUTED_VALUE"""),43014.705555555556)</f>
        <v>43014.70556</v>
      </c>
      <c r="H54" s="2">
        <f>IFERROR(__xludf.DUMMYFUNCTION("""COMPUTED_VALUE"""),32.14)</f>
        <v>32.14</v>
      </c>
      <c r="J54" s="3">
        <f>IFERROR(__xludf.DUMMYFUNCTION("""COMPUTED_VALUE"""),42995.99861111111)</f>
        <v>42995.99861</v>
      </c>
      <c r="K54" s="2">
        <f>IFERROR(__xludf.DUMMYFUNCTION("""COMPUTED_VALUE"""),3.1097)</f>
        <v>3.1097</v>
      </c>
    </row>
    <row r="55">
      <c r="A55" s="3">
        <f>IFERROR(__xludf.DUMMYFUNCTION("""COMPUTED_VALUE"""),43017.705555555556)</f>
        <v>43017.70556</v>
      </c>
      <c r="B55" s="2">
        <f>IFERROR(__xludf.DUMMYFUNCTION("""COMPUTED_VALUE"""),75726.81)</f>
        <v>75726.81</v>
      </c>
      <c r="D55" s="3">
        <f>IFERROR(__xludf.DUMMYFUNCTION("""COMPUTED_VALUE"""),43017.705555555556)</f>
        <v>43017.70556</v>
      </c>
      <c r="E55" s="2">
        <f>IFERROR(__xludf.DUMMYFUNCTION("""COMPUTED_VALUE"""),15.89)</f>
        <v>15.89</v>
      </c>
      <c r="G55" s="3">
        <f>IFERROR(__xludf.DUMMYFUNCTION("""COMPUTED_VALUE"""),43017.705555555556)</f>
        <v>43017.70556</v>
      </c>
      <c r="H55" s="2">
        <f>IFERROR(__xludf.DUMMYFUNCTION("""COMPUTED_VALUE"""),31.5)</f>
        <v>31.5</v>
      </c>
      <c r="J55" s="3">
        <f>IFERROR(__xludf.DUMMYFUNCTION("""COMPUTED_VALUE"""),42996.99861111111)</f>
        <v>42996.99861</v>
      </c>
      <c r="K55" s="2">
        <f>IFERROR(__xludf.DUMMYFUNCTION("""COMPUTED_VALUE"""),3.1349)</f>
        <v>3.1349</v>
      </c>
    </row>
    <row r="56">
      <c r="A56" s="3">
        <f>IFERROR(__xludf.DUMMYFUNCTION("""COMPUTED_VALUE"""),43018.705555555556)</f>
        <v>43018.70556</v>
      </c>
      <c r="B56" s="2">
        <f>IFERROR(__xludf.DUMMYFUNCTION("""COMPUTED_VALUE"""),76897.21)</f>
        <v>76897.21</v>
      </c>
      <c r="D56" s="3">
        <f>IFERROR(__xludf.DUMMYFUNCTION("""COMPUTED_VALUE"""),43018.705555555556)</f>
        <v>43018.70556</v>
      </c>
      <c r="E56" s="2">
        <f>IFERROR(__xludf.DUMMYFUNCTION("""COMPUTED_VALUE"""),16.19)</f>
        <v>16.19</v>
      </c>
      <c r="G56" s="3">
        <f>IFERROR(__xludf.DUMMYFUNCTION("""COMPUTED_VALUE"""),43018.705555555556)</f>
        <v>43018.70556</v>
      </c>
      <c r="H56" s="2">
        <f>IFERROR(__xludf.DUMMYFUNCTION("""COMPUTED_VALUE"""),31.32)</f>
        <v>31.32</v>
      </c>
      <c r="J56" s="3">
        <f>IFERROR(__xludf.DUMMYFUNCTION("""COMPUTED_VALUE"""),42997.99861111111)</f>
        <v>42997.99861</v>
      </c>
      <c r="K56" s="2">
        <f>IFERROR(__xludf.DUMMYFUNCTION("""COMPUTED_VALUE"""),3.1328)</f>
        <v>3.1328</v>
      </c>
    </row>
    <row r="57">
      <c r="A57" s="3">
        <f>IFERROR(__xludf.DUMMYFUNCTION("""COMPUTED_VALUE"""),43019.705555555556)</f>
        <v>43019.70556</v>
      </c>
      <c r="B57" s="2">
        <f>IFERROR(__xludf.DUMMYFUNCTION("""COMPUTED_VALUE"""),76659.8)</f>
        <v>76659.8</v>
      </c>
      <c r="D57" s="3">
        <f>IFERROR(__xludf.DUMMYFUNCTION("""COMPUTED_VALUE"""),43019.705555555556)</f>
        <v>43019.70556</v>
      </c>
      <c r="E57" s="2">
        <f>IFERROR(__xludf.DUMMYFUNCTION("""COMPUTED_VALUE"""),16.08)</f>
        <v>16.08</v>
      </c>
      <c r="G57" s="3">
        <f>IFERROR(__xludf.DUMMYFUNCTION("""COMPUTED_VALUE"""),43019.705555555556)</f>
        <v>43019.70556</v>
      </c>
      <c r="H57" s="2">
        <f>IFERROR(__xludf.DUMMYFUNCTION("""COMPUTED_VALUE"""),31.1)</f>
        <v>31.1</v>
      </c>
      <c r="J57" s="3">
        <f>IFERROR(__xludf.DUMMYFUNCTION("""COMPUTED_VALUE"""),42998.99861111111)</f>
        <v>42998.99861</v>
      </c>
      <c r="K57" s="2">
        <f>IFERROR(__xludf.DUMMYFUNCTION("""COMPUTED_VALUE"""),3.1306)</f>
        <v>3.1306</v>
      </c>
    </row>
    <row r="58">
      <c r="A58" s="3">
        <f>IFERROR(__xludf.DUMMYFUNCTION("""COMPUTED_VALUE"""),43021.705555555556)</f>
        <v>43021.70556</v>
      </c>
      <c r="B58" s="2">
        <f>IFERROR(__xludf.DUMMYFUNCTION("""COMPUTED_VALUE"""),76989.79)</f>
        <v>76989.79</v>
      </c>
      <c r="D58" s="3">
        <f>IFERROR(__xludf.DUMMYFUNCTION("""COMPUTED_VALUE"""),43021.705555555556)</f>
        <v>43021.70556</v>
      </c>
      <c r="E58" s="2">
        <f>IFERROR(__xludf.DUMMYFUNCTION("""COMPUTED_VALUE"""),16.08)</f>
        <v>16.08</v>
      </c>
      <c r="G58" s="3">
        <f>IFERROR(__xludf.DUMMYFUNCTION("""COMPUTED_VALUE"""),43021.705555555556)</f>
        <v>43021.70556</v>
      </c>
      <c r="H58" s="2">
        <f>IFERROR(__xludf.DUMMYFUNCTION("""COMPUTED_VALUE"""),32.91)</f>
        <v>32.91</v>
      </c>
      <c r="J58" s="3">
        <f>IFERROR(__xludf.DUMMYFUNCTION("""COMPUTED_VALUE"""),42999.99861111111)</f>
        <v>42999.99861</v>
      </c>
      <c r="K58" s="2">
        <f>IFERROR(__xludf.DUMMYFUNCTION("""COMPUTED_VALUE"""),3.1345)</f>
        <v>3.1345</v>
      </c>
    </row>
    <row r="59">
      <c r="A59" s="3">
        <f>IFERROR(__xludf.DUMMYFUNCTION("""COMPUTED_VALUE"""),43024.705555555556)</f>
        <v>43024.70556</v>
      </c>
      <c r="B59" s="2">
        <f>IFERROR(__xludf.DUMMYFUNCTION("""COMPUTED_VALUE"""),76891.84)</f>
        <v>76891.84</v>
      </c>
      <c r="D59" s="3">
        <f>IFERROR(__xludf.DUMMYFUNCTION("""COMPUTED_VALUE"""),43024.705555555556)</f>
        <v>43024.70556</v>
      </c>
      <c r="E59" s="2">
        <f>IFERROR(__xludf.DUMMYFUNCTION("""COMPUTED_VALUE"""),16.12)</f>
        <v>16.12</v>
      </c>
      <c r="G59" s="3">
        <f>IFERROR(__xludf.DUMMYFUNCTION("""COMPUTED_VALUE"""),43024.705555555556)</f>
        <v>43024.70556</v>
      </c>
      <c r="H59" s="2">
        <f>IFERROR(__xludf.DUMMYFUNCTION("""COMPUTED_VALUE"""),33.35)</f>
        <v>33.35</v>
      </c>
      <c r="J59" s="3">
        <f>IFERROR(__xludf.DUMMYFUNCTION("""COMPUTED_VALUE"""),43000.99861111111)</f>
        <v>43000.99861</v>
      </c>
      <c r="K59" s="2">
        <f>IFERROR(__xludf.DUMMYFUNCTION("""COMPUTED_VALUE"""),3.1172)</f>
        <v>3.1172</v>
      </c>
    </row>
    <row r="60">
      <c r="A60" s="3">
        <f>IFERROR(__xludf.DUMMYFUNCTION("""COMPUTED_VALUE"""),43025.705555555556)</f>
        <v>43025.70556</v>
      </c>
      <c r="B60" s="2">
        <f>IFERROR(__xludf.DUMMYFUNCTION("""COMPUTED_VALUE"""),76201.25)</f>
        <v>76201.25</v>
      </c>
      <c r="D60" s="3">
        <f>IFERROR(__xludf.DUMMYFUNCTION("""COMPUTED_VALUE"""),43025.705555555556)</f>
        <v>43025.70556</v>
      </c>
      <c r="E60" s="2">
        <f>IFERROR(__xludf.DUMMYFUNCTION("""COMPUTED_VALUE"""),16.13)</f>
        <v>16.13</v>
      </c>
      <c r="G60" s="3">
        <f>IFERROR(__xludf.DUMMYFUNCTION("""COMPUTED_VALUE"""),43025.705555555556)</f>
        <v>43025.70556</v>
      </c>
      <c r="H60" s="2">
        <f>IFERROR(__xludf.DUMMYFUNCTION("""COMPUTED_VALUE"""),32.58)</f>
        <v>32.58</v>
      </c>
      <c r="J60" s="3">
        <f>IFERROR(__xludf.DUMMYFUNCTION("""COMPUTED_VALUE"""),43002.99861111111)</f>
        <v>43002.99861</v>
      </c>
      <c r="K60" s="2">
        <f>IFERROR(__xludf.DUMMYFUNCTION("""COMPUTED_VALUE"""),3.1235)</f>
        <v>3.1235</v>
      </c>
    </row>
    <row r="61">
      <c r="A61" s="3">
        <f>IFERROR(__xludf.DUMMYFUNCTION("""COMPUTED_VALUE"""),43026.705555555556)</f>
        <v>43026.70556</v>
      </c>
      <c r="B61" s="2">
        <f>IFERROR(__xludf.DUMMYFUNCTION("""COMPUTED_VALUE"""),76591.09)</f>
        <v>76591.09</v>
      </c>
      <c r="D61" s="3">
        <f>IFERROR(__xludf.DUMMYFUNCTION("""COMPUTED_VALUE"""),43026.705555555556)</f>
        <v>43026.70556</v>
      </c>
      <c r="E61" s="2">
        <f>IFERROR(__xludf.DUMMYFUNCTION("""COMPUTED_VALUE"""),16.16)</f>
        <v>16.16</v>
      </c>
      <c r="G61" s="3">
        <f>IFERROR(__xludf.DUMMYFUNCTION("""COMPUTED_VALUE"""),43026.705555555556)</f>
        <v>43026.70556</v>
      </c>
      <c r="H61" s="2">
        <f>IFERROR(__xludf.DUMMYFUNCTION("""COMPUTED_VALUE"""),32.27)</f>
        <v>32.27</v>
      </c>
      <c r="J61" s="3">
        <f>IFERROR(__xludf.DUMMYFUNCTION("""COMPUTED_VALUE"""),43003.99861111111)</f>
        <v>43003.99861</v>
      </c>
      <c r="K61" s="2">
        <f>IFERROR(__xludf.DUMMYFUNCTION("""COMPUTED_VALUE"""),3.1573)</f>
        <v>3.1573</v>
      </c>
    </row>
    <row r="62">
      <c r="A62" s="3">
        <f>IFERROR(__xludf.DUMMYFUNCTION("""COMPUTED_VALUE"""),43027.705555555556)</f>
        <v>43027.70556</v>
      </c>
      <c r="B62" s="2">
        <f>IFERROR(__xludf.DUMMYFUNCTION("""COMPUTED_VALUE"""),76283.16)</f>
        <v>76283.16</v>
      </c>
      <c r="D62" s="3">
        <f>IFERROR(__xludf.DUMMYFUNCTION("""COMPUTED_VALUE"""),43027.705555555556)</f>
        <v>43027.70556</v>
      </c>
      <c r="E62" s="2">
        <f>IFERROR(__xludf.DUMMYFUNCTION("""COMPUTED_VALUE"""),16.15)</f>
        <v>16.15</v>
      </c>
      <c r="G62" s="3">
        <f>IFERROR(__xludf.DUMMYFUNCTION("""COMPUTED_VALUE"""),43027.705555555556)</f>
        <v>43027.70556</v>
      </c>
      <c r="H62" s="2">
        <f>IFERROR(__xludf.DUMMYFUNCTION("""COMPUTED_VALUE"""),33.0)</f>
        <v>33</v>
      </c>
      <c r="J62" s="3">
        <f>IFERROR(__xludf.DUMMYFUNCTION("""COMPUTED_VALUE"""),43004.99861111111)</f>
        <v>43004.99861</v>
      </c>
      <c r="K62" s="2">
        <f>IFERROR(__xludf.DUMMYFUNCTION("""COMPUTED_VALUE"""),3.1639)</f>
        <v>3.1639</v>
      </c>
    </row>
    <row r="63">
      <c r="A63" s="3">
        <f>IFERROR(__xludf.DUMMYFUNCTION("""COMPUTED_VALUE"""),43028.705555555556)</f>
        <v>43028.70556</v>
      </c>
      <c r="B63" s="2">
        <f>IFERROR(__xludf.DUMMYFUNCTION("""COMPUTED_VALUE"""),76390.51)</f>
        <v>76390.51</v>
      </c>
      <c r="D63" s="3">
        <f>IFERROR(__xludf.DUMMYFUNCTION("""COMPUTED_VALUE"""),43028.705555555556)</f>
        <v>43028.70556</v>
      </c>
      <c r="E63" s="2">
        <f>IFERROR(__xludf.DUMMYFUNCTION("""COMPUTED_VALUE"""),16.22)</f>
        <v>16.22</v>
      </c>
      <c r="G63" s="3">
        <f>IFERROR(__xludf.DUMMYFUNCTION("""COMPUTED_VALUE"""),43028.705555555556)</f>
        <v>43028.70556</v>
      </c>
      <c r="H63" s="2">
        <f>IFERROR(__xludf.DUMMYFUNCTION("""COMPUTED_VALUE"""),32.95)</f>
        <v>32.95</v>
      </c>
      <c r="J63" s="3">
        <f>IFERROR(__xludf.DUMMYFUNCTION("""COMPUTED_VALUE"""),43005.99861111111)</f>
        <v>43005.99861</v>
      </c>
      <c r="K63" s="2">
        <f>IFERROR(__xludf.DUMMYFUNCTION("""COMPUTED_VALUE"""),3.1919)</f>
        <v>3.1919</v>
      </c>
    </row>
    <row r="64">
      <c r="A64" s="3">
        <f>IFERROR(__xludf.DUMMYFUNCTION("""COMPUTED_VALUE"""),43031.705555555556)</f>
        <v>43031.70556</v>
      </c>
      <c r="B64" s="2">
        <f>IFERROR(__xludf.DUMMYFUNCTION("""COMPUTED_VALUE"""),75413.13)</f>
        <v>75413.13</v>
      </c>
      <c r="D64" s="3">
        <f>IFERROR(__xludf.DUMMYFUNCTION("""COMPUTED_VALUE"""),43032.705555555556)</f>
        <v>43032.70556</v>
      </c>
      <c r="E64" s="2">
        <f>IFERROR(__xludf.DUMMYFUNCTION("""COMPUTED_VALUE"""),16.51)</f>
        <v>16.51</v>
      </c>
      <c r="G64" s="3">
        <f>IFERROR(__xludf.DUMMYFUNCTION("""COMPUTED_VALUE"""),43031.705555555556)</f>
        <v>43031.70556</v>
      </c>
      <c r="H64" s="2">
        <f>IFERROR(__xludf.DUMMYFUNCTION("""COMPUTED_VALUE"""),32.71)</f>
        <v>32.71</v>
      </c>
      <c r="J64" s="3">
        <f>IFERROR(__xludf.DUMMYFUNCTION("""COMPUTED_VALUE"""),43006.99861111111)</f>
        <v>43006.99861</v>
      </c>
      <c r="K64" s="2">
        <f>IFERROR(__xludf.DUMMYFUNCTION("""COMPUTED_VALUE"""),3.1809)</f>
        <v>3.1809</v>
      </c>
    </row>
    <row r="65">
      <c r="A65" s="3">
        <f>IFERROR(__xludf.DUMMYFUNCTION("""COMPUTED_VALUE"""),43032.705555555556)</f>
        <v>43032.70556</v>
      </c>
      <c r="B65" s="2">
        <f>IFERROR(__xludf.DUMMYFUNCTION("""COMPUTED_VALUE"""),76350.19)</f>
        <v>76350.19</v>
      </c>
      <c r="D65" s="3">
        <f>IFERROR(__xludf.DUMMYFUNCTION("""COMPUTED_VALUE"""),43033.705555555556)</f>
        <v>43033.70556</v>
      </c>
      <c r="E65" s="2">
        <f>IFERROR(__xludf.DUMMYFUNCTION("""COMPUTED_VALUE"""),16.72)</f>
        <v>16.72</v>
      </c>
      <c r="G65" s="3">
        <f>IFERROR(__xludf.DUMMYFUNCTION("""COMPUTED_VALUE"""),43032.705555555556)</f>
        <v>43032.70556</v>
      </c>
      <c r="H65" s="2">
        <f>IFERROR(__xludf.DUMMYFUNCTION("""COMPUTED_VALUE"""),33.83)</f>
        <v>33.83</v>
      </c>
      <c r="J65" s="3">
        <f>IFERROR(__xludf.DUMMYFUNCTION("""COMPUTED_VALUE"""),43007.99861111111)</f>
        <v>43007.99861</v>
      </c>
      <c r="K65" s="2">
        <f>IFERROR(__xludf.DUMMYFUNCTION("""COMPUTED_VALUE"""),3.1587)</f>
        <v>3.1587</v>
      </c>
    </row>
    <row r="66">
      <c r="A66" s="3">
        <f>IFERROR(__xludf.DUMMYFUNCTION("""COMPUTED_VALUE"""),43033.705555555556)</f>
        <v>43033.70556</v>
      </c>
      <c r="B66" s="2">
        <f>IFERROR(__xludf.DUMMYFUNCTION("""COMPUTED_VALUE"""),76671.13)</f>
        <v>76671.13</v>
      </c>
      <c r="D66" s="3">
        <f>IFERROR(__xludf.DUMMYFUNCTION("""COMPUTED_VALUE"""),43034.705555555556)</f>
        <v>43034.70556</v>
      </c>
      <c r="E66" s="2">
        <f>IFERROR(__xludf.DUMMYFUNCTION("""COMPUTED_VALUE"""),16.73)</f>
        <v>16.73</v>
      </c>
      <c r="G66" s="3">
        <f>IFERROR(__xludf.DUMMYFUNCTION("""COMPUTED_VALUE"""),43033.705555555556)</f>
        <v>43033.70556</v>
      </c>
      <c r="H66" s="2">
        <f>IFERROR(__xludf.DUMMYFUNCTION("""COMPUTED_VALUE"""),33.55)</f>
        <v>33.55</v>
      </c>
      <c r="J66" s="3">
        <f>IFERROR(__xludf.DUMMYFUNCTION("""COMPUTED_VALUE"""),43009.99861111111)</f>
        <v>43009.99861</v>
      </c>
      <c r="K66" s="2">
        <f>IFERROR(__xludf.DUMMYFUNCTION("""COMPUTED_VALUE"""),3.1634)</f>
        <v>3.1634</v>
      </c>
    </row>
    <row r="67">
      <c r="A67" s="3">
        <f>IFERROR(__xludf.DUMMYFUNCTION("""COMPUTED_VALUE"""),43034.705555555556)</f>
        <v>43034.70556</v>
      </c>
      <c r="B67" s="2">
        <f>IFERROR(__xludf.DUMMYFUNCTION("""COMPUTED_VALUE"""),75896.35)</f>
        <v>75896.35</v>
      </c>
      <c r="D67" s="3">
        <f>IFERROR(__xludf.DUMMYFUNCTION("""COMPUTED_VALUE"""),43035.705555555556)</f>
        <v>43035.70556</v>
      </c>
      <c r="E67" s="2">
        <f>IFERROR(__xludf.DUMMYFUNCTION("""COMPUTED_VALUE"""),17.03)</f>
        <v>17.03</v>
      </c>
      <c r="G67" s="3">
        <f>IFERROR(__xludf.DUMMYFUNCTION("""COMPUTED_VALUE"""),43034.705555555556)</f>
        <v>43034.70556</v>
      </c>
      <c r="H67" s="2">
        <f>IFERROR(__xludf.DUMMYFUNCTION("""COMPUTED_VALUE"""),32.67)</f>
        <v>32.67</v>
      </c>
      <c r="J67" s="3">
        <f>IFERROR(__xludf.DUMMYFUNCTION("""COMPUTED_VALUE"""),43010.99861111111)</f>
        <v>43010.99861</v>
      </c>
      <c r="K67" s="2">
        <f>IFERROR(__xludf.DUMMYFUNCTION("""COMPUTED_VALUE"""),3.1529)</f>
        <v>3.1529</v>
      </c>
    </row>
    <row r="68">
      <c r="A68" s="3">
        <f>IFERROR(__xludf.DUMMYFUNCTION("""COMPUTED_VALUE"""),43035.705555555556)</f>
        <v>43035.70556</v>
      </c>
      <c r="B68" s="2">
        <f>IFERROR(__xludf.DUMMYFUNCTION("""COMPUTED_VALUE"""),75975.71)</f>
        <v>75975.71</v>
      </c>
      <c r="D68" s="3">
        <f>IFERROR(__xludf.DUMMYFUNCTION("""COMPUTED_VALUE"""),43038.705555555556)</f>
        <v>43038.70556</v>
      </c>
      <c r="E68" s="2">
        <f>IFERROR(__xludf.DUMMYFUNCTION("""COMPUTED_VALUE"""),16.78)</f>
        <v>16.78</v>
      </c>
      <c r="G68" s="3">
        <f>IFERROR(__xludf.DUMMYFUNCTION("""COMPUTED_VALUE"""),43035.705555555556)</f>
        <v>43035.70556</v>
      </c>
      <c r="H68" s="2">
        <f>IFERROR(__xludf.DUMMYFUNCTION("""COMPUTED_VALUE"""),32.55)</f>
        <v>32.55</v>
      </c>
      <c r="J68" s="3">
        <f>IFERROR(__xludf.DUMMYFUNCTION("""COMPUTED_VALUE"""),43011.99861111111)</f>
        <v>43011.99861</v>
      </c>
      <c r="K68" s="2">
        <f>IFERROR(__xludf.DUMMYFUNCTION("""COMPUTED_VALUE"""),3.1408)</f>
        <v>3.1408</v>
      </c>
    </row>
    <row r="69">
      <c r="A69" s="3">
        <f>IFERROR(__xludf.DUMMYFUNCTION("""COMPUTED_VALUE"""),43038.705555555556)</f>
        <v>43038.70556</v>
      </c>
      <c r="B69" s="2">
        <f>IFERROR(__xludf.DUMMYFUNCTION("""COMPUTED_VALUE"""),74800.33)</f>
        <v>74800.33</v>
      </c>
      <c r="D69" s="3">
        <f>IFERROR(__xludf.DUMMYFUNCTION("""COMPUTED_VALUE"""),43039.705555555556)</f>
        <v>43039.70556</v>
      </c>
      <c r="E69" s="2">
        <f>IFERROR(__xludf.DUMMYFUNCTION("""COMPUTED_VALUE"""),16.77)</f>
        <v>16.77</v>
      </c>
      <c r="G69" s="3">
        <f>IFERROR(__xludf.DUMMYFUNCTION("""COMPUTED_VALUE"""),43038.705555555556)</f>
        <v>43038.70556</v>
      </c>
      <c r="H69" s="2">
        <f>IFERROR(__xludf.DUMMYFUNCTION("""COMPUTED_VALUE"""),32.35)</f>
        <v>32.35</v>
      </c>
      <c r="J69" s="3">
        <f>IFERROR(__xludf.DUMMYFUNCTION("""COMPUTED_VALUE"""),43012.99861111111)</f>
        <v>43012.99861</v>
      </c>
      <c r="K69" s="2">
        <f>IFERROR(__xludf.DUMMYFUNCTION("""COMPUTED_VALUE"""),3.1332)</f>
        <v>3.1332</v>
      </c>
    </row>
    <row r="70">
      <c r="A70" s="3">
        <f>IFERROR(__xludf.DUMMYFUNCTION("""COMPUTED_VALUE"""),43039.705555555556)</f>
        <v>43039.70556</v>
      </c>
      <c r="B70" s="2">
        <f>IFERROR(__xludf.DUMMYFUNCTION("""COMPUTED_VALUE"""),74308.49)</f>
        <v>74308.49</v>
      </c>
      <c r="D70" s="3">
        <f>IFERROR(__xludf.DUMMYFUNCTION("""COMPUTED_VALUE"""),43040.705555555556)</f>
        <v>43040.70556</v>
      </c>
      <c r="E70" s="2">
        <f>IFERROR(__xludf.DUMMYFUNCTION("""COMPUTED_VALUE"""),16.9)</f>
        <v>16.9</v>
      </c>
      <c r="G70" s="3">
        <f>IFERROR(__xludf.DUMMYFUNCTION("""COMPUTED_VALUE"""),43039.705555555556)</f>
        <v>43039.70556</v>
      </c>
      <c r="H70" s="2">
        <f>IFERROR(__xludf.DUMMYFUNCTION("""COMPUTED_VALUE"""),32.1)</f>
        <v>32.1</v>
      </c>
      <c r="J70" s="3">
        <f>IFERROR(__xludf.DUMMYFUNCTION("""COMPUTED_VALUE"""),43013.99861111111)</f>
        <v>43013.99861</v>
      </c>
      <c r="K70" s="2">
        <f>IFERROR(__xludf.DUMMYFUNCTION("""COMPUTED_VALUE"""),3.1524)</f>
        <v>3.1524</v>
      </c>
    </row>
    <row r="71">
      <c r="A71" s="3">
        <f>IFERROR(__xludf.DUMMYFUNCTION("""COMPUTED_VALUE"""),43040.705555555556)</f>
        <v>43040.70556</v>
      </c>
      <c r="B71" s="2">
        <f>IFERROR(__xludf.DUMMYFUNCTION("""COMPUTED_VALUE"""),73823.74)</f>
        <v>73823.74</v>
      </c>
      <c r="D71" s="3">
        <f>IFERROR(__xludf.DUMMYFUNCTION("""COMPUTED_VALUE"""),43042.705555555556)</f>
        <v>43042.70556</v>
      </c>
      <c r="E71" s="2">
        <f>IFERROR(__xludf.DUMMYFUNCTION("""COMPUTED_VALUE"""),16.94)</f>
        <v>16.94</v>
      </c>
      <c r="G71" s="3">
        <f>IFERROR(__xludf.DUMMYFUNCTION("""COMPUTED_VALUE"""),43040.705555555556)</f>
        <v>43040.70556</v>
      </c>
      <c r="H71" s="2">
        <f>IFERROR(__xludf.DUMMYFUNCTION("""COMPUTED_VALUE"""),32.82)</f>
        <v>32.82</v>
      </c>
      <c r="J71" s="3">
        <f>IFERROR(__xludf.DUMMYFUNCTION("""COMPUTED_VALUE"""),43014.99861111111)</f>
        <v>43014.99861</v>
      </c>
      <c r="K71" s="2">
        <f>IFERROR(__xludf.DUMMYFUNCTION("""COMPUTED_VALUE"""),3.1516)</f>
        <v>3.1516</v>
      </c>
    </row>
    <row r="72">
      <c r="A72" s="3">
        <f>IFERROR(__xludf.DUMMYFUNCTION("""COMPUTED_VALUE"""),43042.705555555556)</f>
        <v>43042.70556</v>
      </c>
      <c r="B72" s="2">
        <f>IFERROR(__xludf.DUMMYFUNCTION("""COMPUTED_VALUE"""),73915.43)</f>
        <v>73915.43</v>
      </c>
      <c r="D72" s="3">
        <f>IFERROR(__xludf.DUMMYFUNCTION("""COMPUTED_VALUE"""),43045.705555555556)</f>
        <v>43045.70556</v>
      </c>
      <c r="E72" s="2">
        <f>IFERROR(__xludf.DUMMYFUNCTION("""COMPUTED_VALUE"""),17.43)</f>
        <v>17.43</v>
      </c>
      <c r="G72" s="3">
        <f>IFERROR(__xludf.DUMMYFUNCTION("""COMPUTED_VALUE"""),43042.705555555556)</f>
        <v>43042.70556</v>
      </c>
      <c r="H72" s="2">
        <f>IFERROR(__xludf.DUMMYFUNCTION("""COMPUTED_VALUE"""),33.54)</f>
        <v>33.54</v>
      </c>
      <c r="J72" s="3">
        <f>IFERROR(__xludf.DUMMYFUNCTION("""COMPUTED_VALUE"""),43015.99861111111)</f>
        <v>43015.99861</v>
      </c>
      <c r="K72" s="2">
        <f>IFERROR(__xludf.DUMMYFUNCTION("""COMPUTED_VALUE"""),3.1257)</f>
        <v>3.1257</v>
      </c>
    </row>
    <row r="73">
      <c r="A73" s="3">
        <f>IFERROR(__xludf.DUMMYFUNCTION("""COMPUTED_VALUE"""),43045.705555555556)</f>
        <v>43045.70556</v>
      </c>
      <c r="B73" s="2">
        <f>IFERROR(__xludf.DUMMYFUNCTION("""COMPUTED_VALUE"""),74310.79)</f>
        <v>74310.79</v>
      </c>
      <c r="D73" s="3">
        <f>IFERROR(__xludf.DUMMYFUNCTION("""COMPUTED_VALUE"""),43046.705555555556)</f>
        <v>43046.70556</v>
      </c>
      <c r="E73" s="2">
        <f>IFERROR(__xludf.DUMMYFUNCTION("""COMPUTED_VALUE"""),16.5)</f>
        <v>16.5</v>
      </c>
      <c r="G73" s="3">
        <f>IFERROR(__xludf.DUMMYFUNCTION("""COMPUTED_VALUE"""),43045.705555555556)</f>
        <v>43045.70556</v>
      </c>
      <c r="H73" s="2">
        <f>IFERROR(__xludf.DUMMYFUNCTION("""COMPUTED_VALUE"""),34.34)</f>
        <v>34.34</v>
      </c>
      <c r="J73" s="3">
        <f>IFERROR(__xludf.DUMMYFUNCTION("""COMPUTED_VALUE"""),43016.99861111111)</f>
        <v>43016.99861</v>
      </c>
      <c r="K73" s="2">
        <f>IFERROR(__xludf.DUMMYFUNCTION("""COMPUTED_VALUE"""),3.1555)</f>
        <v>3.1555</v>
      </c>
    </row>
    <row r="74">
      <c r="A74" s="3">
        <f>IFERROR(__xludf.DUMMYFUNCTION("""COMPUTED_VALUE"""),43046.705555555556)</f>
        <v>43046.70556</v>
      </c>
      <c r="B74" s="2">
        <f>IFERROR(__xludf.DUMMYFUNCTION("""COMPUTED_VALUE"""),72414.88)</f>
        <v>72414.88</v>
      </c>
      <c r="D74" s="3">
        <f>IFERROR(__xludf.DUMMYFUNCTION("""COMPUTED_VALUE"""),43047.705555555556)</f>
        <v>43047.70556</v>
      </c>
      <c r="E74" s="2">
        <f>IFERROR(__xludf.DUMMYFUNCTION("""COMPUTED_VALUE"""),16.95)</f>
        <v>16.95</v>
      </c>
      <c r="G74" s="3">
        <f>IFERROR(__xludf.DUMMYFUNCTION("""COMPUTED_VALUE"""),43046.705555555556)</f>
        <v>43046.70556</v>
      </c>
      <c r="H74" s="2">
        <f>IFERROR(__xludf.DUMMYFUNCTION("""COMPUTED_VALUE"""),33.52)</f>
        <v>33.52</v>
      </c>
      <c r="J74" s="3">
        <f>IFERROR(__xludf.DUMMYFUNCTION("""COMPUTED_VALUE"""),43017.99861111111)</f>
        <v>43017.99861</v>
      </c>
      <c r="K74" s="2">
        <f>IFERROR(__xludf.DUMMYFUNCTION("""COMPUTED_VALUE"""),3.1868)</f>
        <v>3.1868</v>
      </c>
    </row>
    <row r="75">
      <c r="A75" s="3">
        <f>IFERROR(__xludf.DUMMYFUNCTION("""COMPUTED_VALUE"""),43047.705555555556)</f>
        <v>43047.70556</v>
      </c>
      <c r="B75" s="2">
        <f>IFERROR(__xludf.DUMMYFUNCTION("""COMPUTED_VALUE"""),74363.13)</f>
        <v>74363.13</v>
      </c>
      <c r="D75" s="3">
        <f>IFERROR(__xludf.DUMMYFUNCTION("""COMPUTED_VALUE"""),43048.705555555556)</f>
        <v>43048.70556</v>
      </c>
      <c r="E75" s="2">
        <f>IFERROR(__xludf.DUMMYFUNCTION("""COMPUTED_VALUE"""),16.72)</f>
        <v>16.72</v>
      </c>
      <c r="G75" s="3">
        <f>IFERROR(__xludf.DUMMYFUNCTION("""COMPUTED_VALUE"""),43047.705555555556)</f>
        <v>43047.70556</v>
      </c>
      <c r="H75" s="2">
        <f>IFERROR(__xludf.DUMMYFUNCTION("""COMPUTED_VALUE"""),33.94)</f>
        <v>33.94</v>
      </c>
      <c r="J75" s="3">
        <f>IFERROR(__xludf.DUMMYFUNCTION("""COMPUTED_VALUE"""),43018.99861111111)</f>
        <v>43018.99861</v>
      </c>
      <c r="K75" s="2">
        <f>IFERROR(__xludf.DUMMYFUNCTION("""COMPUTED_VALUE"""),3.1778)</f>
        <v>3.1778</v>
      </c>
    </row>
    <row r="76">
      <c r="A76" s="3">
        <f>IFERROR(__xludf.DUMMYFUNCTION("""COMPUTED_VALUE"""),43048.705555555556)</f>
        <v>43048.70556</v>
      </c>
      <c r="B76" s="2">
        <f>IFERROR(__xludf.DUMMYFUNCTION("""COMPUTED_VALUE"""),72930.69)</f>
        <v>72930.69</v>
      </c>
      <c r="D76" s="3">
        <f>IFERROR(__xludf.DUMMYFUNCTION("""COMPUTED_VALUE"""),43049.705555555556)</f>
        <v>43049.70556</v>
      </c>
      <c r="E76" s="2">
        <f>IFERROR(__xludf.DUMMYFUNCTION("""COMPUTED_VALUE"""),16.72)</f>
        <v>16.72</v>
      </c>
      <c r="G76" s="3">
        <f>IFERROR(__xludf.DUMMYFUNCTION("""COMPUTED_VALUE"""),43048.705555555556)</f>
        <v>43048.70556</v>
      </c>
      <c r="H76" s="2">
        <f>IFERROR(__xludf.DUMMYFUNCTION("""COMPUTED_VALUE"""),32.8)</f>
        <v>32.8</v>
      </c>
      <c r="J76" s="3">
        <f>IFERROR(__xludf.DUMMYFUNCTION("""COMPUTED_VALUE"""),43019.99861111111)</f>
        <v>43019.99861</v>
      </c>
      <c r="K76" s="2">
        <f>IFERROR(__xludf.DUMMYFUNCTION("""COMPUTED_VALUE"""),3.1697)</f>
        <v>3.1697</v>
      </c>
    </row>
    <row r="77">
      <c r="A77" s="3">
        <f>IFERROR(__xludf.DUMMYFUNCTION("""COMPUTED_VALUE"""),43049.705555555556)</f>
        <v>43049.70556</v>
      </c>
      <c r="B77" s="2">
        <f>IFERROR(__xludf.DUMMYFUNCTION("""COMPUTED_VALUE"""),72165.64)</f>
        <v>72165.64</v>
      </c>
      <c r="D77" s="3">
        <f>IFERROR(__xludf.DUMMYFUNCTION("""COMPUTED_VALUE"""),43052.705555555556)</f>
        <v>43052.70556</v>
      </c>
      <c r="E77" s="2">
        <f>IFERROR(__xludf.DUMMYFUNCTION("""COMPUTED_VALUE"""),16.64)</f>
        <v>16.64</v>
      </c>
      <c r="G77" s="3">
        <f>IFERROR(__xludf.DUMMYFUNCTION("""COMPUTED_VALUE"""),43049.705555555556)</f>
        <v>43049.70556</v>
      </c>
      <c r="H77" s="2">
        <f>IFERROR(__xludf.DUMMYFUNCTION("""COMPUTED_VALUE"""),32.77)</f>
        <v>32.77</v>
      </c>
      <c r="J77" s="3">
        <f>IFERROR(__xludf.DUMMYFUNCTION("""COMPUTED_VALUE"""),43020.99861111111)</f>
        <v>43020.99861</v>
      </c>
      <c r="K77" s="2">
        <f>IFERROR(__xludf.DUMMYFUNCTION("""COMPUTED_VALUE"""),3.169)</f>
        <v>3.169</v>
      </c>
    </row>
    <row r="78">
      <c r="A78" s="3">
        <f>IFERROR(__xludf.DUMMYFUNCTION("""COMPUTED_VALUE"""),43052.705555555556)</f>
        <v>43052.70556</v>
      </c>
      <c r="B78" s="2">
        <f>IFERROR(__xludf.DUMMYFUNCTION("""COMPUTED_VALUE"""),72475.17)</f>
        <v>72475.17</v>
      </c>
      <c r="D78" s="3">
        <f>IFERROR(__xludf.DUMMYFUNCTION("""COMPUTED_VALUE"""),43053.705555555556)</f>
        <v>43053.70556</v>
      </c>
      <c r="E78" s="2">
        <f>IFERROR(__xludf.DUMMYFUNCTION("""COMPUTED_VALUE"""),15.35)</f>
        <v>15.35</v>
      </c>
      <c r="G78" s="3">
        <f>IFERROR(__xludf.DUMMYFUNCTION("""COMPUTED_VALUE"""),43052.705555555556)</f>
        <v>43052.70556</v>
      </c>
      <c r="H78" s="2">
        <f>IFERROR(__xludf.DUMMYFUNCTION("""COMPUTED_VALUE"""),33.14)</f>
        <v>33.14</v>
      </c>
      <c r="J78" s="3">
        <f>IFERROR(__xludf.DUMMYFUNCTION("""COMPUTED_VALUE"""),43021.99861111111)</f>
        <v>43021.99861</v>
      </c>
      <c r="K78" s="2">
        <f>IFERROR(__xludf.DUMMYFUNCTION("""COMPUTED_VALUE"""),3.1408)</f>
        <v>3.1408</v>
      </c>
    </row>
    <row r="79">
      <c r="A79" s="3">
        <f>IFERROR(__xludf.DUMMYFUNCTION("""COMPUTED_VALUE"""),43053.705555555556)</f>
        <v>43053.70556</v>
      </c>
      <c r="B79" s="2">
        <f>IFERROR(__xludf.DUMMYFUNCTION("""COMPUTED_VALUE"""),70826.59)</f>
        <v>70826.59</v>
      </c>
      <c r="D79" s="3">
        <f>IFERROR(__xludf.DUMMYFUNCTION("""COMPUTED_VALUE"""),43055.705555555556)</f>
        <v>43055.70556</v>
      </c>
      <c r="E79" s="2">
        <f>IFERROR(__xludf.DUMMYFUNCTION("""COMPUTED_VALUE"""),15.81)</f>
        <v>15.81</v>
      </c>
      <c r="G79" s="3">
        <f>IFERROR(__xludf.DUMMYFUNCTION("""COMPUTED_VALUE"""),43053.705555555556)</f>
        <v>43053.70556</v>
      </c>
      <c r="H79" s="2">
        <f>IFERROR(__xludf.DUMMYFUNCTION("""COMPUTED_VALUE"""),32.16)</f>
        <v>32.16</v>
      </c>
      <c r="J79" s="3">
        <f>IFERROR(__xludf.DUMMYFUNCTION("""COMPUTED_VALUE"""),43022.99861111111)</f>
        <v>43022.99861</v>
      </c>
      <c r="K79" s="2">
        <f>IFERROR(__xludf.DUMMYFUNCTION("""COMPUTED_VALUE"""),3.1435)</f>
        <v>3.1435</v>
      </c>
    </row>
    <row r="80">
      <c r="A80" s="3">
        <f>IFERROR(__xludf.DUMMYFUNCTION("""COMPUTED_VALUE"""),43055.705555555556)</f>
        <v>43055.70556</v>
      </c>
      <c r="B80" s="2">
        <f>IFERROR(__xludf.DUMMYFUNCTION("""COMPUTED_VALUE"""),72511.79)</f>
        <v>72511.79</v>
      </c>
      <c r="D80" s="3">
        <f>IFERROR(__xludf.DUMMYFUNCTION("""COMPUTED_VALUE"""),43056.705555555556)</f>
        <v>43056.70556</v>
      </c>
      <c r="E80" s="2">
        <f>IFERROR(__xludf.DUMMYFUNCTION("""COMPUTED_VALUE"""),16.02)</f>
        <v>16.02</v>
      </c>
      <c r="G80" s="3">
        <f>IFERROR(__xludf.DUMMYFUNCTION("""COMPUTED_VALUE"""),43055.705555555556)</f>
        <v>43055.70556</v>
      </c>
      <c r="H80" s="2">
        <f>IFERROR(__xludf.DUMMYFUNCTION("""COMPUTED_VALUE"""),32.6)</f>
        <v>32.6</v>
      </c>
      <c r="J80" s="3">
        <f>IFERROR(__xludf.DUMMYFUNCTION("""COMPUTED_VALUE"""),43023.99861111111)</f>
        <v>43023.99861</v>
      </c>
      <c r="K80" s="2">
        <f>IFERROR(__xludf.DUMMYFUNCTION("""COMPUTED_VALUE"""),3.1462)</f>
        <v>3.1462</v>
      </c>
    </row>
    <row r="81">
      <c r="A81" s="3">
        <f>IFERROR(__xludf.DUMMYFUNCTION("""COMPUTED_VALUE"""),43056.705555555556)</f>
        <v>43056.70556</v>
      </c>
      <c r="B81" s="2">
        <f>IFERROR(__xludf.DUMMYFUNCTION("""COMPUTED_VALUE"""),73437.28)</f>
        <v>73437.28</v>
      </c>
      <c r="D81" s="3">
        <f>IFERROR(__xludf.DUMMYFUNCTION("""COMPUTED_VALUE"""),43060.705555555556)</f>
        <v>43060.70556</v>
      </c>
      <c r="E81" s="2">
        <f>IFERROR(__xludf.DUMMYFUNCTION("""COMPUTED_VALUE"""),15.9)</f>
        <v>15.9</v>
      </c>
      <c r="G81" s="3">
        <f>IFERROR(__xludf.DUMMYFUNCTION("""COMPUTED_VALUE"""),43056.705555555556)</f>
        <v>43056.70556</v>
      </c>
      <c r="H81" s="2">
        <f>IFERROR(__xludf.DUMMYFUNCTION("""COMPUTED_VALUE"""),32.92)</f>
        <v>32.92</v>
      </c>
      <c r="J81" s="3">
        <f>IFERROR(__xludf.DUMMYFUNCTION("""COMPUTED_VALUE"""),43024.99861111111)</f>
        <v>43024.99861</v>
      </c>
      <c r="K81" s="2">
        <f>IFERROR(__xludf.DUMMYFUNCTION("""COMPUTED_VALUE"""),3.1703)</f>
        <v>3.1703</v>
      </c>
    </row>
    <row r="82">
      <c r="A82" s="3">
        <f>IFERROR(__xludf.DUMMYFUNCTION("""COMPUTED_VALUE"""),43060.705555555556)</f>
        <v>43060.70556</v>
      </c>
      <c r="B82" s="2">
        <f>IFERROR(__xludf.DUMMYFUNCTION("""COMPUTED_VALUE"""),74594.61)</f>
        <v>74594.61</v>
      </c>
      <c r="D82" s="3">
        <f>IFERROR(__xludf.DUMMYFUNCTION("""COMPUTED_VALUE"""),43061.705555555556)</f>
        <v>43061.70556</v>
      </c>
      <c r="E82" s="2">
        <f>IFERROR(__xludf.DUMMYFUNCTION("""COMPUTED_VALUE"""),16.11)</f>
        <v>16.11</v>
      </c>
      <c r="G82" s="3">
        <f>IFERROR(__xludf.DUMMYFUNCTION("""COMPUTED_VALUE"""),43060.705555555556)</f>
        <v>43060.70556</v>
      </c>
      <c r="H82" s="2">
        <f>IFERROR(__xludf.DUMMYFUNCTION("""COMPUTED_VALUE"""),34.05)</f>
        <v>34.05</v>
      </c>
      <c r="J82" s="3">
        <f>IFERROR(__xludf.DUMMYFUNCTION("""COMPUTED_VALUE"""),43025.99861111111)</f>
        <v>43025.99861</v>
      </c>
      <c r="K82" s="2">
        <f>IFERROR(__xludf.DUMMYFUNCTION("""COMPUTED_VALUE"""),3.1561)</f>
        <v>3.1561</v>
      </c>
    </row>
    <row r="83">
      <c r="A83" s="3">
        <f>IFERROR(__xludf.DUMMYFUNCTION("""COMPUTED_VALUE"""),43061.705555555556)</f>
        <v>43061.70556</v>
      </c>
      <c r="B83" s="2">
        <f>IFERROR(__xludf.DUMMYFUNCTION("""COMPUTED_VALUE"""),74518.79)</f>
        <v>74518.79</v>
      </c>
      <c r="D83" s="3">
        <f>IFERROR(__xludf.DUMMYFUNCTION("""COMPUTED_VALUE"""),43062.705555555556)</f>
        <v>43062.70556</v>
      </c>
      <c r="E83" s="2">
        <f>IFERROR(__xludf.DUMMYFUNCTION("""COMPUTED_VALUE"""),16.19)</f>
        <v>16.19</v>
      </c>
      <c r="G83" s="3">
        <f>IFERROR(__xludf.DUMMYFUNCTION("""COMPUTED_VALUE"""),43061.705555555556)</f>
        <v>43061.70556</v>
      </c>
      <c r="H83" s="2">
        <f>IFERROR(__xludf.DUMMYFUNCTION("""COMPUTED_VALUE"""),34.74)</f>
        <v>34.74</v>
      </c>
      <c r="J83" s="3">
        <f>IFERROR(__xludf.DUMMYFUNCTION("""COMPUTED_VALUE"""),43026.99861111111)</f>
        <v>43026.99861</v>
      </c>
      <c r="K83" s="2">
        <f>IFERROR(__xludf.DUMMYFUNCTION("""COMPUTED_VALUE"""),3.1701)</f>
        <v>3.1701</v>
      </c>
    </row>
    <row r="84">
      <c r="A84" s="3">
        <f>IFERROR(__xludf.DUMMYFUNCTION("""COMPUTED_VALUE"""),43062.705555555556)</f>
        <v>43062.70556</v>
      </c>
      <c r="B84" s="2">
        <f>IFERROR(__xludf.DUMMYFUNCTION("""COMPUTED_VALUE"""),74486.58)</f>
        <v>74486.58</v>
      </c>
      <c r="D84" s="3">
        <f>IFERROR(__xludf.DUMMYFUNCTION("""COMPUTED_VALUE"""),43063.705555555556)</f>
        <v>43063.70556</v>
      </c>
      <c r="E84" s="2">
        <f>IFERROR(__xludf.DUMMYFUNCTION("""COMPUTED_VALUE"""),16.1)</f>
        <v>16.1</v>
      </c>
      <c r="G84" s="3">
        <f>IFERROR(__xludf.DUMMYFUNCTION("""COMPUTED_VALUE"""),43062.705555555556)</f>
        <v>43062.70556</v>
      </c>
      <c r="H84" s="2">
        <f>IFERROR(__xludf.DUMMYFUNCTION("""COMPUTED_VALUE"""),35.2)</f>
        <v>35.2</v>
      </c>
      <c r="J84" s="3">
        <f>IFERROR(__xludf.DUMMYFUNCTION("""COMPUTED_VALUE"""),43027.99861111111)</f>
        <v>43027.99861</v>
      </c>
      <c r="K84" s="2">
        <f>IFERROR(__xludf.DUMMYFUNCTION("""COMPUTED_VALUE"""),3.1649)</f>
        <v>3.1649</v>
      </c>
    </row>
    <row r="85">
      <c r="A85" s="3">
        <f>IFERROR(__xludf.DUMMYFUNCTION("""COMPUTED_VALUE"""),43063.705555555556)</f>
        <v>43063.70556</v>
      </c>
      <c r="B85" s="2">
        <f>IFERROR(__xludf.DUMMYFUNCTION("""COMPUTED_VALUE"""),74157.37)</f>
        <v>74157.37</v>
      </c>
      <c r="D85" s="3">
        <f>IFERROR(__xludf.DUMMYFUNCTION("""COMPUTED_VALUE"""),43066.705555555556)</f>
        <v>43066.70556</v>
      </c>
      <c r="E85" s="2">
        <f>IFERROR(__xludf.DUMMYFUNCTION("""COMPUTED_VALUE"""),15.87)</f>
        <v>15.87</v>
      </c>
      <c r="G85" s="3">
        <f>IFERROR(__xludf.DUMMYFUNCTION("""COMPUTED_VALUE"""),43063.705555555556)</f>
        <v>43063.70556</v>
      </c>
      <c r="H85" s="2">
        <f>IFERROR(__xludf.DUMMYFUNCTION("""COMPUTED_VALUE"""),35.79)</f>
        <v>35.79</v>
      </c>
      <c r="J85" s="3">
        <f>IFERROR(__xludf.DUMMYFUNCTION("""COMPUTED_VALUE"""),43028.99861111111)</f>
        <v>43028.99861</v>
      </c>
      <c r="K85" s="2">
        <f>IFERROR(__xludf.DUMMYFUNCTION("""COMPUTED_VALUE"""),3.1876)</f>
        <v>3.1876</v>
      </c>
    </row>
    <row r="86">
      <c r="A86" s="3">
        <f>IFERROR(__xludf.DUMMYFUNCTION("""COMPUTED_VALUE"""),43066.705555555556)</f>
        <v>43066.70556</v>
      </c>
      <c r="B86" s="2">
        <f>IFERROR(__xludf.DUMMYFUNCTION("""COMPUTED_VALUE"""),74058.92)</f>
        <v>74058.92</v>
      </c>
      <c r="D86" s="3">
        <f>IFERROR(__xludf.DUMMYFUNCTION("""COMPUTED_VALUE"""),43067.705555555556)</f>
        <v>43067.70556</v>
      </c>
      <c r="E86" s="2">
        <f>IFERROR(__xludf.DUMMYFUNCTION("""COMPUTED_VALUE"""),15.84)</f>
        <v>15.84</v>
      </c>
      <c r="G86" s="3">
        <f>IFERROR(__xludf.DUMMYFUNCTION("""COMPUTED_VALUE"""),43066.705555555556)</f>
        <v>43066.70556</v>
      </c>
      <c r="H86" s="2">
        <f>IFERROR(__xludf.DUMMYFUNCTION("""COMPUTED_VALUE"""),35.41)</f>
        <v>35.41</v>
      </c>
      <c r="J86" s="3">
        <f>IFERROR(__xludf.DUMMYFUNCTION("""COMPUTED_VALUE"""),43029.99861111111)</f>
        <v>43029.99861</v>
      </c>
      <c r="K86" s="2">
        <f>IFERROR(__xludf.DUMMYFUNCTION("""COMPUTED_VALUE"""),3.1922)</f>
        <v>3.1922</v>
      </c>
    </row>
    <row r="87">
      <c r="A87" s="3">
        <f>IFERROR(__xludf.DUMMYFUNCTION("""COMPUTED_VALUE"""),43067.705555555556)</f>
        <v>43067.70556</v>
      </c>
      <c r="B87" s="2">
        <f>IFERROR(__xludf.DUMMYFUNCTION("""COMPUTED_VALUE"""),74139.72)</f>
        <v>74139.72</v>
      </c>
      <c r="D87" s="3">
        <f>IFERROR(__xludf.DUMMYFUNCTION("""COMPUTED_VALUE"""),43068.705555555556)</f>
        <v>43068.70556</v>
      </c>
      <c r="E87" s="2">
        <f>IFERROR(__xludf.DUMMYFUNCTION("""COMPUTED_VALUE"""),15.33)</f>
        <v>15.33</v>
      </c>
      <c r="G87" s="3">
        <f>IFERROR(__xludf.DUMMYFUNCTION("""COMPUTED_VALUE"""),43067.705555555556)</f>
        <v>43067.70556</v>
      </c>
      <c r="H87" s="2">
        <f>IFERROR(__xludf.DUMMYFUNCTION("""COMPUTED_VALUE"""),36.25)</f>
        <v>36.25</v>
      </c>
      <c r="J87" s="3">
        <f>IFERROR(__xludf.DUMMYFUNCTION("""COMPUTED_VALUE"""),43030.99861111111)</f>
        <v>43030.99861</v>
      </c>
      <c r="K87" s="2">
        <f>IFERROR(__xludf.DUMMYFUNCTION("""COMPUTED_VALUE"""),3.1909)</f>
        <v>3.1909</v>
      </c>
    </row>
    <row r="88">
      <c r="A88" s="3">
        <f>IFERROR(__xludf.DUMMYFUNCTION("""COMPUTED_VALUE"""),43068.705555555556)</f>
        <v>43068.70556</v>
      </c>
      <c r="B88" s="2">
        <f>IFERROR(__xludf.DUMMYFUNCTION("""COMPUTED_VALUE"""),72700.45)</f>
        <v>72700.45</v>
      </c>
      <c r="D88" s="3">
        <f>IFERROR(__xludf.DUMMYFUNCTION("""COMPUTED_VALUE"""),43069.705555555556)</f>
        <v>43069.70556</v>
      </c>
      <c r="E88" s="2">
        <f>IFERROR(__xludf.DUMMYFUNCTION("""COMPUTED_VALUE"""),15.38)</f>
        <v>15.38</v>
      </c>
      <c r="G88" s="3">
        <f>IFERROR(__xludf.DUMMYFUNCTION("""COMPUTED_VALUE"""),43068.705555555556)</f>
        <v>43068.70556</v>
      </c>
      <c r="H88" s="2">
        <f>IFERROR(__xludf.DUMMYFUNCTION("""COMPUTED_VALUE"""),35.7)</f>
        <v>35.7</v>
      </c>
      <c r="J88" s="3">
        <f>IFERROR(__xludf.DUMMYFUNCTION("""COMPUTED_VALUE"""),43031.99861111111)</f>
        <v>43031.99861</v>
      </c>
      <c r="K88" s="2">
        <f>IFERROR(__xludf.DUMMYFUNCTION("""COMPUTED_VALUE"""),3.2344)</f>
        <v>3.2344</v>
      </c>
    </row>
    <row r="89">
      <c r="A89" s="3">
        <f>IFERROR(__xludf.DUMMYFUNCTION("""COMPUTED_VALUE"""),43069.705555555556)</f>
        <v>43069.70556</v>
      </c>
      <c r="B89" s="2">
        <f>IFERROR(__xludf.DUMMYFUNCTION("""COMPUTED_VALUE"""),71970.99)</f>
        <v>71970.99</v>
      </c>
      <c r="D89" s="3">
        <f>IFERROR(__xludf.DUMMYFUNCTION("""COMPUTED_VALUE"""),43070.705555555556)</f>
        <v>43070.70556</v>
      </c>
      <c r="E89" s="2">
        <f>IFERROR(__xludf.DUMMYFUNCTION("""COMPUTED_VALUE"""),15.61)</f>
        <v>15.61</v>
      </c>
      <c r="G89" s="3">
        <f>IFERROR(__xludf.DUMMYFUNCTION("""COMPUTED_VALUE"""),43069.705555555556)</f>
        <v>43069.70556</v>
      </c>
      <c r="H89" s="2">
        <f>IFERROR(__xludf.DUMMYFUNCTION("""COMPUTED_VALUE"""),35.14)</f>
        <v>35.14</v>
      </c>
      <c r="J89" s="3">
        <f>IFERROR(__xludf.DUMMYFUNCTION("""COMPUTED_VALUE"""),43032.99861111111)</f>
        <v>43032.99861</v>
      </c>
      <c r="K89" s="2">
        <f>IFERROR(__xludf.DUMMYFUNCTION("""COMPUTED_VALUE"""),3.2426)</f>
        <v>3.2426</v>
      </c>
    </row>
    <row r="90">
      <c r="A90" s="3">
        <f>IFERROR(__xludf.DUMMYFUNCTION("""COMPUTED_VALUE"""),43070.705555555556)</f>
        <v>43070.70556</v>
      </c>
      <c r="B90" s="2">
        <f>IFERROR(__xludf.DUMMYFUNCTION("""COMPUTED_VALUE"""),72264.45)</f>
        <v>72264.45</v>
      </c>
      <c r="D90" s="3">
        <f>IFERROR(__xludf.DUMMYFUNCTION("""COMPUTED_VALUE"""),43073.705555555556)</f>
        <v>43073.70556</v>
      </c>
      <c r="E90" s="2">
        <f>IFERROR(__xludf.DUMMYFUNCTION("""COMPUTED_VALUE"""),15.48)</f>
        <v>15.48</v>
      </c>
      <c r="G90" s="3">
        <f>IFERROR(__xludf.DUMMYFUNCTION("""COMPUTED_VALUE"""),43070.705555555556)</f>
        <v>43070.70556</v>
      </c>
      <c r="H90" s="2">
        <f>IFERROR(__xludf.DUMMYFUNCTION("""COMPUTED_VALUE"""),35.48)</f>
        <v>35.48</v>
      </c>
      <c r="J90" s="3">
        <f>IFERROR(__xludf.DUMMYFUNCTION("""COMPUTED_VALUE"""),43033.99861111111)</f>
        <v>43033.99861</v>
      </c>
      <c r="K90" s="2">
        <f>IFERROR(__xludf.DUMMYFUNCTION("""COMPUTED_VALUE"""),3.2312)</f>
        <v>3.2312</v>
      </c>
    </row>
    <row r="91">
      <c r="A91" s="3">
        <f>IFERROR(__xludf.DUMMYFUNCTION("""COMPUTED_VALUE"""),43073.705555555556)</f>
        <v>43073.70556</v>
      </c>
      <c r="B91" s="2">
        <f>IFERROR(__xludf.DUMMYFUNCTION("""COMPUTED_VALUE"""),73090.17)</f>
        <v>73090.17</v>
      </c>
      <c r="D91" s="3">
        <f>IFERROR(__xludf.DUMMYFUNCTION("""COMPUTED_VALUE"""),43074.705555555556)</f>
        <v>43074.70556</v>
      </c>
      <c r="E91" s="2">
        <f>IFERROR(__xludf.DUMMYFUNCTION("""COMPUTED_VALUE"""),15.31)</f>
        <v>15.31</v>
      </c>
      <c r="G91" s="3">
        <f>IFERROR(__xludf.DUMMYFUNCTION("""COMPUTED_VALUE"""),43073.705555555556)</f>
        <v>43073.70556</v>
      </c>
      <c r="H91" s="2">
        <f>IFERROR(__xludf.DUMMYFUNCTION("""COMPUTED_VALUE"""),36.83)</f>
        <v>36.83</v>
      </c>
      <c r="J91" s="3">
        <f>IFERROR(__xludf.DUMMYFUNCTION("""COMPUTED_VALUE"""),43034.99861111111)</f>
        <v>43034.99861</v>
      </c>
      <c r="K91" s="2">
        <f>IFERROR(__xludf.DUMMYFUNCTION("""COMPUTED_VALUE"""),3.2865)</f>
        <v>3.2865</v>
      </c>
    </row>
    <row r="92">
      <c r="A92" s="3">
        <f>IFERROR(__xludf.DUMMYFUNCTION("""COMPUTED_VALUE"""),43074.705555555556)</f>
        <v>43074.70556</v>
      </c>
      <c r="B92" s="2">
        <f>IFERROR(__xludf.DUMMYFUNCTION("""COMPUTED_VALUE"""),72546.17)</f>
        <v>72546.17</v>
      </c>
      <c r="D92" s="3">
        <f>IFERROR(__xludf.DUMMYFUNCTION("""COMPUTED_VALUE"""),43075.705555555556)</f>
        <v>43075.70556</v>
      </c>
      <c r="E92" s="2">
        <f>IFERROR(__xludf.DUMMYFUNCTION("""COMPUTED_VALUE"""),15.52)</f>
        <v>15.52</v>
      </c>
      <c r="G92" s="3">
        <f>IFERROR(__xludf.DUMMYFUNCTION("""COMPUTED_VALUE"""),43074.705555555556)</f>
        <v>43074.70556</v>
      </c>
      <c r="H92" s="2">
        <f>IFERROR(__xludf.DUMMYFUNCTION("""COMPUTED_VALUE"""),36.02)</f>
        <v>36.02</v>
      </c>
      <c r="J92" s="3">
        <f>IFERROR(__xludf.DUMMYFUNCTION("""COMPUTED_VALUE"""),43035.99861111111)</f>
        <v>43035.99861</v>
      </c>
      <c r="K92" s="2">
        <f>IFERROR(__xludf.DUMMYFUNCTION("""COMPUTED_VALUE"""),3.2313)</f>
        <v>3.2313</v>
      </c>
    </row>
    <row r="93">
      <c r="A93" s="3">
        <f>IFERROR(__xludf.DUMMYFUNCTION("""COMPUTED_VALUE"""),43075.705555555556)</f>
        <v>43075.70556</v>
      </c>
      <c r="B93" s="2">
        <f>IFERROR(__xludf.DUMMYFUNCTION("""COMPUTED_VALUE"""),73268.35)</f>
        <v>73268.35</v>
      </c>
      <c r="D93" s="3">
        <f>IFERROR(__xludf.DUMMYFUNCTION("""COMPUTED_VALUE"""),43076.705555555556)</f>
        <v>43076.70556</v>
      </c>
      <c r="E93" s="2">
        <f>IFERROR(__xludf.DUMMYFUNCTION("""COMPUTED_VALUE"""),15.26)</f>
        <v>15.26</v>
      </c>
      <c r="G93" s="3">
        <f>IFERROR(__xludf.DUMMYFUNCTION("""COMPUTED_VALUE"""),43075.705555555556)</f>
        <v>43075.70556</v>
      </c>
      <c r="H93" s="2">
        <f>IFERROR(__xludf.DUMMYFUNCTION("""COMPUTED_VALUE"""),35.76)</f>
        <v>35.76</v>
      </c>
      <c r="J93" s="3">
        <f>IFERROR(__xludf.DUMMYFUNCTION("""COMPUTED_VALUE"""),43037.99861111111)</f>
        <v>43037.99861</v>
      </c>
      <c r="K93" s="2">
        <f>IFERROR(__xludf.DUMMYFUNCTION("""COMPUTED_VALUE"""),3.2348)</f>
        <v>3.2348</v>
      </c>
    </row>
    <row r="94">
      <c r="A94" s="3">
        <f>IFERROR(__xludf.DUMMYFUNCTION("""COMPUTED_VALUE"""),43076.705555555556)</f>
        <v>43076.70556</v>
      </c>
      <c r="B94" s="2">
        <f>IFERROR(__xludf.DUMMYFUNCTION("""COMPUTED_VALUE"""),72487.46)</f>
        <v>72487.46</v>
      </c>
      <c r="D94" s="3">
        <f>IFERROR(__xludf.DUMMYFUNCTION("""COMPUTED_VALUE"""),43077.705555555556)</f>
        <v>43077.70556</v>
      </c>
      <c r="E94" s="2">
        <f>IFERROR(__xludf.DUMMYFUNCTION("""COMPUTED_VALUE"""),15.35)</f>
        <v>15.35</v>
      </c>
      <c r="G94" s="3">
        <f>IFERROR(__xludf.DUMMYFUNCTION("""COMPUTED_VALUE"""),43076.705555555556)</f>
        <v>43076.70556</v>
      </c>
      <c r="H94" s="2">
        <f>IFERROR(__xludf.DUMMYFUNCTION("""COMPUTED_VALUE"""),35.34)</f>
        <v>35.34</v>
      </c>
      <c r="J94" s="3">
        <f>IFERROR(__xludf.DUMMYFUNCTION("""COMPUTED_VALUE"""),43038.99861111111)</f>
        <v>43038.99861</v>
      </c>
      <c r="K94" s="2">
        <f>IFERROR(__xludf.DUMMYFUNCTION("""COMPUTED_VALUE"""),3.2873)</f>
        <v>3.2873</v>
      </c>
    </row>
    <row r="95">
      <c r="A95" s="3">
        <f>IFERROR(__xludf.DUMMYFUNCTION("""COMPUTED_VALUE"""),43077.705555555556)</f>
        <v>43077.70556</v>
      </c>
      <c r="B95" s="2">
        <f>IFERROR(__xludf.DUMMYFUNCTION("""COMPUTED_VALUE"""),72731.84)</f>
        <v>72731.84</v>
      </c>
      <c r="D95" s="3">
        <f>IFERROR(__xludf.DUMMYFUNCTION("""COMPUTED_VALUE"""),43080.705555555556)</f>
        <v>43080.70556</v>
      </c>
      <c r="E95" s="2">
        <f>IFERROR(__xludf.DUMMYFUNCTION("""COMPUTED_VALUE"""),15.38)</f>
        <v>15.38</v>
      </c>
      <c r="G95" s="3">
        <f>IFERROR(__xludf.DUMMYFUNCTION("""COMPUTED_VALUE"""),43077.705555555556)</f>
        <v>43077.70556</v>
      </c>
      <c r="H95" s="2">
        <f>IFERROR(__xludf.DUMMYFUNCTION("""COMPUTED_VALUE"""),35.48)</f>
        <v>35.48</v>
      </c>
      <c r="J95" s="3">
        <f>IFERROR(__xludf.DUMMYFUNCTION("""COMPUTED_VALUE"""),43039.99861111111)</f>
        <v>43039.99861</v>
      </c>
      <c r="K95" s="2">
        <f>IFERROR(__xludf.DUMMYFUNCTION("""COMPUTED_VALUE"""),3.2696)</f>
        <v>3.2696</v>
      </c>
    </row>
    <row r="96">
      <c r="A96" s="3">
        <f>IFERROR(__xludf.DUMMYFUNCTION("""COMPUTED_VALUE"""),43080.705555555556)</f>
        <v>43080.70556</v>
      </c>
      <c r="B96" s="2">
        <f>IFERROR(__xludf.DUMMYFUNCTION("""COMPUTED_VALUE"""),72800.04)</f>
        <v>72800.04</v>
      </c>
      <c r="D96" s="3">
        <f>IFERROR(__xludf.DUMMYFUNCTION("""COMPUTED_VALUE"""),43081.705555555556)</f>
        <v>43081.70556</v>
      </c>
      <c r="E96" s="2">
        <f>IFERROR(__xludf.DUMMYFUNCTION("""COMPUTED_VALUE"""),15.49)</f>
        <v>15.49</v>
      </c>
      <c r="G96" s="3">
        <f>IFERROR(__xludf.DUMMYFUNCTION("""COMPUTED_VALUE"""),43080.705555555556)</f>
        <v>43080.70556</v>
      </c>
      <c r="H96" s="2">
        <f>IFERROR(__xludf.DUMMYFUNCTION("""COMPUTED_VALUE"""),35.76)</f>
        <v>35.76</v>
      </c>
      <c r="J96" s="3">
        <f>IFERROR(__xludf.DUMMYFUNCTION("""COMPUTED_VALUE"""),43040.99861111111)</f>
        <v>43040.99861</v>
      </c>
      <c r="K96" s="2">
        <f>IFERROR(__xludf.DUMMYFUNCTION("""COMPUTED_VALUE"""),3.2662)</f>
        <v>3.2662</v>
      </c>
    </row>
    <row r="97">
      <c r="A97" s="3">
        <f>IFERROR(__xludf.DUMMYFUNCTION("""COMPUTED_VALUE"""),43081.705555555556)</f>
        <v>43081.70556</v>
      </c>
      <c r="B97" s="2">
        <f>IFERROR(__xludf.DUMMYFUNCTION("""COMPUTED_VALUE"""),73813.53)</f>
        <v>73813.53</v>
      </c>
      <c r="D97" s="3">
        <f>IFERROR(__xludf.DUMMYFUNCTION("""COMPUTED_VALUE"""),43082.705555555556)</f>
        <v>43082.70556</v>
      </c>
      <c r="E97" s="2">
        <f>IFERROR(__xludf.DUMMYFUNCTION("""COMPUTED_VALUE"""),15.18)</f>
        <v>15.18</v>
      </c>
      <c r="G97" s="3">
        <f>IFERROR(__xludf.DUMMYFUNCTION("""COMPUTED_VALUE"""),43081.705555555556)</f>
        <v>43081.70556</v>
      </c>
      <c r="H97" s="2">
        <f>IFERROR(__xludf.DUMMYFUNCTION("""COMPUTED_VALUE"""),36.18)</f>
        <v>36.18</v>
      </c>
      <c r="J97" s="3">
        <f>IFERROR(__xludf.DUMMYFUNCTION("""COMPUTED_VALUE"""),43041.99861111111)</f>
        <v>43041.99861</v>
      </c>
      <c r="K97" s="2">
        <f>IFERROR(__xludf.DUMMYFUNCTION("""COMPUTED_VALUE"""),3.2646)</f>
        <v>3.2646</v>
      </c>
    </row>
    <row r="98">
      <c r="A98" s="3">
        <f>IFERROR(__xludf.DUMMYFUNCTION("""COMPUTED_VALUE"""),43082.705555555556)</f>
        <v>43082.70556</v>
      </c>
      <c r="B98" s="2">
        <f>IFERROR(__xludf.DUMMYFUNCTION("""COMPUTED_VALUE"""),72914.33)</f>
        <v>72914.33</v>
      </c>
      <c r="D98" s="3">
        <f>IFERROR(__xludf.DUMMYFUNCTION("""COMPUTED_VALUE"""),43083.705555555556)</f>
        <v>43083.70556</v>
      </c>
      <c r="E98" s="2">
        <f>IFERROR(__xludf.DUMMYFUNCTION("""COMPUTED_VALUE"""),15.01)</f>
        <v>15.01</v>
      </c>
      <c r="G98" s="3">
        <f>IFERROR(__xludf.DUMMYFUNCTION("""COMPUTED_VALUE"""),43082.705555555556)</f>
        <v>43082.70556</v>
      </c>
      <c r="H98" s="2">
        <f>IFERROR(__xludf.DUMMYFUNCTION("""COMPUTED_VALUE"""),36.11)</f>
        <v>36.11</v>
      </c>
      <c r="J98" s="3">
        <f>IFERROR(__xludf.DUMMYFUNCTION("""COMPUTED_VALUE"""),43042.99861111111)</f>
        <v>43042.99861</v>
      </c>
      <c r="K98" s="2">
        <f>IFERROR(__xludf.DUMMYFUNCTION("""COMPUTED_VALUE"""),3.3094)</f>
        <v>3.3094</v>
      </c>
    </row>
    <row r="99">
      <c r="A99" s="3">
        <f>IFERROR(__xludf.DUMMYFUNCTION("""COMPUTED_VALUE"""),43083.705555555556)</f>
        <v>43083.70556</v>
      </c>
      <c r="B99" s="2">
        <f>IFERROR(__xludf.DUMMYFUNCTION("""COMPUTED_VALUE"""),72428.93)</f>
        <v>72428.93</v>
      </c>
      <c r="D99" s="3">
        <f>IFERROR(__xludf.DUMMYFUNCTION("""COMPUTED_VALUE"""),43084.705555555556)</f>
        <v>43084.70556</v>
      </c>
      <c r="E99" s="2">
        <f>IFERROR(__xludf.DUMMYFUNCTION("""COMPUTED_VALUE"""),14.95)</f>
        <v>14.95</v>
      </c>
      <c r="G99" s="3">
        <f>IFERROR(__xludf.DUMMYFUNCTION("""COMPUTED_VALUE"""),43083.705555555556)</f>
        <v>43083.70556</v>
      </c>
      <c r="H99" s="2">
        <f>IFERROR(__xludf.DUMMYFUNCTION("""COMPUTED_VALUE"""),36.24)</f>
        <v>36.24</v>
      </c>
      <c r="J99" s="3">
        <f>IFERROR(__xludf.DUMMYFUNCTION("""COMPUTED_VALUE"""),43043.99861111111)</f>
        <v>43043.99861</v>
      </c>
      <c r="K99" s="2">
        <f>IFERROR(__xludf.DUMMYFUNCTION("""COMPUTED_VALUE"""),3.3129)</f>
        <v>3.3129</v>
      </c>
    </row>
    <row r="100">
      <c r="A100" s="3">
        <f>IFERROR(__xludf.DUMMYFUNCTION("""COMPUTED_VALUE"""),43084.705555555556)</f>
        <v>43084.70556</v>
      </c>
      <c r="B100" s="2">
        <f>IFERROR(__xludf.DUMMYFUNCTION("""COMPUTED_VALUE"""),72607.7)</f>
        <v>72607.7</v>
      </c>
      <c r="D100" s="3">
        <f>IFERROR(__xludf.DUMMYFUNCTION("""COMPUTED_VALUE"""),43087.705555555556)</f>
        <v>43087.70556</v>
      </c>
      <c r="E100" s="2">
        <f>IFERROR(__xludf.DUMMYFUNCTION("""COMPUTED_VALUE"""),15.22)</f>
        <v>15.22</v>
      </c>
      <c r="G100" s="3">
        <f>IFERROR(__xludf.DUMMYFUNCTION("""COMPUTED_VALUE"""),43084.705555555556)</f>
        <v>43084.70556</v>
      </c>
      <c r="H100" s="2">
        <f>IFERROR(__xludf.DUMMYFUNCTION("""COMPUTED_VALUE"""),36.89)</f>
        <v>36.89</v>
      </c>
      <c r="J100" s="3">
        <f>IFERROR(__xludf.DUMMYFUNCTION("""COMPUTED_VALUE"""),43044.99861111111)</f>
        <v>43044.99861</v>
      </c>
      <c r="K100" s="2">
        <f>IFERROR(__xludf.DUMMYFUNCTION("""COMPUTED_VALUE"""),3.2926)</f>
        <v>3.2926</v>
      </c>
    </row>
    <row r="101">
      <c r="A101" s="3">
        <f>IFERROR(__xludf.DUMMYFUNCTION("""COMPUTED_VALUE"""),43087.705555555556)</f>
        <v>43087.70556</v>
      </c>
      <c r="B101" s="2">
        <f>IFERROR(__xludf.DUMMYFUNCTION("""COMPUTED_VALUE"""),73115.45)</f>
        <v>73115.45</v>
      </c>
      <c r="D101" s="3">
        <f>IFERROR(__xludf.DUMMYFUNCTION("""COMPUTED_VALUE"""),43088.705555555556)</f>
        <v>43088.70556</v>
      </c>
      <c r="E101" s="2">
        <f>IFERROR(__xludf.DUMMYFUNCTION("""COMPUTED_VALUE"""),15.14)</f>
        <v>15.14</v>
      </c>
      <c r="G101" s="3">
        <f>IFERROR(__xludf.DUMMYFUNCTION("""COMPUTED_VALUE"""),43087.705555555556)</f>
        <v>43087.70556</v>
      </c>
      <c r="H101" s="2">
        <f>IFERROR(__xludf.DUMMYFUNCTION("""COMPUTED_VALUE"""),37.84)</f>
        <v>37.84</v>
      </c>
      <c r="J101" s="3">
        <f>IFERROR(__xludf.DUMMYFUNCTION("""COMPUTED_VALUE"""),43045.99861111111)</f>
        <v>43045.99861</v>
      </c>
      <c r="K101" s="2">
        <f>IFERROR(__xludf.DUMMYFUNCTION("""COMPUTED_VALUE"""),3.2479)</f>
        <v>3.2479</v>
      </c>
    </row>
    <row r="102">
      <c r="A102" s="3">
        <f>IFERROR(__xludf.DUMMYFUNCTION("""COMPUTED_VALUE"""),43088.705555555556)</f>
        <v>43088.70556</v>
      </c>
      <c r="B102" s="2">
        <f>IFERROR(__xludf.DUMMYFUNCTION("""COMPUTED_VALUE"""),72680.37)</f>
        <v>72680.37</v>
      </c>
      <c r="D102" s="3">
        <f>IFERROR(__xludf.DUMMYFUNCTION("""COMPUTED_VALUE"""),43089.705555555556)</f>
        <v>43089.70556</v>
      </c>
      <c r="E102" s="2">
        <f>IFERROR(__xludf.DUMMYFUNCTION("""COMPUTED_VALUE"""),15.24)</f>
        <v>15.24</v>
      </c>
      <c r="G102" s="3">
        <f>IFERROR(__xludf.DUMMYFUNCTION("""COMPUTED_VALUE"""),43088.705555555556)</f>
        <v>43088.70556</v>
      </c>
      <c r="H102" s="2">
        <f>IFERROR(__xludf.DUMMYFUNCTION("""COMPUTED_VALUE"""),37.85)</f>
        <v>37.85</v>
      </c>
      <c r="J102" s="3">
        <f>IFERROR(__xludf.DUMMYFUNCTION("""COMPUTED_VALUE"""),43046.99861111111)</f>
        <v>43046.99861</v>
      </c>
      <c r="K102" s="2">
        <f>IFERROR(__xludf.DUMMYFUNCTION("""COMPUTED_VALUE"""),3.2701)</f>
        <v>3.2701</v>
      </c>
    </row>
    <row r="103">
      <c r="A103" s="3">
        <f>IFERROR(__xludf.DUMMYFUNCTION("""COMPUTED_VALUE"""),43089.705555555556)</f>
        <v>43089.70556</v>
      </c>
      <c r="B103" s="2">
        <f>IFERROR(__xludf.DUMMYFUNCTION("""COMPUTED_VALUE"""),73367.03)</f>
        <v>73367.03</v>
      </c>
      <c r="D103" s="3">
        <f>IFERROR(__xludf.DUMMYFUNCTION("""COMPUTED_VALUE"""),43090.705555555556)</f>
        <v>43090.70556</v>
      </c>
      <c r="E103" s="2">
        <f>IFERROR(__xludf.DUMMYFUNCTION("""COMPUTED_VALUE"""),15.86)</f>
        <v>15.86</v>
      </c>
      <c r="G103" s="3">
        <f>IFERROR(__xludf.DUMMYFUNCTION("""COMPUTED_VALUE"""),43089.705555555556)</f>
        <v>43089.70556</v>
      </c>
      <c r="H103" s="2">
        <f>IFERROR(__xludf.DUMMYFUNCTION("""COMPUTED_VALUE"""),39.15)</f>
        <v>39.15</v>
      </c>
      <c r="J103" s="3">
        <f>IFERROR(__xludf.DUMMYFUNCTION("""COMPUTED_VALUE"""),43047.99861111111)</f>
        <v>43047.99861</v>
      </c>
      <c r="K103" s="2">
        <f>IFERROR(__xludf.DUMMYFUNCTION("""COMPUTED_VALUE"""),3.2513)</f>
        <v>3.2513</v>
      </c>
    </row>
    <row r="104">
      <c r="A104" s="3">
        <f>IFERROR(__xludf.DUMMYFUNCTION("""COMPUTED_VALUE"""),43090.705555555556)</f>
        <v>43090.70556</v>
      </c>
      <c r="B104" s="2">
        <f>IFERROR(__xludf.DUMMYFUNCTION("""COMPUTED_VALUE"""),75133.43)</f>
        <v>75133.43</v>
      </c>
      <c r="D104" s="3">
        <f>IFERROR(__xludf.DUMMYFUNCTION("""COMPUTED_VALUE"""),43091.705555555556)</f>
        <v>43091.70556</v>
      </c>
      <c r="E104" s="2">
        <f>IFERROR(__xludf.DUMMYFUNCTION("""COMPUTED_VALUE"""),15.75)</f>
        <v>15.75</v>
      </c>
      <c r="G104" s="3">
        <f>IFERROR(__xludf.DUMMYFUNCTION("""COMPUTED_VALUE"""),43090.705555555556)</f>
        <v>43090.70556</v>
      </c>
      <c r="H104" s="2">
        <f>IFERROR(__xludf.DUMMYFUNCTION("""COMPUTED_VALUE"""),39.73)</f>
        <v>39.73</v>
      </c>
      <c r="J104" s="3">
        <f>IFERROR(__xludf.DUMMYFUNCTION("""COMPUTED_VALUE"""),43048.99861111111)</f>
        <v>43048.99861</v>
      </c>
      <c r="K104" s="2">
        <f>IFERROR(__xludf.DUMMYFUNCTION("""COMPUTED_VALUE"""),3.2487)</f>
        <v>3.2487</v>
      </c>
    </row>
    <row r="105">
      <c r="A105" s="3">
        <f>IFERROR(__xludf.DUMMYFUNCTION("""COMPUTED_VALUE"""),43091.705555555556)</f>
        <v>43091.70556</v>
      </c>
      <c r="B105" s="2">
        <f>IFERROR(__xludf.DUMMYFUNCTION("""COMPUTED_VALUE"""),75186.53)</f>
        <v>75186.53</v>
      </c>
      <c r="D105" s="3">
        <f>IFERROR(__xludf.DUMMYFUNCTION("""COMPUTED_VALUE"""),43095.705555555556)</f>
        <v>43095.70556</v>
      </c>
      <c r="E105" s="2">
        <f>IFERROR(__xludf.DUMMYFUNCTION("""COMPUTED_VALUE"""),15.97)</f>
        <v>15.97</v>
      </c>
      <c r="G105" s="3">
        <f>IFERROR(__xludf.DUMMYFUNCTION("""COMPUTED_VALUE"""),43091.705555555556)</f>
        <v>43091.70556</v>
      </c>
      <c r="H105" s="2">
        <f>IFERROR(__xludf.DUMMYFUNCTION("""COMPUTED_VALUE"""),39.79)</f>
        <v>39.79</v>
      </c>
      <c r="J105" s="3">
        <f>IFERROR(__xludf.DUMMYFUNCTION("""COMPUTED_VALUE"""),43049.99861111111)</f>
        <v>43049.99861</v>
      </c>
      <c r="K105" s="2">
        <f>IFERROR(__xludf.DUMMYFUNCTION("""COMPUTED_VALUE"""),3.2729)</f>
        <v>3.2729</v>
      </c>
    </row>
    <row r="106">
      <c r="A106" s="3">
        <f>IFERROR(__xludf.DUMMYFUNCTION("""COMPUTED_VALUE"""),43095.705555555556)</f>
        <v>43095.70556</v>
      </c>
      <c r="B106" s="2">
        <f>IFERROR(__xludf.DUMMYFUNCTION("""COMPUTED_VALUE"""),75707.73)</f>
        <v>75707.73</v>
      </c>
      <c r="D106" s="3">
        <f>IFERROR(__xludf.DUMMYFUNCTION("""COMPUTED_VALUE"""),43096.705555555556)</f>
        <v>43096.70556</v>
      </c>
      <c r="E106" s="2">
        <f>IFERROR(__xludf.DUMMYFUNCTION("""COMPUTED_VALUE"""),16.05)</f>
        <v>16.05</v>
      </c>
      <c r="G106" s="3">
        <f>IFERROR(__xludf.DUMMYFUNCTION("""COMPUTED_VALUE"""),43095.705555555556)</f>
        <v>43095.70556</v>
      </c>
      <c r="H106" s="2">
        <f>IFERROR(__xludf.DUMMYFUNCTION("""COMPUTED_VALUE"""),39.85)</f>
        <v>39.85</v>
      </c>
      <c r="J106" s="3">
        <f>IFERROR(__xludf.DUMMYFUNCTION("""COMPUTED_VALUE"""),43050.99861111111)</f>
        <v>43050.99861</v>
      </c>
      <c r="K106" s="2">
        <f>IFERROR(__xludf.DUMMYFUNCTION("""COMPUTED_VALUE"""),3.2729)</f>
        <v>3.2729</v>
      </c>
    </row>
    <row r="107">
      <c r="A107" s="3">
        <f>IFERROR(__xludf.DUMMYFUNCTION("""COMPUTED_VALUE"""),43096.705555555556)</f>
        <v>43096.70556</v>
      </c>
      <c r="B107" s="2">
        <f>IFERROR(__xludf.DUMMYFUNCTION("""COMPUTED_VALUE"""),76072.54)</f>
        <v>76072.54</v>
      </c>
      <c r="D107" s="3">
        <f>IFERROR(__xludf.DUMMYFUNCTION("""COMPUTED_VALUE"""),43097.705555555556)</f>
        <v>43097.70556</v>
      </c>
      <c r="E107" s="2">
        <f>IFERROR(__xludf.DUMMYFUNCTION("""COMPUTED_VALUE"""),16.1)</f>
        <v>16.1</v>
      </c>
      <c r="G107" s="3">
        <f>IFERROR(__xludf.DUMMYFUNCTION("""COMPUTED_VALUE"""),43096.705555555556)</f>
        <v>43096.70556</v>
      </c>
      <c r="H107" s="2">
        <f>IFERROR(__xludf.DUMMYFUNCTION("""COMPUTED_VALUE"""),39.86)</f>
        <v>39.86</v>
      </c>
      <c r="J107" s="3">
        <f>IFERROR(__xludf.DUMMYFUNCTION("""COMPUTED_VALUE"""),43051.99861111111)</f>
        <v>43051.99861</v>
      </c>
      <c r="K107" s="2">
        <f>IFERROR(__xludf.DUMMYFUNCTION("""COMPUTED_VALUE"""),3.2764)</f>
        <v>3.2764</v>
      </c>
    </row>
    <row r="108">
      <c r="A108" s="3">
        <f>IFERROR(__xludf.DUMMYFUNCTION("""COMPUTED_VALUE"""),43097.705555555556)</f>
        <v>43097.70556</v>
      </c>
      <c r="B108" s="2">
        <f>IFERROR(__xludf.DUMMYFUNCTION("""COMPUTED_VALUE"""),76402.08)</f>
        <v>76402.08</v>
      </c>
      <c r="D108" s="3">
        <f>IFERROR(__xludf.DUMMYFUNCTION("""COMPUTED_VALUE"""),43102.705555555556)</f>
        <v>43102.70556</v>
      </c>
      <c r="E108" s="2">
        <f>IFERROR(__xludf.DUMMYFUNCTION("""COMPUTED_VALUE"""),16.55)</f>
        <v>16.55</v>
      </c>
      <c r="G108" s="3">
        <f>IFERROR(__xludf.DUMMYFUNCTION("""COMPUTED_VALUE"""),43097.705555555556)</f>
        <v>43097.70556</v>
      </c>
      <c r="H108" s="2">
        <f>IFERROR(__xludf.DUMMYFUNCTION("""COMPUTED_VALUE"""),40.26)</f>
        <v>40.26</v>
      </c>
      <c r="J108" s="3">
        <f>IFERROR(__xludf.DUMMYFUNCTION("""COMPUTED_VALUE"""),43052.99861111111)</f>
        <v>43052.99861</v>
      </c>
      <c r="K108" s="2">
        <f>IFERROR(__xludf.DUMMYFUNCTION("""COMPUTED_VALUE"""),3.2759)</f>
        <v>3.2759</v>
      </c>
    </row>
    <row r="109">
      <c r="A109" s="3">
        <f>IFERROR(__xludf.DUMMYFUNCTION("""COMPUTED_VALUE"""),43102.705555555556)</f>
        <v>43102.70556</v>
      </c>
      <c r="B109" s="2">
        <f>IFERROR(__xludf.DUMMYFUNCTION("""COMPUTED_VALUE"""),77891.04)</f>
        <v>77891.04</v>
      </c>
      <c r="D109" s="3">
        <f>IFERROR(__xludf.DUMMYFUNCTION("""COMPUTED_VALUE"""),43103.705555555556)</f>
        <v>43103.70556</v>
      </c>
      <c r="E109" s="2">
        <f>IFERROR(__xludf.DUMMYFUNCTION("""COMPUTED_VALUE"""),16.7)</f>
        <v>16.7</v>
      </c>
      <c r="G109" s="3">
        <f>IFERROR(__xludf.DUMMYFUNCTION("""COMPUTED_VALUE"""),43102.705555555556)</f>
        <v>43102.70556</v>
      </c>
      <c r="H109" s="2">
        <f>IFERROR(__xludf.DUMMYFUNCTION("""COMPUTED_VALUE"""),41.72)</f>
        <v>41.72</v>
      </c>
      <c r="J109" s="3">
        <f>IFERROR(__xludf.DUMMYFUNCTION("""COMPUTED_VALUE"""),43053.99861111111)</f>
        <v>43053.99861</v>
      </c>
      <c r="K109" s="2">
        <f>IFERROR(__xludf.DUMMYFUNCTION("""COMPUTED_VALUE"""),3.3119)</f>
        <v>3.3119</v>
      </c>
    </row>
    <row r="110">
      <c r="A110" s="3">
        <f>IFERROR(__xludf.DUMMYFUNCTION("""COMPUTED_VALUE"""),43103.705555555556)</f>
        <v>43103.70556</v>
      </c>
      <c r="B110" s="2">
        <f>IFERROR(__xludf.DUMMYFUNCTION("""COMPUTED_VALUE"""),77995.16)</f>
        <v>77995.16</v>
      </c>
      <c r="D110" s="3">
        <f>IFERROR(__xludf.DUMMYFUNCTION("""COMPUTED_VALUE"""),43104.705555555556)</f>
        <v>43104.70556</v>
      </c>
      <c r="E110" s="2">
        <f>IFERROR(__xludf.DUMMYFUNCTION("""COMPUTED_VALUE"""),16.73)</f>
        <v>16.73</v>
      </c>
      <c r="G110" s="3">
        <f>IFERROR(__xludf.DUMMYFUNCTION("""COMPUTED_VALUE"""),43103.705555555556)</f>
        <v>43103.70556</v>
      </c>
      <c r="H110" s="2">
        <f>IFERROR(__xludf.DUMMYFUNCTION("""COMPUTED_VALUE"""),41.47)</f>
        <v>41.47</v>
      </c>
      <c r="J110" s="3">
        <f>IFERROR(__xludf.DUMMYFUNCTION("""COMPUTED_VALUE"""),43054.99861111111)</f>
        <v>43054.99861</v>
      </c>
      <c r="K110" s="2">
        <f>IFERROR(__xludf.DUMMYFUNCTION("""COMPUTED_VALUE"""),3.31)</f>
        <v>3.31</v>
      </c>
    </row>
    <row r="111">
      <c r="A111" s="3">
        <f>IFERROR(__xludf.DUMMYFUNCTION("""COMPUTED_VALUE"""),43104.705555555556)</f>
        <v>43104.70556</v>
      </c>
      <c r="B111" s="2">
        <f>IFERROR(__xludf.DUMMYFUNCTION("""COMPUTED_VALUE"""),78647.42)</f>
        <v>78647.42</v>
      </c>
      <c r="D111" s="3">
        <f>IFERROR(__xludf.DUMMYFUNCTION("""COMPUTED_VALUE"""),43105.705555555556)</f>
        <v>43105.70556</v>
      </c>
      <c r="E111" s="2">
        <f>IFERROR(__xludf.DUMMYFUNCTION("""COMPUTED_VALUE"""),16.83)</f>
        <v>16.83</v>
      </c>
      <c r="G111" s="3">
        <f>IFERROR(__xludf.DUMMYFUNCTION("""COMPUTED_VALUE"""),43104.705555555556)</f>
        <v>43104.70556</v>
      </c>
      <c r="H111" s="2">
        <f>IFERROR(__xludf.DUMMYFUNCTION("""COMPUTED_VALUE"""),41.64)</f>
        <v>41.64</v>
      </c>
      <c r="J111" s="3">
        <f>IFERROR(__xludf.DUMMYFUNCTION("""COMPUTED_VALUE"""),43055.99861111111)</f>
        <v>43055.99861</v>
      </c>
      <c r="K111" s="2">
        <f>IFERROR(__xludf.DUMMYFUNCTION("""COMPUTED_VALUE"""),3.2706)</f>
        <v>3.2706</v>
      </c>
    </row>
    <row r="112">
      <c r="A112" s="3">
        <f>IFERROR(__xludf.DUMMYFUNCTION("""COMPUTED_VALUE"""),43105.705555555556)</f>
        <v>43105.70556</v>
      </c>
      <c r="B112" s="2">
        <f>IFERROR(__xludf.DUMMYFUNCTION("""COMPUTED_VALUE"""),79071.47)</f>
        <v>79071.47</v>
      </c>
      <c r="D112" s="3">
        <f>IFERROR(__xludf.DUMMYFUNCTION("""COMPUTED_VALUE"""),43108.705555555556)</f>
        <v>43108.70556</v>
      </c>
      <c r="E112" s="2">
        <f>IFERROR(__xludf.DUMMYFUNCTION("""COMPUTED_VALUE"""),17.03)</f>
        <v>17.03</v>
      </c>
      <c r="G112" s="3">
        <f>IFERROR(__xludf.DUMMYFUNCTION("""COMPUTED_VALUE"""),43105.705555555556)</f>
        <v>43105.70556</v>
      </c>
      <c r="H112" s="2">
        <f>IFERROR(__xludf.DUMMYFUNCTION("""COMPUTED_VALUE"""),42.29)</f>
        <v>42.29</v>
      </c>
      <c r="J112" s="3">
        <f>IFERROR(__xludf.DUMMYFUNCTION("""COMPUTED_VALUE"""),43056.99861111111)</f>
        <v>43056.99861</v>
      </c>
      <c r="K112" s="2">
        <f>IFERROR(__xludf.DUMMYFUNCTION("""COMPUTED_VALUE"""),3.2524)</f>
        <v>3.2524</v>
      </c>
    </row>
    <row r="113">
      <c r="A113" s="3">
        <f>IFERROR(__xludf.DUMMYFUNCTION("""COMPUTED_VALUE"""),43108.705555555556)</f>
        <v>43108.70556</v>
      </c>
      <c r="B113" s="2">
        <f>IFERROR(__xludf.DUMMYFUNCTION("""COMPUTED_VALUE"""),79378.54)</f>
        <v>79378.54</v>
      </c>
      <c r="D113" s="3">
        <f>IFERROR(__xludf.DUMMYFUNCTION("""COMPUTED_VALUE"""),43109.705555555556)</f>
        <v>43109.70556</v>
      </c>
      <c r="E113" s="2">
        <f>IFERROR(__xludf.DUMMYFUNCTION("""COMPUTED_VALUE"""),17.03)</f>
        <v>17.03</v>
      </c>
      <c r="G113" s="3">
        <f>IFERROR(__xludf.DUMMYFUNCTION("""COMPUTED_VALUE"""),43108.705555555556)</f>
        <v>43108.70556</v>
      </c>
      <c r="H113" s="2">
        <f>IFERROR(__xludf.DUMMYFUNCTION("""COMPUTED_VALUE"""),43.23)</f>
        <v>43.23</v>
      </c>
      <c r="J113" s="3">
        <f>IFERROR(__xludf.DUMMYFUNCTION("""COMPUTED_VALUE"""),43057.99861111111)</f>
        <v>43057.99861</v>
      </c>
      <c r="K113" s="2">
        <f>IFERROR(__xludf.DUMMYFUNCTION("""COMPUTED_VALUE"""),3.2524)</f>
        <v>3.2524</v>
      </c>
    </row>
    <row r="114">
      <c r="A114" s="3">
        <f>IFERROR(__xludf.DUMMYFUNCTION("""COMPUTED_VALUE"""),43109.705555555556)</f>
        <v>43109.70556</v>
      </c>
      <c r="B114" s="2">
        <f>IFERROR(__xludf.DUMMYFUNCTION("""COMPUTED_VALUE"""),78863.54)</f>
        <v>78863.54</v>
      </c>
      <c r="D114" s="3">
        <f>IFERROR(__xludf.DUMMYFUNCTION("""COMPUTED_VALUE"""),43110.705555555556)</f>
        <v>43110.70556</v>
      </c>
      <c r="E114" s="2">
        <f>IFERROR(__xludf.DUMMYFUNCTION("""COMPUTED_VALUE"""),16.8)</f>
        <v>16.8</v>
      </c>
      <c r="G114" s="3">
        <f>IFERROR(__xludf.DUMMYFUNCTION("""COMPUTED_VALUE"""),43109.705555555556)</f>
        <v>43109.70556</v>
      </c>
      <c r="H114" s="2">
        <f>IFERROR(__xludf.DUMMYFUNCTION("""COMPUTED_VALUE"""),43.07)</f>
        <v>43.07</v>
      </c>
      <c r="J114" s="3">
        <f>IFERROR(__xludf.DUMMYFUNCTION("""COMPUTED_VALUE"""),43058.99861111111)</f>
        <v>43058.99861</v>
      </c>
      <c r="K114" s="2">
        <f>IFERROR(__xludf.DUMMYFUNCTION("""COMPUTED_VALUE"""),3.2545)</f>
        <v>3.2545</v>
      </c>
    </row>
    <row r="115">
      <c r="A115" s="3">
        <f>IFERROR(__xludf.DUMMYFUNCTION("""COMPUTED_VALUE"""),43110.705555555556)</f>
        <v>43110.70556</v>
      </c>
      <c r="B115" s="2">
        <f>IFERROR(__xludf.DUMMYFUNCTION("""COMPUTED_VALUE"""),78200.57)</f>
        <v>78200.57</v>
      </c>
      <c r="D115" s="3">
        <f>IFERROR(__xludf.DUMMYFUNCTION("""COMPUTED_VALUE"""),43111.705555555556)</f>
        <v>43111.70556</v>
      </c>
      <c r="E115" s="2">
        <f>IFERROR(__xludf.DUMMYFUNCTION("""COMPUTED_VALUE"""),17.25)</f>
        <v>17.25</v>
      </c>
      <c r="G115" s="3">
        <f>IFERROR(__xludf.DUMMYFUNCTION("""COMPUTED_VALUE"""),43110.705555555556)</f>
        <v>43110.70556</v>
      </c>
      <c r="H115" s="2">
        <f>IFERROR(__xludf.DUMMYFUNCTION("""COMPUTED_VALUE"""),42.47)</f>
        <v>42.47</v>
      </c>
      <c r="J115" s="3">
        <f>IFERROR(__xludf.DUMMYFUNCTION("""COMPUTED_VALUE"""),43059.99861111111)</f>
        <v>43059.99861</v>
      </c>
      <c r="K115" s="2">
        <f>IFERROR(__xludf.DUMMYFUNCTION("""COMPUTED_VALUE"""),3.254)</f>
        <v>3.254</v>
      </c>
    </row>
    <row r="116">
      <c r="A116" s="3">
        <f>IFERROR(__xludf.DUMMYFUNCTION("""COMPUTED_VALUE"""),43111.705555555556)</f>
        <v>43111.70556</v>
      </c>
      <c r="B116" s="2">
        <f>IFERROR(__xludf.DUMMYFUNCTION("""COMPUTED_VALUE"""),79365.44)</f>
        <v>79365.44</v>
      </c>
      <c r="D116" s="3">
        <f>IFERROR(__xludf.DUMMYFUNCTION("""COMPUTED_VALUE"""),43112.705555555556)</f>
        <v>43112.70556</v>
      </c>
      <c r="E116" s="2">
        <f>IFERROR(__xludf.DUMMYFUNCTION("""COMPUTED_VALUE"""),17.3)</f>
        <v>17.3</v>
      </c>
      <c r="G116" s="3">
        <f>IFERROR(__xludf.DUMMYFUNCTION("""COMPUTED_VALUE"""),43111.705555555556)</f>
        <v>43111.70556</v>
      </c>
      <c r="H116" s="2">
        <f>IFERROR(__xludf.DUMMYFUNCTION("""COMPUTED_VALUE"""),43.3)</f>
        <v>43.3</v>
      </c>
      <c r="J116" s="3">
        <f>IFERROR(__xludf.DUMMYFUNCTION("""COMPUTED_VALUE"""),43060.99861111111)</f>
        <v>43060.99861</v>
      </c>
      <c r="K116" s="2">
        <f>IFERROR(__xludf.DUMMYFUNCTION("""COMPUTED_VALUE"""),3.2573)</f>
        <v>3.2573</v>
      </c>
    </row>
    <row r="117">
      <c r="A117" s="3">
        <f>IFERROR(__xludf.DUMMYFUNCTION("""COMPUTED_VALUE"""),43112.705555555556)</f>
        <v>43112.70556</v>
      </c>
      <c r="B117" s="2">
        <f>IFERROR(__xludf.DUMMYFUNCTION("""COMPUTED_VALUE"""),79349.12)</f>
        <v>79349.12</v>
      </c>
      <c r="D117" s="3">
        <f>IFERROR(__xludf.DUMMYFUNCTION("""COMPUTED_VALUE"""),43115.705555555556)</f>
        <v>43115.70556</v>
      </c>
      <c r="E117" s="2">
        <f>IFERROR(__xludf.DUMMYFUNCTION("""COMPUTED_VALUE"""),17.35)</f>
        <v>17.35</v>
      </c>
      <c r="G117" s="3">
        <f>IFERROR(__xludf.DUMMYFUNCTION("""COMPUTED_VALUE"""),43112.705555555556)</f>
        <v>43112.70556</v>
      </c>
      <c r="H117" s="2">
        <f>IFERROR(__xludf.DUMMYFUNCTION("""COMPUTED_VALUE"""),43.55)</f>
        <v>43.55</v>
      </c>
      <c r="J117" s="3">
        <f>IFERROR(__xludf.DUMMYFUNCTION("""COMPUTED_VALUE"""),43061.99861111111)</f>
        <v>43061.99861</v>
      </c>
      <c r="K117" s="2">
        <f>IFERROR(__xludf.DUMMYFUNCTION("""COMPUTED_VALUE"""),3.2229)</f>
        <v>3.2229</v>
      </c>
    </row>
    <row r="118">
      <c r="A118" s="3">
        <f>IFERROR(__xludf.DUMMYFUNCTION("""COMPUTED_VALUE"""),43115.705555555556)</f>
        <v>43115.70556</v>
      </c>
      <c r="B118" s="2">
        <f>IFERROR(__xludf.DUMMYFUNCTION("""COMPUTED_VALUE"""),79752.37)</f>
        <v>79752.37</v>
      </c>
      <c r="D118" s="3">
        <f>IFERROR(__xludf.DUMMYFUNCTION("""COMPUTED_VALUE"""),43116.705555555556)</f>
        <v>43116.70556</v>
      </c>
      <c r="E118" s="2">
        <f>IFERROR(__xludf.DUMMYFUNCTION("""COMPUTED_VALUE"""),17.65)</f>
        <v>17.65</v>
      </c>
      <c r="G118" s="3">
        <f>IFERROR(__xludf.DUMMYFUNCTION("""COMPUTED_VALUE"""),43115.705555555556)</f>
        <v>43115.70556</v>
      </c>
      <c r="H118" s="2">
        <f>IFERROR(__xludf.DUMMYFUNCTION("""COMPUTED_VALUE"""),43.47)</f>
        <v>43.47</v>
      </c>
      <c r="J118" s="3">
        <f>IFERROR(__xludf.DUMMYFUNCTION("""COMPUTED_VALUE"""),43062.99861111111)</f>
        <v>43062.99861</v>
      </c>
      <c r="K118" s="2">
        <f>IFERROR(__xludf.DUMMYFUNCTION("""COMPUTED_VALUE"""),3.2203)</f>
        <v>3.2203</v>
      </c>
    </row>
    <row r="119">
      <c r="A119" s="3">
        <f>IFERROR(__xludf.DUMMYFUNCTION("""COMPUTED_VALUE"""),43116.705555555556)</f>
        <v>43116.70556</v>
      </c>
      <c r="B119" s="2">
        <f>IFERROR(__xludf.DUMMYFUNCTION("""COMPUTED_VALUE"""),79831.76)</f>
        <v>79831.76</v>
      </c>
      <c r="D119" s="3">
        <f>IFERROR(__xludf.DUMMYFUNCTION("""COMPUTED_VALUE"""),43117.705555555556)</f>
        <v>43117.70556</v>
      </c>
      <c r="E119" s="2">
        <f>IFERROR(__xludf.DUMMYFUNCTION("""COMPUTED_VALUE"""),18.36)</f>
        <v>18.36</v>
      </c>
      <c r="G119" s="3">
        <f>IFERROR(__xludf.DUMMYFUNCTION("""COMPUTED_VALUE"""),43116.705555555556)</f>
        <v>43116.70556</v>
      </c>
      <c r="H119" s="2">
        <f>IFERROR(__xludf.DUMMYFUNCTION("""COMPUTED_VALUE"""),42.3)</f>
        <v>42.3</v>
      </c>
      <c r="J119" s="3">
        <f>IFERROR(__xludf.DUMMYFUNCTION("""COMPUTED_VALUE"""),43063.99861111111)</f>
        <v>43063.99861</v>
      </c>
      <c r="K119" s="2">
        <f>IFERROR(__xludf.DUMMYFUNCTION("""COMPUTED_VALUE"""),3.228)</f>
        <v>3.228</v>
      </c>
    </row>
    <row r="120">
      <c r="A120" s="3">
        <f>IFERROR(__xludf.DUMMYFUNCTION("""COMPUTED_VALUE"""),43117.705555555556)</f>
        <v>43117.70556</v>
      </c>
      <c r="B120" s="2">
        <f>IFERROR(__xludf.DUMMYFUNCTION("""COMPUTED_VALUE"""),81189.16)</f>
        <v>81189.16</v>
      </c>
      <c r="D120" s="3">
        <f>IFERROR(__xludf.DUMMYFUNCTION("""COMPUTED_VALUE"""),43118.705555555556)</f>
        <v>43118.70556</v>
      </c>
      <c r="E120" s="2">
        <f>IFERROR(__xludf.DUMMYFUNCTION("""COMPUTED_VALUE"""),18.22)</f>
        <v>18.22</v>
      </c>
      <c r="G120" s="3">
        <f>IFERROR(__xludf.DUMMYFUNCTION("""COMPUTED_VALUE"""),43117.705555555556)</f>
        <v>43117.70556</v>
      </c>
      <c r="H120" s="2">
        <f>IFERROR(__xludf.DUMMYFUNCTION("""COMPUTED_VALUE"""),43.15)</f>
        <v>43.15</v>
      </c>
      <c r="J120" s="3">
        <f>IFERROR(__xludf.DUMMYFUNCTION("""COMPUTED_VALUE"""),43064.99861111111)</f>
        <v>43064.99861</v>
      </c>
      <c r="K120" s="2">
        <f>IFERROR(__xludf.DUMMYFUNCTION("""COMPUTED_VALUE"""),3.2315)</f>
        <v>3.2315</v>
      </c>
    </row>
    <row r="121">
      <c r="A121" s="3">
        <f>IFERROR(__xludf.DUMMYFUNCTION("""COMPUTED_VALUE"""),43118.705555555556)</f>
        <v>43118.70556</v>
      </c>
      <c r="B121" s="2">
        <f>IFERROR(__xludf.DUMMYFUNCTION("""COMPUTED_VALUE"""),80962.65)</f>
        <v>80962.65</v>
      </c>
      <c r="D121" s="3">
        <f>IFERROR(__xludf.DUMMYFUNCTION("""COMPUTED_VALUE"""),43119.705555555556)</f>
        <v>43119.70556</v>
      </c>
      <c r="E121" s="2">
        <f>IFERROR(__xludf.DUMMYFUNCTION("""COMPUTED_VALUE"""),18.26)</f>
        <v>18.26</v>
      </c>
      <c r="G121" s="3">
        <f>IFERROR(__xludf.DUMMYFUNCTION("""COMPUTED_VALUE"""),43118.705555555556)</f>
        <v>43118.70556</v>
      </c>
      <c r="H121" s="2">
        <f>IFERROR(__xludf.DUMMYFUNCTION("""COMPUTED_VALUE"""),42.86)</f>
        <v>42.86</v>
      </c>
      <c r="J121" s="3">
        <f>IFERROR(__xludf.DUMMYFUNCTION("""COMPUTED_VALUE"""),43065.99861111111)</f>
        <v>43065.99861</v>
      </c>
      <c r="K121" s="2">
        <f>IFERROR(__xludf.DUMMYFUNCTION("""COMPUTED_VALUE"""),3.2329)</f>
        <v>3.2329</v>
      </c>
    </row>
    <row r="122">
      <c r="A122" s="3">
        <f>IFERROR(__xludf.DUMMYFUNCTION("""COMPUTED_VALUE"""),43119.705555555556)</f>
        <v>43119.70556</v>
      </c>
      <c r="B122" s="2">
        <f>IFERROR(__xludf.DUMMYFUNCTION("""COMPUTED_VALUE"""),81219.5)</f>
        <v>81219.5</v>
      </c>
      <c r="D122" s="3">
        <f>IFERROR(__xludf.DUMMYFUNCTION("""COMPUTED_VALUE"""),43122.705555555556)</f>
        <v>43122.70556</v>
      </c>
      <c r="E122" s="2">
        <f>IFERROR(__xludf.DUMMYFUNCTION("""COMPUTED_VALUE"""),18.47)</f>
        <v>18.47</v>
      </c>
      <c r="G122" s="3">
        <f>IFERROR(__xludf.DUMMYFUNCTION("""COMPUTED_VALUE"""),43119.705555555556)</f>
        <v>43119.70556</v>
      </c>
      <c r="H122" s="2">
        <f>IFERROR(__xludf.DUMMYFUNCTION("""COMPUTED_VALUE"""),42.88)</f>
        <v>42.88</v>
      </c>
      <c r="J122" s="3">
        <f>IFERROR(__xludf.DUMMYFUNCTION("""COMPUTED_VALUE"""),43066.99861111111)</f>
        <v>43066.99861</v>
      </c>
      <c r="K122" s="2">
        <f>IFERROR(__xludf.DUMMYFUNCTION("""COMPUTED_VALUE"""),3.2264)</f>
        <v>3.2264</v>
      </c>
    </row>
    <row r="123">
      <c r="A123" s="3">
        <f>IFERROR(__xludf.DUMMYFUNCTION("""COMPUTED_VALUE"""),43122.705555555556)</f>
        <v>43122.70556</v>
      </c>
      <c r="B123" s="2">
        <f>IFERROR(__xludf.DUMMYFUNCTION("""COMPUTED_VALUE"""),81675.42)</f>
        <v>81675.42</v>
      </c>
      <c r="D123" s="3">
        <f>IFERROR(__xludf.DUMMYFUNCTION("""COMPUTED_VALUE"""),43123.705555555556)</f>
        <v>43123.70556</v>
      </c>
      <c r="E123" s="2">
        <f>IFERROR(__xludf.DUMMYFUNCTION("""COMPUTED_VALUE"""),18.24)</f>
        <v>18.24</v>
      </c>
      <c r="G123" s="3">
        <f>IFERROR(__xludf.DUMMYFUNCTION("""COMPUTED_VALUE"""),43122.705555555556)</f>
        <v>43122.70556</v>
      </c>
      <c r="H123" s="2">
        <f>IFERROR(__xludf.DUMMYFUNCTION("""COMPUTED_VALUE"""),42.65)</f>
        <v>42.65</v>
      </c>
      <c r="J123" s="3">
        <f>IFERROR(__xludf.DUMMYFUNCTION("""COMPUTED_VALUE"""),43067.99861111111)</f>
        <v>43067.99861</v>
      </c>
      <c r="K123" s="2">
        <f>IFERROR(__xludf.DUMMYFUNCTION("""COMPUTED_VALUE"""),3.2097)</f>
        <v>3.2097</v>
      </c>
    </row>
    <row r="124">
      <c r="A124" s="3">
        <f>IFERROR(__xludf.DUMMYFUNCTION("""COMPUTED_VALUE"""),43123.705555555556)</f>
        <v>43123.70556</v>
      </c>
      <c r="B124" s="2">
        <f>IFERROR(__xludf.DUMMYFUNCTION("""COMPUTED_VALUE"""),80643.43)</f>
        <v>80643.43</v>
      </c>
      <c r="D124" s="3">
        <f>IFERROR(__xludf.DUMMYFUNCTION("""COMPUTED_VALUE"""),43124.705555555556)</f>
        <v>43124.70556</v>
      </c>
      <c r="E124" s="2">
        <f>IFERROR(__xludf.DUMMYFUNCTION("""COMPUTED_VALUE"""),19.34)</f>
        <v>19.34</v>
      </c>
      <c r="G124" s="3">
        <f>IFERROR(__xludf.DUMMYFUNCTION("""COMPUTED_VALUE"""),43123.705555555556)</f>
        <v>43123.70556</v>
      </c>
      <c r="H124" s="2">
        <f>IFERROR(__xludf.DUMMYFUNCTION("""COMPUTED_VALUE"""),40.93)</f>
        <v>40.93</v>
      </c>
      <c r="J124" s="3">
        <f>IFERROR(__xludf.DUMMYFUNCTION("""COMPUTED_VALUE"""),43068.99861111111)</f>
        <v>43068.99861</v>
      </c>
      <c r="K124" s="2">
        <f>IFERROR(__xludf.DUMMYFUNCTION("""COMPUTED_VALUE"""),3.2448)</f>
        <v>3.2448</v>
      </c>
    </row>
    <row r="125">
      <c r="A125" s="3">
        <f>IFERROR(__xludf.DUMMYFUNCTION("""COMPUTED_VALUE"""),43124.705555555556)</f>
        <v>43124.70556</v>
      </c>
      <c r="B125" s="2">
        <f>IFERROR(__xludf.DUMMYFUNCTION("""COMPUTED_VALUE"""),83680.0)</f>
        <v>83680</v>
      </c>
      <c r="D125" s="3">
        <f>IFERROR(__xludf.DUMMYFUNCTION("""COMPUTED_VALUE"""),43126.705555555556)</f>
        <v>43126.70556</v>
      </c>
      <c r="E125" s="2">
        <f>IFERROR(__xludf.DUMMYFUNCTION("""COMPUTED_VALUE"""),19.93)</f>
        <v>19.93</v>
      </c>
      <c r="G125" s="3">
        <f>IFERROR(__xludf.DUMMYFUNCTION("""COMPUTED_VALUE"""),43124.705555555556)</f>
        <v>43124.70556</v>
      </c>
      <c r="H125" s="2">
        <f>IFERROR(__xludf.DUMMYFUNCTION("""COMPUTED_VALUE"""),41.78)</f>
        <v>41.78</v>
      </c>
      <c r="J125" s="3">
        <f>IFERROR(__xludf.DUMMYFUNCTION("""COMPUTED_VALUE"""),43069.99861111111)</f>
        <v>43069.99861</v>
      </c>
      <c r="K125" s="2">
        <f>IFERROR(__xludf.DUMMYFUNCTION("""COMPUTED_VALUE"""),3.2712)</f>
        <v>3.2712</v>
      </c>
    </row>
    <row r="126">
      <c r="A126" s="3">
        <f>IFERROR(__xludf.DUMMYFUNCTION("""COMPUTED_VALUE"""),43126.705555555556)</f>
        <v>43126.70556</v>
      </c>
      <c r="B126" s="2">
        <f>IFERROR(__xludf.DUMMYFUNCTION("""COMPUTED_VALUE"""),85530.84)</f>
        <v>85530.84</v>
      </c>
      <c r="D126" s="3">
        <f>IFERROR(__xludf.DUMMYFUNCTION("""COMPUTED_VALUE"""),43129.705555555556)</f>
        <v>43129.70556</v>
      </c>
      <c r="E126" s="2">
        <f>IFERROR(__xludf.DUMMYFUNCTION("""COMPUTED_VALUE"""),19.85)</f>
        <v>19.85</v>
      </c>
      <c r="G126" s="3">
        <f>IFERROR(__xludf.DUMMYFUNCTION("""COMPUTED_VALUE"""),43126.705555555556)</f>
        <v>43126.70556</v>
      </c>
      <c r="H126" s="2">
        <f>IFERROR(__xludf.DUMMYFUNCTION("""COMPUTED_VALUE"""),41.43)</f>
        <v>41.43</v>
      </c>
      <c r="J126" s="3">
        <f>IFERROR(__xludf.DUMMYFUNCTION("""COMPUTED_VALUE"""),43070.99861111111)</f>
        <v>43070.99861</v>
      </c>
      <c r="K126" s="2">
        <f>IFERROR(__xludf.DUMMYFUNCTION("""COMPUTED_VALUE"""),3.2531)</f>
        <v>3.2531</v>
      </c>
    </row>
    <row r="127">
      <c r="A127" s="3">
        <f>IFERROR(__xludf.DUMMYFUNCTION("""COMPUTED_VALUE"""),43129.705555555556)</f>
        <v>43129.70556</v>
      </c>
      <c r="B127" s="2">
        <f>IFERROR(__xludf.DUMMYFUNCTION("""COMPUTED_VALUE"""),84698.01)</f>
        <v>84698.01</v>
      </c>
      <c r="D127" s="3">
        <f>IFERROR(__xludf.DUMMYFUNCTION("""COMPUTED_VALUE"""),43130.705555555556)</f>
        <v>43130.70556</v>
      </c>
      <c r="E127" s="2">
        <f>IFERROR(__xludf.DUMMYFUNCTION("""COMPUTED_VALUE"""),19.49)</f>
        <v>19.49</v>
      </c>
      <c r="G127" s="3">
        <f>IFERROR(__xludf.DUMMYFUNCTION("""COMPUTED_VALUE"""),43129.705555555556)</f>
        <v>43129.70556</v>
      </c>
      <c r="H127" s="2">
        <f>IFERROR(__xludf.DUMMYFUNCTION("""COMPUTED_VALUE"""),41.89)</f>
        <v>41.89</v>
      </c>
      <c r="J127" s="3">
        <f>IFERROR(__xludf.DUMMYFUNCTION("""COMPUTED_VALUE"""),43071.99861111111)</f>
        <v>43071.99861</v>
      </c>
      <c r="K127" s="2">
        <f>IFERROR(__xludf.DUMMYFUNCTION("""COMPUTED_VALUE"""),3.253)</f>
        <v>3.253</v>
      </c>
    </row>
    <row r="128">
      <c r="A128" s="3">
        <f>IFERROR(__xludf.DUMMYFUNCTION("""COMPUTED_VALUE"""),43130.705555555556)</f>
        <v>43130.70556</v>
      </c>
      <c r="B128" s="2">
        <f>IFERROR(__xludf.DUMMYFUNCTION("""COMPUTED_VALUE"""),84482.46)</f>
        <v>84482.46</v>
      </c>
      <c r="D128" s="3">
        <f>IFERROR(__xludf.DUMMYFUNCTION("""COMPUTED_VALUE"""),43131.705555555556)</f>
        <v>43131.70556</v>
      </c>
      <c r="E128" s="2">
        <f>IFERROR(__xludf.DUMMYFUNCTION("""COMPUTED_VALUE"""),19.7)</f>
        <v>19.7</v>
      </c>
      <c r="G128" s="3">
        <f>IFERROR(__xludf.DUMMYFUNCTION("""COMPUTED_VALUE"""),43130.705555555556)</f>
        <v>43130.70556</v>
      </c>
      <c r="H128" s="2">
        <f>IFERROR(__xludf.DUMMYFUNCTION("""COMPUTED_VALUE"""),41.47)</f>
        <v>41.47</v>
      </c>
      <c r="J128" s="3">
        <f>IFERROR(__xludf.DUMMYFUNCTION("""COMPUTED_VALUE"""),43072.99861111111)</f>
        <v>43072.99861</v>
      </c>
      <c r="K128" s="2">
        <f>IFERROR(__xludf.DUMMYFUNCTION("""COMPUTED_VALUE"""),3.2574)</f>
        <v>3.2574</v>
      </c>
    </row>
    <row r="129">
      <c r="A129" s="3">
        <f>IFERROR(__xludf.DUMMYFUNCTION("""COMPUTED_VALUE"""),43131.705555555556)</f>
        <v>43131.70556</v>
      </c>
      <c r="B129" s="2">
        <f>IFERROR(__xludf.DUMMYFUNCTION("""COMPUTED_VALUE"""),84912.7)</f>
        <v>84912.7</v>
      </c>
      <c r="D129" s="3">
        <f>IFERROR(__xludf.DUMMYFUNCTION("""COMPUTED_VALUE"""),43132.705555555556)</f>
        <v>43132.70556</v>
      </c>
      <c r="E129" s="2">
        <f>IFERROR(__xludf.DUMMYFUNCTION("""COMPUTED_VALUE"""),20.52)</f>
        <v>20.52</v>
      </c>
      <c r="G129" s="3">
        <f>IFERROR(__xludf.DUMMYFUNCTION("""COMPUTED_VALUE"""),43131.705555555556)</f>
        <v>43131.70556</v>
      </c>
      <c r="H129" s="2">
        <f>IFERROR(__xludf.DUMMYFUNCTION("""COMPUTED_VALUE"""),41.45)</f>
        <v>41.45</v>
      </c>
      <c r="J129" s="3">
        <f>IFERROR(__xludf.DUMMYFUNCTION("""COMPUTED_VALUE"""),43073.99861111111)</f>
        <v>43073.99861</v>
      </c>
      <c r="K129" s="2">
        <f>IFERROR(__xludf.DUMMYFUNCTION("""COMPUTED_VALUE"""),3.2426)</f>
        <v>3.2426</v>
      </c>
    </row>
    <row r="130">
      <c r="A130" s="3">
        <f>IFERROR(__xludf.DUMMYFUNCTION("""COMPUTED_VALUE"""),43132.705555555556)</f>
        <v>43132.70556</v>
      </c>
      <c r="B130" s="2">
        <f>IFERROR(__xludf.DUMMYFUNCTION("""COMPUTED_VALUE"""),85495.24)</f>
        <v>85495.24</v>
      </c>
      <c r="D130" s="3">
        <f>IFERROR(__xludf.DUMMYFUNCTION("""COMPUTED_VALUE"""),43133.705555555556)</f>
        <v>43133.70556</v>
      </c>
      <c r="E130" s="2">
        <f>IFERROR(__xludf.DUMMYFUNCTION("""COMPUTED_VALUE"""),19.97)</f>
        <v>19.97</v>
      </c>
      <c r="G130" s="3">
        <f>IFERROR(__xludf.DUMMYFUNCTION("""COMPUTED_VALUE"""),43132.705555555556)</f>
        <v>43132.70556</v>
      </c>
      <c r="H130" s="2">
        <f>IFERROR(__xludf.DUMMYFUNCTION("""COMPUTED_VALUE"""),41.79)</f>
        <v>41.79</v>
      </c>
      <c r="J130" s="3">
        <f>IFERROR(__xludf.DUMMYFUNCTION("""COMPUTED_VALUE"""),43074.99861111111)</f>
        <v>43074.99861</v>
      </c>
      <c r="K130" s="2">
        <f>IFERROR(__xludf.DUMMYFUNCTION("""COMPUTED_VALUE"""),3.2403)</f>
        <v>3.2403</v>
      </c>
    </row>
    <row r="131">
      <c r="A131" s="3">
        <f>IFERROR(__xludf.DUMMYFUNCTION("""COMPUTED_VALUE"""),43133.705555555556)</f>
        <v>43133.70556</v>
      </c>
      <c r="B131" s="2">
        <f>IFERROR(__xludf.DUMMYFUNCTION("""COMPUTED_VALUE"""),84041.34)</f>
        <v>84041.34</v>
      </c>
      <c r="D131" s="3">
        <f>IFERROR(__xludf.DUMMYFUNCTION("""COMPUTED_VALUE"""),43136.705555555556)</f>
        <v>43136.70556</v>
      </c>
      <c r="E131" s="2">
        <f>IFERROR(__xludf.DUMMYFUNCTION("""COMPUTED_VALUE"""),19.04)</f>
        <v>19.04</v>
      </c>
      <c r="G131" s="3">
        <f>IFERROR(__xludf.DUMMYFUNCTION("""COMPUTED_VALUE"""),43133.705555555556)</f>
        <v>43133.70556</v>
      </c>
      <c r="H131" s="2">
        <f>IFERROR(__xludf.DUMMYFUNCTION("""COMPUTED_VALUE"""),40.8)</f>
        <v>40.8</v>
      </c>
      <c r="J131" s="3">
        <f>IFERROR(__xludf.DUMMYFUNCTION("""COMPUTED_VALUE"""),43075.99861111111)</f>
        <v>43075.99861</v>
      </c>
      <c r="K131" s="2">
        <f>IFERROR(__xludf.DUMMYFUNCTION("""COMPUTED_VALUE"""),3.2343)</f>
        <v>3.2343</v>
      </c>
    </row>
    <row r="132">
      <c r="A132" s="3">
        <f>IFERROR(__xludf.DUMMYFUNCTION("""COMPUTED_VALUE"""),43136.705555555556)</f>
        <v>43136.70556</v>
      </c>
      <c r="B132" s="2">
        <f>IFERROR(__xludf.DUMMYFUNCTION("""COMPUTED_VALUE"""),81861.09)</f>
        <v>81861.09</v>
      </c>
      <c r="D132" s="3">
        <f>IFERROR(__xludf.DUMMYFUNCTION("""COMPUTED_VALUE"""),43137.705555555556)</f>
        <v>43137.70556</v>
      </c>
      <c r="E132" s="2">
        <f>IFERROR(__xludf.DUMMYFUNCTION("""COMPUTED_VALUE"""),19.99)</f>
        <v>19.99</v>
      </c>
      <c r="G132" s="3">
        <f>IFERROR(__xludf.DUMMYFUNCTION("""COMPUTED_VALUE"""),43136.705555555556)</f>
        <v>43136.70556</v>
      </c>
      <c r="H132" s="2">
        <f>IFERROR(__xludf.DUMMYFUNCTION("""COMPUTED_VALUE"""),40.35)</f>
        <v>40.35</v>
      </c>
      <c r="J132" s="3">
        <f>IFERROR(__xludf.DUMMYFUNCTION("""COMPUTED_VALUE"""),43076.99861111111)</f>
        <v>43076.99861</v>
      </c>
      <c r="K132" s="2">
        <f>IFERROR(__xludf.DUMMYFUNCTION("""COMPUTED_VALUE"""),3.2872)</f>
        <v>3.2872</v>
      </c>
    </row>
    <row r="133">
      <c r="A133" s="3">
        <f>IFERROR(__xludf.DUMMYFUNCTION("""COMPUTED_VALUE"""),43137.705555555556)</f>
        <v>43137.70556</v>
      </c>
      <c r="B133" s="2">
        <f>IFERROR(__xludf.DUMMYFUNCTION("""COMPUTED_VALUE"""),83894.04)</f>
        <v>83894.04</v>
      </c>
      <c r="D133" s="3">
        <f>IFERROR(__xludf.DUMMYFUNCTION("""COMPUTED_VALUE"""),43138.705555555556)</f>
        <v>43138.70556</v>
      </c>
      <c r="E133" s="2">
        <f>IFERROR(__xludf.DUMMYFUNCTION("""COMPUTED_VALUE"""),19.44)</f>
        <v>19.44</v>
      </c>
      <c r="G133" s="3">
        <f>IFERROR(__xludf.DUMMYFUNCTION("""COMPUTED_VALUE"""),43137.705555555556)</f>
        <v>43137.70556</v>
      </c>
      <c r="H133" s="2">
        <f>IFERROR(__xludf.DUMMYFUNCTION("""COMPUTED_VALUE"""),42.47)</f>
        <v>42.47</v>
      </c>
      <c r="J133" s="3">
        <f>IFERROR(__xludf.DUMMYFUNCTION("""COMPUTED_VALUE"""),43077.99861111111)</f>
        <v>43077.99861</v>
      </c>
      <c r="K133" s="2">
        <f>IFERROR(__xludf.DUMMYFUNCTION("""COMPUTED_VALUE"""),3.2859)</f>
        <v>3.2859</v>
      </c>
    </row>
    <row r="134">
      <c r="A134" s="3">
        <f>IFERROR(__xludf.DUMMYFUNCTION("""COMPUTED_VALUE"""),43138.705555555556)</f>
        <v>43138.70556</v>
      </c>
      <c r="B134" s="2">
        <f>IFERROR(__xludf.DUMMYFUNCTION("""COMPUTED_VALUE"""),82766.73)</f>
        <v>82766.73</v>
      </c>
      <c r="D134" s="3">
        <f>IFERROR(__xludf.DUMMYFUNCTION("""COMPUTED_VALUE"""),43139.705555555556)</f>
        <v>43139.70556</v>
      </c>
      <c r="E134" s="2">
        <f>IFERROR(__xludf.DUMMYFUNCTION("""COMPUTED_VALUE"""),19.05)</f>
        <v>19.05</v>
      </c>
      <c r="G134" s="3">
        <f>IFERROR(__xludf.DUMMYFUNCTION("""COMPUTED_VALUE"""),43138.705555555556)</f>
        <v>43138.70556</v>
      </c>
      <c r="H134" s="2">
        <f>IFERROR(__xludf.DUMMYFUNCTION("""COMPUTED_VALUE"""),41.71)</f>
        <v>41.71</v>
      </c>
      <c r="J134" s="3">
        <f>IFERROR(__xludf.DUMMYFUNCTION("""COMPUTED_VALUE"""),43078.99861111111)</f>
        <v>43078.99861</v>
      </c>
      <c r="K134" s="2">
        <f>IFERROR(__xludf.DUMMYFUNCTION("""COMPUTED_VALUE"""),3.2878)</f>
        <v>3.2878</v>
      </c>
    </row>
    <row r="135">
      <c r="A135" s="3">
        <f>IFERROR(__xludf.DUMMYFUNCTION("""COMPUTED_VALUE"""),43139.705555555556)</f>
        <v>43139.70556</v>
      </c>
      <c r="B135" s="2">
        <f>IFERROR(__xludf.DUMMYFUNCTION("""COMPUTED_VALUE"""),81532.53)</f>
        <v>81532.53</v>
      </c>
      <c r="D135" s="3">
        <f>IFERROR(__xludf.DUMMYFUNCTION("""COMPUTED_VALUE"""),43140.705555555556)</f>
        <v>43140.70556</v>
      </c>
      <c r="E135" s="2">
        <f>IFERROR(__xludf.DUMMYFUNCTION("""COMPUTED_VALUE"""),18.77)</f>
        <v>18.77</v>
      </c>
      <c r="G135" s="3">
        <f>IFERROR(__xludf.DUMMYFUNCTION("""COMPUTED_VALUE"""),43139.705555555556)</f>
        <v>43139.70556</v>
      </c>
      <c r="H135" s="2">
        <f>IFERROR(__xludf.DUMMYFUNCTION("""COMPUTED_VALUE"""),41.59)</f>
        <v>41.59</v>
      </c>
      <c r="J135" s="3">
        <f>IFERROR(__xludf.DUMMYFUNCTION("""COMPUTED_VALUE"""),43079.99861111111)</f>
        <v>43079.99861</v>
      </c>
      <c r="K135" s="2">
        <f>IFERROR(__xludf.DUMMYFUNCTION("""COMPUTED_VALUE"""),3.2878)</f>
        <v>3.2878</v>
      </c>
    </row>
    <row r="136">
      <c r="A136" s="3">
        <f>IFERROR(__xludf.DUMMYFUNCTION("""COMPUTED_VALUE"""),43140.705555555556)</f>
        <v>43140.70556</v>
      </c>
      <c r="B136" s="2">
        <f>IFERROR(__xludf.DUMMYFUNCTION("""COMPUTED_VALUE"""),80898.7)</f>
        <v>80898.7</v>
      </c>
      <c r="D136" s="3">
        <f>IFERROR(__xludf.DUMMYFUNCTION("""COMPUTED_VALUE"""),43145.705555555556)</f>
        <v>43145.70556</v>
      </c>
      <c r="E136" s="2">
        <f>IFERROR(__xludf.DUMMYFUNCTION("""COMPUTED_VALUE"""),19.25)</f>
        <v>19.25</v>
      </c>
      <c r="G136" s="3">
        <f>IFERROR(__xludf.DUMMYFUNCTION("""COMPUTED_VALUE"""),43140.705555555556)</f>
        <v>43140.70556</v>
      </c>
      <c r="H136" s="2">
        <f>IFERROR(__xludf.DUMMYFUNCTION("""COMPUTED_VALUE"""),42.0)</f>
        <v>42</v>
      </c>
      <c r="J136" s="3">
        <f>IFERROR(__xludf.DUMMYFUNCTION("""COMPUTED_VALUE"""),43080.99861111111)</f>
        <v>43080.99861</v>
      </c>
      <c r="K136" s="2">
        <f>IFERROR(__xludf.DUMMYFUNCTION("""COMPUTED_VALUE"""),3.3033)</f>
        <v>3.3033</v>
      </c>
    </row>
    <row r="137">
      <c r="A137" s="3">
        <f>IFERROR(__xludf.DUMMYFUNCTION("""COMPUTED_VALUE"""),43145.705555555556)</f>
        <v>43145.70556</v>
      </c>
      <c r="B137" s="2">
        <f>IFERROR(__xludf.DUMMYFUNCTION("""COMPUTED_VALUE"""),83542.84)</f>
        <v>83542.84</v>
      </c>
      <c r="D137" s="3">
        <f>IFERROR(__xludf.DUMMYFUNCTION("""COMPUTED_VALUE"""),43146.705555555556)</f>
        <v>43146.70556</v>
      </c>
      <c r="E137" s="2">
        <f>IFERROR(__xludf.DUMMYFUNCTION("""COMPUTED_VALUE"""),19.4)</f>
        <v>19.4</v>
      </c>
      <c r="G137" s="3">
        <f>IFERROR(__xludf.DUMMYFUNCTION("""COMPUTED_VALUE"""),43145.705555555556)</f>
        <v>43145.70556</v>
      </c>
      <c r="H137" s="2">
        <f>IFERROR(__xludf.DUMMYFUNCTION("""COMPUTED_VALUE"""),44.51)</f>
        <v>44.51</v>
      </c>
      <c r="J137" s="3">
        <f>IFERROR(__xludf.DUMMYFUNCTION("""COMPUTED_VALUE"""),43081.99861111111)</f>
        <v>43081.99861</v>
      </c>
      <c r="K137" s="2">
        <f>IFERROR(__xludf.DUMMYFUNCTION("""COMPUTED_VALUE"""),3.3031)</f>
        <v>3.3031</v>
      </c>
    </row>
    <row r="138">
      <c r="A138" s="3">
        <f>IFERROR(__xludf.DUMMYFUNCTION("""COMPUTED_VALUE"""),43146.705555555556)</f>
        <v>43146.70556</v>
      </c>
      <c r="B138" s="2">
        <f>IFERROR(__xludf.DUMMYFUNCTION("""COMPUTED_VALUE"""),84290.57)</f>
        <v>84290.57</v>
      </c>
      <c r="D138" s="3">
        <f>IFERROR(__xludf.DUMMYFUNCTION("""COMPUTED_VALUE"""),43147.705555555556)</f>
        <v>43147.70556</v>
      </c>
      <c r="E138" s="2">
        <f>IFERROR(__xludf.DUMMYFUNCTION("""COMPUTED_VALUE"""),19.42)</f>
        <v>19.42</v>
      </c>
      <c r="G138" s="3">
        <f>IFERROR(__xludf.DUMMYFUNCTION("""COMPUTED_VALUE"""),43146.705555555556)</f>
        <v>43146.70556</v>
      </c>
      <c r="H138" s="2">
        <f>IFERROR(__xludf.DUMMYFUNCTION("""COMPUTED_VALUE"""),45.95)</f>
        <v>45.95</v>
      </c>
      <c r="J138" s="3">
        <f>IFERROR(__xludf.DUMMYFUNCTION("""COMPUTED_VALUE"""),43082.99861111111)</f>
        <v>43082.99861</v>
      </c>
      <c r="K138" s="2">
        <f>IFERROR(__xludf.DUMMYFUNCTION("""COMPUTED_VALUE"""),3.3086)</f>
        <v>3.3086</v>
      </c>
    </row>
    <row r="139">
      <c r="A139" s="3">
        <f>IFERROR(__xludf.DUMMYFUNCTION("""COMPUTED_VALUE"""),43147.705555555556)</f>
        <v>43147.70556</v>
      </c>
      <c r="B139" s="2">
        <f>IFERROR(__xludf.DUMMYFUNCTION("""COMPUTED_VALUE"""),84524.58)</f>
        <v>84524.58</v>
      </c>
      <c r="D139" s="3">
        <f>IFERROR(__xludf.DUMMYFUNCTION("""COMPUTED_VALUE"""),43150.705555555556)</f>
        <v>43150.70556</v>
      </c>
      <c r="E139" s="2">
        <f>IFERROR(__xludf.DUMMYFUNCTION("""COMPUTED_VALUE"""),20.05)</f>
        <v>20.05</v>
      </c>
      <c r="G139" s="3">
        <f>IFERROR(__xludf.DUMMYFUNCTION("""COMPUTED_VALUE"""),43147.705555555556)</f>
        <v>43147.70556</v>
      </c>
      <c r="H139" s="2">
        <f>IFERROR(__xludf.DUMMYFUNCTION("""COMPUTED_VALUE"""),46.03)</f>
        <v>46.03</v>
      </c>
      <c r="J139" s="3">
        <f>IFERROR(__xludf.DUMMYFUNCTION("""COMPUTED_VALUE"""),43083.99861111111)</f>
        <v>43083.99861</v>
      </c>
      <c r="K139" s="2">
        <f>IFERROR(__xludf.DUMMYFUNCTION("""COMPUTED_VALUE"""),3.3404)</f>
        <v>3.3404</v>
      </c>
    </row>
    <row r="140">
      <c r="A140" s="3">
        <f>IFERROR(__xludf.DUMMYFUNCTION("""COMPUTED_VALUE"""),43150.705555555556)</f>
        <v>43150.70556</v>
      </c>
      <c r="B140" s="2">
        <f>IFERROR(__xludf.DUMMYFUNCTION("""COMPUTED_VALUE"""),84792.71)</f>
        <v>84792.71</v>
      </c>
      <c r="D140" s="3">
        <f>IFERROR(__xludf.DUMMYFUNCTION("""COMPUTED_VALUE"""),43151.705555555556)</f>
        <v>43151.70556</v>
      </c>
      <c r="E140" s="2">
        <f>IFERROR(__xludf.DUMMYFUNCTION("""COMPUTED_VALUE"""),20.44)</f>
        <v>20.44</v>
      </c>
      <c r="G140" s="3">
        <f>IFERROR(__xludf.DUMMYFUNCTION("""COMPUTED_VALUE"""),43150.705555555556)</f>
        <v>43150.70556</v>
      </c>
      <c r="H140" s="2">
        <f>IFERROR(__xludf.DUMMYFUNCTION("""COMPUTED_VALUE"""),46.45)</f>
        <v>46.45</v>
      </c>
      <c r="J140" s="3">
        <f>IFERROR(__xludf.DUMMYFUNCTION("""COMPUTED_VALUE"""),43084.99861111111)</f>
        <v>43084.99861</v>
      </c>
      <c r="K140" s="2">
        <f>IFERROR(__xludf.DUMMYFUNCTION("""COMPUTED_VALUE"""),3.2897)</f>
        <v>3.2897</v>
      </c>
    </row>
    <row r="141">
      <c r="A141" s="3">
        <f>IFERROR(__xludf.DUMMYFUNCTION("""COMPUTED_VALUE"""),43151.705555555556)</f>
        <v>43151.70556</v>
      </c>
      <c r="B141" s="2">
        <f>IFERROR(__xludf.DUMMYFUNCTION("""COMPUTED_VALUE"""),85803.96)</f>
        <v>85803.96</v>
      </c>
      <c r="D141" s="3">
        <f>IFERROR(__xludf.DUMMYFUNCTION("""COMPUTED_VALUE"""),43152.705555555556)</f>
        <v>43152.70556</v>
      </c>
      <c r="E141" s="2">
        <f>IFERROR(__xludf.DUMMYFUNCTION("""COMPUTED_VALUE"""),20.25)</f>
        <v>20.25</v>
      </c>
      <c r="G141" s="3">
        <f>IFERROR(__xludf.DUMMYFUNCTION("""COMPUTED_VALUE"""),43151.705555555556)</f>
        <v>43151.70556</v>
      </c>
      <c r="H141" s="2">
        <f>IFERROR(__xludf.DUMMYFUNCTION("""COMPUTED_VALUE"""),45.51)</f>
        <v>45.51</v>
      </c>
      <c r="J141" s="3">
        <f>IFERROR(__xludf.DUMMYFUNCTION("""COMPUTED_VALUE"""),43086.99861111111)</f>
        <v>43086.99861</v>
      </c>
      <c r="K141" s="2">
        <f>IFERROR(__xludf.DUMMYFUNCTION("""COMPUTED_VALUE"""),3.292)</f>
        <v>3.292</v>
      </c>
    </row>
    <row r="142">
      <c r="A142" s="3">
        <f>IFERROR(__xludf.DUMMYFUNCTION("""COMPUTED_VALUE"""),43152.705555555556)</f>
        <v>43152.70556</v>
      </c>
      <c r="B142" s="2">
        <f>IFERROR(__xludf.DUMMYFUNCTION("""COMPUTED_VALUE"""),86051.82)</f>
        <v>86051.82</v>
      </c>
      <c r="D142" s="3">
        <f>IFERROR(__xludf.DUMMYFUNCTION("""COMPUTED_VALUE"""),43153.705555555556)</f>
        <v>43153.70556</v>
      </c>
      <c r="E142" s="2">
        <f>IFERROR(__xludf.DUMMYFUNCTION("""COMPUTED_VALUE"""),20.74)</f>
        <v>20.74</v>
      </c>
      <c r="G142" s="3">
        <f>IFERROR(__xludf.DUMMYFUNCTION("""COMPUTED_VALUE"""),43152.705555555556)</f>
        <v>43152.70556</v>
      </c>
      <c r="H142" s="2">
        <f>IFERROR(__xludf.DUMMYFUNCTION("""COMPUTED_VALUE"""),44.8)</f>
        <v>44.8</v>
      </c>
      <c r="J142" s="3">
        <f>IFERROR(__xludf.DUMMYFUNCTION("""COMPUTED_VALUE"""),43087.99861111111)</f>
        <v>43087.99861</v>
      </c>
      <c r="K142" s="2">
        <f>IFERROR(__xludf.DUMMYFUNCTION("""COMPUTED_VALUE"""),3.2905)</f>
        <v>3.2905</v>
      </c>
    </row>
    <row r="143">
      <c r="A143" s="3">
        <f>IFERROR(__xludf.DUMMYFUNCTION("""COMPUTED_VALUE"""),43153.705555555556)</f>
        <v>43153.70556</v>
      </c>
      <c r="B143" s="2">
        <f>IFERROR(__xludf.DUMMYFUNCTION("""COMPUTED_VALUE"""),86686.45)</f>
        <v>86686.45</v>
      </c>
      <c r="D143" s="3">
        <f>IFERROR(__xludf.DUMMYFUNCTION("""COMPUTED_VALUE"""),43154.705555555556)</f>
        <v>43154.70556</v>
      </c>
      <c r="E143" s="2">
        <f>IFERROR(__xludf.DUMMYFUNCTION("""COMPUTED_VALUE"""),21.12)</f>
        <v>21.12</v>
      </c>
      <c r="G143" s="3">
        <f>IFERROR(__xludf.DUMMYFUNCTION("""COMPUTED_VALUE"""),43153.705555555556)</f>
        <v>43153.70556</v>
      </c>
      <c r="H143" s="2">
        <f>IFERROR(__xludf.DUMMYFUNCTION("""COMPUTED_VALUE"""),45.67)</f>
        <v>45.67</v>
      </c>
      <c r="J143" s="3">
        <f>IFERROR(__xludf.DUMMYFUNCTION("""COMPUTED_VALUE"""),43088.99861111111)</f>
        <v>43088.99861</v>
      </c>
      <c r="K143" s="2">
        <f>IFERROR(__xludf.DUMMYFUNCTION("""COMPUTED_VALUE"""),3.2885)</f>
        <v>3.2885</v>
      </c>
    </row>
    <row r="144">
      <c r="A144" s="3">
        <f>IFERROR(__xludf.DUMMYFUNCTION("""COMPUTED_VALUE"""),43154.705555555556)</f>
        <v>43154.70556</v>
      </c>
      <c r="B144" s="2">
        <f>IFERROR(__xludf.DUMMYFUNCTION("""COMPUTED_VALUE"""),87293.24)</f>
        <v>87293.24</v>
      </c>
      <c r="D144" s="3">
        <f>IFERROR(__xludf.DUMMYFUNCTION("""COMPUTED_VALUE"""),43157.705555555556)</f>
        <v>43157.70556</v>
      </c>
      <c r="E144" s="2">
        <f>IFERROR(__xludf.DUMMYFUNCTION("""COMPUTED_VALUE"""),21.52)</f>
        <v>21.52</v>
      </c>
      <c r="G144" s="3">
        <f>IFERROR(__xludf.DUMMYFUNCTION("""COMPUTED_VALUE"""),43154.705555555556)</f>
        <v>43154.70556</v>
      </c>
      <c r="H144" s="2">
        <f>IFERROR(__xludf.DUMMYFUNCTION("""COMPUTED_VALUE"""),46.08)</f>
        <v>46.08</v>
      </c>
      <c r="J144" s="3">
        <f>IFERROR(__xludf.DUMMYFUNCTION("""COMPUTED_VALUE"""),43089.99861111111)</f>
        <v>43089.99861</v>
      </c>
      <c r="K144" s="2">
        <f>IFERROR(__xludf.DUMMYFUNCTION("""COMPUTED_VALUE"""),3.2965)</f>
        <v>3.2965</v>
      </c>
    </row>
    <row r="145">
      <c r="A145" s="3">
        <f>IFERROR(__xludf.DUMMYFUNCTION("""COMPUTED_VALUE"""),43157.705555555556)</f>
        <v>43157.70556</v>
      </c>
      <c r="B145" s="2">
        <f>IFERROR(__xludf.DUMMYFUNCTION("""COMPUTED_VALUE"""),87652.64)</f>
        <v>87652.64</v>
      </c>
      <c r="D145" s="3">
        <f>IFERROR(__xludf.DUMMYFUNCTION("""COMPUTED_VALUE"""),43158.705555555556)</f>
        <v>43158.70556</v>
      </c>
      <c r="E145" s="2">
        <f>IFERROR(__xludf.DUMMYFUNCTION("""COMPUTED_VALUE"""),21.5)</f>
        <v>21.5</v>
      </c>
      <c r="G145" s="3">
        <f>IFERROR(__xludf.DUMMYFUNCTION("""COMPUTED_VALUE"""),43157.705555555556)</f>
        <v>43157.70556</v>
      </c>
      <c r="H145" s="2">
        <f>IFERROR(__xludf.DUMMYFUNCTION("""COMPUTED_VALUE"""),47.4)</f>
        <v>47.4</v>
      </c>
      <c r="J145" s="3">
        <f>IFERROR(__xludf.DUMMYFUNCTION("""COMPUTED_VALUE"""),43090.99861111111)</f>
        <v>43090.99861</v>
      </c>
      <c r="K145" s="2">
        <f>IFERROR(__xludf.DUMMYFUNCTION("""COMPUTED_VALUE"""),3.3068)</f>
        <v>3.3068</v>
      </c>
    </row>
    <row r="146">
      <c r="A146" s="3">
        <f>IFERROR(__xludf.DUMMYFUNCTION("""COMPUTED_VALUE"""),43158.705555555556)</f>
        <v>43158.70556</v>
      </c>
      <c r="B146" s="2">
        <f>IFERROR(__xludf.DUMMYFUNCTION("""COMPUTED_VALUE"""),86935.44)</f>
        <v>86935.44</v>
      </c>
      <c r="D146" s="3">
        <f>IFERROR(__xludf.DUMMYFUNCTION("""COMPUTED_VALUE"""),43159.705555555556)</f>
        <v>43159.70556</v>
      </c>
      <c r="E146" s="2">
        <f>IFERROR(__xludf.DUMMYFUNCTION("""COMPUTED_VALUE"""),21.46)</f>
        <v>21.46</v>
      </c>
      <c r="G146" s="3">
        <f>IFERROR(__xludf.DUMMYFUNCTION("""COMPUTED_VALUE"""),43158.705555555556)</f>
        <v>43158.70556</v>
      </c>
      <c r="H146" s="2">
        <f>IFERROR(__xludf.DUMMYFUNCTION("""COMPUTED_VALUE"""),47.33)</f>
        <v>47.33</v>
      </c>
      <c r="J146" s="3">
        <f>IFERROR(__xludf.DUMMYFUNCTION("""COMPUTED_VALUE"""),43091.99861111111)</f>
        <v>43091.99861</v>
      </c>
      <c r="K146" s="2">
        <f>IFERROR(__xludf.DUMMYFUNCTION("""COMPUTED_VALUE"""),3.332)</f>
        <v>3.332</v>
      </c>
    </row>
    <row r="147">
      <c r="A147" s="3">
        <f>IFERROR(__xludf.DUMMYFUNCTION("""COMPUTED_VALUE"""),43159.705555555556)</f>
        <v>43159.70556</v>
      </c>
      <c r="B147" s="2">
        <f>IFERROR(__xludf.DUMMYFUNCTION("""COMPUTED_VALUE"""),85353.6)</f>
        <v>85353.6</v>
      </c>
      <c r="D147" s="3">
        <f>IFERROR(__xludf.DUMMYFUNCTION("""COMPUTED_VALUE"""),43160.705555555556)</f>
        <v>43160.70556</v>
      </c>
      <c r="E147" s="2">
        <f>IFERROR(__xludf.DUMMYFUNCTION("""COMPUTED_VALUE"""),21.03)</f>
        <v>21.03</v>
      </c>
      <c r="G147" s="3">
        <f>IFERROR(__xludf.DUMMYFUNCTION("""COMPUTED_VALUE"""),43159.705555555556)</f>
        <v>43159.70556</v>
      </c>
      <c r="H147" s="2">
        <f>IFERROR(__xludf.DUMMYFUNCTION("""COMPUTED_VALUE"""),45.05)</f>
        <v>45.05</v>
      </c>
      <c r="J147" s="3">
        <f>IFERROR(__xludf.DUMMYFUNCTION("""COMPUTED_VALUE"""),43092.99861111111)</f>
        <v>43092.99861</v>
      </c>
      <c r="K147" s="2">
        <f>IFERROR(__xludf.DUMMYFUNCTION("""COMPUTED_VALUE"""),3.3355)</f>
        <v>3.3355</v>
      </c>
    </row>
    <row r="148">
      <c r="A148" s="3">
        <f>IFERROR(__xludf.DUMMYFUNCTION("""COMPUTED_VALUE"""),43160.705555555556)</f>
        <v>43160.70556</v>
      </c>
      <c r="B148" s="2">
        <f>IFERROR(__xludf.DUMMYFUNCTION("""COMPUTED_VALUE"""),85377.79)</f>
        <v>85377.79</v>
      </c>
      <c r="D148" s="3">
        <f>IFERROR(__xludf.DUMMYFUNCTION("""COMPUTED_VALUE"""),43161.705555555556)</f>
        <v>43161.70556</v>
      </c>
      <c r="E148" s="2">
        <f>IFERROR(__xludf.DUMMYFUNCTION("""COMPUTED_VALUE"""),21.51)</f>
        <v>21.51</v>
      </c>
      <c r="G148" s="3">
        <f>IFERROR(__xludf.DUMMYFUNCTION("""COMPUTED_VALUE"""),43160.705555555556)</f>
        <v>43160.70556</v>
      </c>
      <c r="H148" s="2">
        <f>IFERROR(__xludf.DUMMYFUNCTION("""COMPUTED_VALUE"""),44.45)</f>
        <v>44.45</v>
      </c>
      <c r="J148" s="3">
        <f>IFERROR(__xludf.DUMMYFUNCTION("""COMPUTED_VALUE"""),43093.99861111111)</f>
        <v>43093.99861</v>
      </c>
      <c r="K148" s="2">
        <f>IFERROR(__xludf.DUMMYFUNCTION("""COMPUTED_VALUE"""),3.338)</f>
        <v>3.338</v>
      </c>
    </row>
    <row r="149">
      <c r="A149" s="3">
        <f>IFERROR(__xludf.DUMMYFUNCTION("""COMPUTED_VALUE"""),43161.705555555556)</f>
        <v>43161.70556</v>
      </c>
      <c r="B149" s="2">
        <f>IFERROR(__xludf.DUMMYFUNCTION("""COMPUTED_VALUE"""),85761.34)</f>
        <v>85761.34</v>
      </c>
      <c r="D149" s="3">
        <f>IFERROR(__xludf.DUMMYFUNCTION("""COMPUTED_VALUE"""),43164.705555555556)</f>
        <v>43164.70556</v>
      </c>
      <c r="E149" s="2">
        <f>IFERROR(__xludf.DUMMYFUNCTION("""COMPUTED_VALUE"""),22.12)</f>
        <v>22.12</v>
      </c>
      <c r="G149" s="3">
        <f>IFERROR(__xludf.DUMMYFUNCTION("""COMPUTED_VALUE"""),43161.705555555556)</f>
        <v>43161.70556</v>
      </c>
      <c r="H149" s="2">
        <f>IFERROR(__xludf.DUMMYFUNCTION("""COMPUTED_VALUE"""),43.75)</f>
        <v>43.75</v>
      </c>
      <c r="J149" s="3">
        <f>IFERROR(__xludf.DUMMYFUNCTION("""COMPUTED_VALUE"""),43094.99861111111)</f>
        <v>43094.99861</v>
      </c>
      <c r="K149" s="2">
        <f>IFERROR(__xludf.DUMMYFUNCTION("""COMPUTED_VALUE"""),3.3355)</f>
        <v>3.3355</v>
      </c>
    </row>
    <row r="150">
      <c r="A150" s="3">
        <f>IFERROR(__xludf.DUMMYFUNCTION("""COMPUTED_VALUE"""),43164.705555555556)</f>
        <v>43164.70556</v>
      </c>
      <c r="B150" s="2">
        <f>IFERROR(__xludf.DUMMYFUNCTION("""COMPUTED_VALUE"""),86022.83)</f>
        <v>86022.83</v>
      </c>
      <c r="D150" s="3">
        <f>IFERROR(__xludf.DUMMYFUNCTION("""COMPUTED_VALUE"""),43165.705555555556)</f>
        <v>43165.70556</v>
      </c>
      <c r="E150" s="2">
        <f>IFERROR(__xludf.DUMMYFUNCTION("""COMPUTED_VALUE"""),21.9)</f>
        <v>21.9</v>
      </c>
      <c r="G150" s="3">
        <f>IFERROR(__xludf.DUMMYFUNCTION("""COMPUTED_VALUE"""),43164.705555555556)</f>
        <v>43164.70556</v>
      </c>
      <c r="H150" s="2">
        <f>IFERROR(__xludf.DUMMYFUNCTION("""COMPUTED_VALUE"""),43.7)</f>
        <v>43.7</v>
      </c>
      <c r="J150" s="3">
        <f>IFERROR(__xludf.DUMMYFUNCTION("""COMPUTED_VALUE"""),43095.99861111111)</f>
        <v>43095.99861</v>
      </c>
      <c r="K150" s="2">
        <f>IFERROR(__xludf.DUMMYFUNCTION("""COMPUTED_VALUE"""),3.3097)</f>
        <v>3.3097</v>
      </c>
    </row>
    <row r="151">
      <c r="A151" s="3">
        <f>IFERROR(__xludf.DUMMYFUNCTION("""COMPUTED_VALUE"""),43165.705555555556)</f>
        <v>43165.70556</v>
      </c>
      <c r="B151" s="2">
        <f>IFERROR(__xludf.DUMMYFUNCTION("""COMPUTED_VALUE"""),85653.02)</f>
        <v>85653.02</v>
      </c>
      <c r="D151" s="3">
        <f>IFERROR(__xludf.DUMMYFUNCTION("""COMPUTED_VALUE"""),43166.705555555556)</f>
        <v>43166.70556</v>
      </c>
      <c r="E151" s="2">
        <f>IFERROR(__xludf.DUMMYFUNCTION("""COMPUTED_VALUE"""),21.67)</f>
        <v>21.67</v>
      </c>
      <c r="G151" s="3">
        <f>IFERROR(__xludf.DUMMYFUNCTION("""COMPUTED_VALUE"""),43165.705555555556)</f>
        <v>43165.70556</v>
      </c>
      <c r="H151" s="2">
        <f>IFERROR(__xludf.DUMMYFUNCTION("""COMPUTED_VALUE"""),43.49)</f>
        <v>43.49</v>
      </c>
      <c r="J151" s="3">
        <f>IFERROR(__xludf.DUMMYFUNCTION("""COMPUTED_VALUE"""),43096.99861111111)</f>
        <v>43096.99861</v>
      </c>
      <c r="K151" s="2">
        <f>IFERROR(__xludf.DUMMYFUNCTION("""COMPUTED_VALUE"""),3.3133)</f>
        <v>3.3133</v>
      </c>
    </row>
    <row r="152">
      <c r="A152" s="3">
        <f>IFERROR(__xludf.DUMMYFUNCTION("""COMPUTED_VALUE"""),43166.705555555556)</f>
        <v>43166.70556</v>
      </c>
      <c r="B152" s="2">
        <f>IFERROR(__xludf.DUMMYFUNCTION("""COMPUTED_VALUE"""),85483.55)</f>
        <v>85483.55</v>
      </c>
      <c r="D152" s="3">
        <f>IFERROR(__xludf.DUMMYFUNCTION("""COMPUTED_VALUE"""),43167.705555555556)</f>
        <v>43167.70556</v>
      </c>
      <c r="E152" s="2">
        <f>IFERROR(__xludf.DUMMYFUNCTION("""COMPUTED_VALUE"""),21.7)</f>
        <v>21.7</v>
      </c>
      <c r="G152" s="3">
        <f>IFERROR(__xludf.DUMMYFUNCTION("""COMPUTED_VALUE"""),43166.705555555556)</f>
        <v>43166.70556</v>
      </c>
      <c r="H152" s="2">
        <f>IFERROR(__xludf.DUMMYFUNCTION("""COMPUTED_VALUE"""),42.85)</f>
        <v>42.85</v>
      </c>
      <c r="J152" s="3">
        <f>IFERROR(__xludf.DUMMYFUNCTION("""COMPUTED_VALUE"""),43097.99861111111)</f>
        <v>43097.99861</v>
      </c>
      <c r="K152" s="2">
        <f>IFERROR(__xludf.DUMMYFUNCTION("""COMPUTED_VALUE"""),3.3111)</f>
        <v>3.3111</v>
      </c>
    </row>
    <row r="153">
      <c r="A153" s="3">
        <f>IFERROR(__xludf.DUMMYFUNCTION("""COMPUTED_VALUE"""),43167.705555555556)</f>
        <v>43167.70556</v>
      </c>
      <c r="B153" s="2">
        <f>IFERROR(__xludf.DUMMYFUNCTION("""COMPUTED_VALUE"""),84984.61)</f>
        <v>84984.61</v>
      </c>
      <c r="D153" s="3">
        <f>IFERROR(__xludf.DUMMYFUNCTION("""COMPUTED_VALUE"""),43168.705555555556)</f>
        <v>43168.70556</v>
      </c>
      <c r="E153" s="2">
        <f>IFERROR(__xludf.DUMMYFUNCTION("""COMPUTED_VALUE"""),22.39)</f>
        <v>22.39</v>
      </c>
      <c r="G153" s="3">
        <f>IFERROR(__xludf.DUMMYFUNCTION("""COMPUTED_VALUE"""),43167.705555555556)</f>
        <v>43167.70556</v>
      </c>
      <c r="H153" s="2">
        <f>IFERROR(__xludf.DUMMYFUNCTION("""COMPUTED_VALUE"""),41.46)</f>
        <v>41.46</v>
      </c>
      <c r="J153" s="3">
        <f>IFERROR(__xludf.DUMMYFUNCTION("""COMPUTED_VALUE"""),43098.99861111111)</f>
        <v>43098.99861</v>
      </c>
      <c r="K153" s="2">
        <f>IFERROR(__xludf.DUMMYFUNCTION("""COMPUTED_VALUE"""),3.3075)</f>
        <v>3.3075</v>
      </c>
    </row>
    <row r="154">
      <c r="A154" s="3">
        <f>IFERROR(__xludf.DUMMYFUNCTION("""COMPUTED_VALUE"""),43168.705555555556)</f>
        <v>43168.70556</v>
      </c>
      <c r="B154" s="2">
        <f>IFERROR(__xludf.DUMMYFUNCTION("""COMPUTED_VALUE"""),86371.41)</f>
        <v>86371.41</v>
      </c>
      <c r="D154" s="3">
        <f>IFERROR(__xludf.DUMMYFUNCTION("""COMPUTED_VALUE"""),43171.705555555556)</f>
        <v>43171.70556</v>
      </c>
      <c r="E154" s="2">
        <f>IFERROR(__xludf.DUMMYFUNCTION("""COMPUTED_VALUE"""),22.33)</f>
        <v>22.33</v>
      </c>
      <c r="G154" s="3">
        <f>IFERROR(__xludf.DUMMYFUNCTION("""COMPUTED_VALUE"""),43168.705555555556)</f>
        <v>43168.70556</v>
      </c>
      <c r="H154" s="2">
        <f>IFERROR(__xludf.DUMMYFUNCTION("""COMPUTED_VALUE"""),42.1)</f>
        <v>42.1</v>
      </c>
      <c r="J154" s="3">
        <f>IFERROR(__xludf.DUMMYFUNCTION("""COMPUTED_VALUE"""),43099.99861111111)</f>
        <v>43099.99861</v>
      </c>
      <c r="K154" s="2">
        <f>IFERROR(__xludf.DUMMYFUNCTION("""COMPUTED_VALUE"""),3.311)</f>
        <v>3.311</v>
      </c>
    </row>
    <row r="155">
      <c r="A155" s="3">
        <f>IFERROR(__xludf.DUMMYFUNCTION("""COMPUTED_VALUE"""),43171.705555555556)</f>
        <v>43171.70556</v>
      </c>
      <c r="B155" s="2">
        <f>IFERROR(__xludf.DUMMYFUNCTION("""COMPUTED_VALUE"""),86900.43)</f>
        <v>86900.43</v>
      </c>
      <c r="D155" s="3">
        <f>IFERROR(__xludf.DUMMYFUNCTION("""COMPUTED_VALUE"""),43172.705555555556)</f>
        <v>43172.70556</v>
      </c>
      <c r="E155" s="2">
        <f>IFERROR(__xludf.DUMMYFUNCTION("""COMPUTED_VALUE"""),22.11)</f>
        <v>22.11</v>
      </c>
      <c r="G155" s="3">
        <f>IFERROR(__xludf.DUMMYFUNCTION("""COMPUTED_VALUE"""),43171.705555555556)</f>
        <v>43171.70556</v>
      </c>
      <c r="H155" s="2">
        <f>IFERROR(__xludf.DUMMYFUNCTION("""COMPUTED_VALUE"""),42.46)</f>
        <v>42.46</v>
      </c>
      <c r="J155" s="3">
        <f>IFERROR(__xludf.DUMMYFUNCTION("""COMPUTED_VALUE"""),43100.99861111111)</f>
        <v>43100.99861</v>
      </c>
      <c r="K155" s="2">
        <f>IFERROR(__xludf.DUMMYFUNCTION("""COMPUTED_VALUE"""),3.3076)</f>
        <v>3.3076</v>
      </c>
    </row>
    <row r="156">
      <c r="A156" s="3">
        <f>IFERROR(__xludf.DUMMYFUNCTION("""COMPUTED_VALUE"""),43172.705555555556)</f>
        <v>43172.70556</v>
      </c>
      <c r="B156" s="2">
        <f>IFERROR(__xludf.DUMMYFUNCTION("""COMPUTED_VALUE"""),86383.85)</f>
        <v>86383.85</v>
      </c>
      <c r="D156" s="3">
        <f>IFERROR(__xludf.DUMMYFUNCTION("""COMPUTED_VALUE"""),43173.705555555556)</f>
        <v>43173.70556</v>
      </c>
      <c r="E156" s="2">
        <f>IFERROR(__xludf.DUMMYFUNCTION("""COMPUTED_VALUE"""),22.38)</f>
        <v>22.38</v>
      </c>
      <c r="G156" s="3">
        <f>IFERROR(__xludf.DUMMYFUNCTION("""COMPUTED_VALUE"""),43172.705555555556)</f>
        <v>43172.70556</v>
      </c>
      <c r="H156" s="2">
        <f>IFERROR(__xludf.DUMMYFUNCTION("""COMPUTED_VALUE"""),42.13)</f>
        <v>42.13</v>
      </c>
      <c r="J156" s="3">
        <f>IFERROR(__xludf.DUMMYFUNCTION("""COMPUTED_VALUE"""),43101.99861111111)</f>
        <v>43101.99861</v>
      </c>
      <c r="K156" s="2">
        <f>IFERROR(__xludf.DUMMYFUNCTION("""COMPUTED_VALUE"""),3.311)</f>
        <v>3.311</v>
      </c>
    </row>
    <row r="157">
      <c r="A157" s="3">
        <f>IFERROR(__xludf.DUMMYFUNCTION("""COMPUTED_VALUE"""),43173.705555555556)</f>
        <v>43173.70556</v>
      </c>
      <c r="B157" s="2">
        <f>IFERROR(__xludf.DUMMYFUNCTION("""COMPUTED_VALUE"""),86050.96)</f>
        <v>86050.96</v>
      </c>
      <c r="D157" s="3">
        <f>IFERROR(__xludf.DUMMYFUNCTION("""COMPUTED_VALUE"""),43174.705555555556)</f>
        <v>43174.70556</v>
      </c>
      <c r="E157" s="2">
        <f>IFERROR(__xludf.DUMMYFUNCTION("""COMPUTED_VALUE"""),21.31)</f>
        <v>21.31</v>
      </c>
      <c r="G157" s="3">
        <f>IFERROR(__xludf.DUMMYFUNCTION("""COMPUTED_VALUE"""),43173.705555555556)</f>
        <v>43173.70556</v>
      </c>
      <c r="H157" s="2">
        <f>IFERROR(__xludf.DUMMYFUNCTION("""COMPUTED_VALUE"""),42.6)</f>
        <v>42.6</v>
      </c>
      <c r="J157" s="3">
        <f>IFERROR(__xludf.DUMMYFUNCTION("""COMPUTED_VALUE"""),43102.99861111111)</f>
        <v>43102.99861</v>
      </c>
      <c r="K157" s="2">
        <f>IFERROR(__xludf.DUMMYFUNCTION("""COMPUTED_VALUE"""),3.2578)</f>
        <v>3.2578</v>
      </c>
    </row>
    <row r="158">
      <c r="A158" s="3">
        <f>IFERROR(__xludf.DUMMYFUNCTION("""COMPUTED_VALUE"""),43174.705555555556)</f>
        <v>43174.70556</v>
      </c>
      <c r="B158" s="2">
        <f>IFERROR(__xludf.DUMMYFUNCTION("""COMPUTED_VALUE"""),84928.2)</f>
        <v>84928.2</v>
      </c>
      <c r="D158" s="3">
        <f>IFERROR(__xludf.DUMMYFUNCTION("""COMPUTED_VALUE"""),43175.705555555556)</f>
        <v>43175.70556</v>
      </c>
      <c r="E158" s="2">
        <f>IFERROR(__xludf.DUMMYFUNCTION("""COMPUTED_VALUE"""),21.43)</f>
        <v>21.43</v>
      </c>
      <c r="G158" s="3">
        <f>IFERROR(__xludf.DUMMYFUNCTION("""COMPUTED_VALUE"""),43174.705555555556)</f>
        <v>43174.70556</v>
      </c>
      <c r="H158" s="2">
        <f>IFERROR(__xludf.DUMMYFUNCTION("""COMPUTED_VALUE"""),42.4)</f>
        <v>42.4</v>
      </c>
      <c r="J158" s="3">
        <f>IFERROR(__xludf.DUMMYFUNCTION("""COMPUTED_VALUE"""),43103.99861111111)</f>
        <v>43103.99861</v>
      </c>
      <c r="K158" s="2">
        <f>IFERROR(__xludf.DUMMYFUNCTION("""COMPUTED_VALUE"""),3.2355)</f>
        <v>3.2355</v>
      </c>
    </row>
    <row r="159">
      <c r="A159" s="3">
        <f>IFERROR(__xludf.DUMMYFUNCTION("""COMPUTED_VALUE"""),43175.705555555556)</f>
        <v>43175.70556</v>
      </c>
      <c r="B159" s="2">
        <f>IFERROR(__xludf.DUMMYFUNCTION("""COMPUTED_VALUE"""),84886.49)</f>
        <v>84886.49</v>
      </c>
      <c r="D159" s="3">
        <f>IFERROR(__xludf.DUMMYFUNCTION("""COMPUTED_VALUE"""),43178.705555555556)</f>
        <v>43178.70556</v>
      </c>
      <c r="E159" s="2">
        <f>IFERROR(__xludf.DUMMYFUNCTION("""COMPUTED_VALUE"""),20.93)</f>
        <v>20.93</v>
      </c>
      <c r="G159" s="3">
        <f>IFERROR(__xludf.DUMMYFUNCTION("""COMPUTED_VALUE"""),43175.705555555556)</f>
        <v>43175.70556</v>
      </c>
      <c r="H159" s="2">
        <f>IFERROR(__xludf.DUMMYFUNCTION("""COMPUTED_VALUE"""),42.3)</f>
        <v>42.3</v>
      </c>
      <c r="J159" s="3">
        <f>IFERROR(__xludf.DUMMYFUNCTION("""COMPUTED_VALUE"""),43104.99861111111)</f>
        <v>43104.99861</v>
      </c>
      <c r="K159" s="2">
        <f>IFERROR(__xludf.DUMMYFUNCTION("""COMPUTED_VALUE"""),3.2331)</f>
        <v>3.2331</v>
      </c>
    </row>
    <row r="160">
      <c r="A160" s="3">
        <f>IFERROR(__xludf.DUMMYFUNCTION("""COMPUTED_VALUE"""),43178.705555555556)</f>
        <v>43178.70556</v>
      </c>
      <c r="B160" s="2">
        <f>IFERROR(__xludf.DUMMYFUNCTION("""COMPUTED_VALUE"""),83913.06)</f>
        <v>83913.06</v>
      </c>
      <c r="D160" s="3">
        <f>IFERROR(__xludf.DUMMYFUNCTION("""COMPUTED_VALUE"""),43179.705555555556)</f>
        <v>43179.70556</v>
      </c>
      <c r="E160" s="2">
        <f>IFERROR(__xludf.DUMMYFUNCTION("""COMPUTED_VALUE"""),21.16)</f>
        <v>21.16</v>
      </c>
      <c r="G160" s="3">
        <f>IFERROR(__xludf.DUMMYFUNCTION("""COMPUTED_VALUE"""),43178.705555555556)</f>
        <v>43178.70556</v>
      </c>
      <c r="H160" s="2">
        <f>IFERROR(__xludf.DUMMYFUNCTION("""COMPUTED_VALUE"""),41.1)</f>
        <v>41.1</v>
      </c>
      <c r="J160" s="3">
        <f>IFERROR(__xludf.DUMMYFUNCTION("""COMPUTED_VALUE"""),43105.99861111111)</f>
        <v>43105.99861</v>
      </c>
      <c r="K160" s="2">
        <f>IFERROR(__xludf.DUMMYFUNCTION("""COMPUTED_VALUE"""),3.2259)</f>
        <v>3.2259</v>
      </c>
    </row>
    <row r="161">
      <c r="A161" s="3">
        <f>IFERROR(__xludf.DUMMYFUNCTION("""COMPUTED_VALUE"""),43179.705555555556)</f>
        <v>43179.70556</v>
      </c>
      <c r="B161" s="2">
        <f>IFERROR(__xludf.DUMMYFUNCTION("""COMPUTED_VALUE"""),84163.8)</f>
        <v>84163.8</v>
      </c>
      <c r="D161" s="3">
        <f>IFERROR(__xludf.DUMMYFUNCTION("""COMPUTED_VALUE"""),43180.705555555556)</f>
        <v>43180.70556</v>
      </c>
      <c r="E161" s="2">
        <f>IFERROR(__xludf.DUMMYFUNCTION("""COMPUTED_VALUE"""),22.05)</f>
        <v>22.05</v>
      </c>
      <c r="G161" s="3">
        <f>IFERROR(__xludf.DUMMYFUNCTION("""COMPUTED_VALUE"""),43179.705555555556)</f>
        <v>43179.70556</v>
      </c>
      <c r="H161" s="2">
        <f>IFERROR(__xludf.DUMMYFUNCTION("""COMPUTED_VALUE"""),41.6)</f>
        <v>41.6</v>
      </c>
      <c r="J161" s="3">
        <f>IFERROR(__xludf.DUMMYFUNCTION("""COMPUTED_VALUE"""),43107.99861111111)</f>
        <v>43107.99861</v>
      </c>
      <c r="K161" s="2">
        <f>IFERROR(__xludf.DUMMYFUNCTION("""COMPUTED_VALUE"""),3.2266)</f>
        <v>3.2266</v>
      </c>
    </row>
    <row r="162">
      <c r="A162" s="3">
        <f>IFERROR(__xludf.DUMMYFUNCTION("""COMPUTED_VALUE"""),43180.705555555556)</f>
        <v>43180.70556</v>
      </c>
      <c r="B162" s="2">
        <f>IFERROR(__xludf.DUMMYFUNCTION("""COMPUTED_VALUE"""),84976.59)</f>
        <v>84976.59</v>
      </c>
      <c r="D162" s="3">
        <f>IFERROR(__xludf.DUMMYFUNCTION("""COMPUTED_VALUE"""),43181.705555555556)</f>
        <v>43181.70556</v>
      </c>
      <c r="E162" s="2">
        <f>IFERROR(__xludf.DUMMYFUNCTION("""COMPUTED_VALUE"""),21.72)</f>
        <v>21.72</v>
      </c>
      <c r="G162" s="3">
        <f>IFERROR(__xludf.DUMMYFUNCTION("""COMPUTED_VALUE"""),43180.705555555556)</f>
        <v>43180.70556</v>
      </c>
      <c r="H162" s="2">
        <f>IFERROR(__xludf.DUMMYFUNCTION("""COMPUTED_VALUE"""),42.5)</f>
        <v>42.5</v>
      </c>
      <c r="J162" s="3">
        <f>IFERROR(__xludf.DUMMYFUNCTION("""COMPUTED_VALUE"""),43108.99861111111)</f>
        <v>43108.99861</v>
      </c>
      <c r="K162" s="2">
        <f>IFERROR(__xludf.DUMMYFUNCTION("""COMPUTED_VALUE"""),3.239)</f>
        <v>3.239</v>
      </c>
    </row>
    <row r="163">
      <c r="A163" s="3">
        <f>IFERROR(__xludf.DUMMYFUNCTION("""COMPUTED_VALUE"""),43181.705555555556)</f>
        <v>43181.70556</v>
      </c>
      <c r="B163" s="2">
        <f>IFERROR(__xludf.DUMMYFUNCTION("""COMPUTED_VALUE"""),84767.88)</f>
        <v>84767.88</v>
      </c>
      <c r="D163" s="3">
        <f>IFERROR(__xludf.DUMMYFUNCTION("""COMPUTED_VALUE"""),43182.705555555556)</f>
        <v>43182.70556</v>
      </c>
      <c r="E163" s="2">
        <f>IFERROR(__xludf.DUMMYFUNCTION("""COMPUTED_VALUE"""),21.75)</f>
        <v>21.75</v>
      </c>
      <c r="G163" s="3">
        <f>IFERROR(__xludf.DUMMYFUNCTION("""COMPUTED_VALUE"""),43181.705555555556)</f>
        <v>43181.70556</v>
      </c>
      <c r="H163" s="2">
        <f>IFERROR(__xludf.DUMMYFUNCTION("""COMPUTED_VALUE"""),41.93)</f>
        <v>41.93</v>
      </c>
      <c r="J163" s="3">
        <f>IFERROR(__xludf.DUMMYFUNCTION("""COMPUTED_VALUE"""),43109.99861111111)</f>
        <v>43109.99861</v>
      </c>
      <c r="K163" s="2">
        <f>IFERROR(__xludf.DUMMYFUNCTION("""COMPUTED_VALUE"""),3.2468)</f>
        <v>3.2468</v>
      </c>
    </row>
    <row r="164">
      <c r="A164" s="3">
        <f>IFERROR(__xludf.DUMMYFUNCTION("""COMPUTED_VALUE"""),43182.705555555556)</f>
        <v>43182.70556</v>
      </c>
      <c r="B164" s="2">
        <f>IFERROR(__xludf.DUMMYFUNCTION("""COMPUTED_VALUE"""),84377.19)</f>
        <v>84377.19</v>
      </c>
      <c r="D164" s="3">
        <f>IFERROR(__xludf.DUMMYFUNCTION("""COMPUTED_VALUE"""),43185.705555555556)</f>
        <v>43185.70556</v>
      </c>
      <c r="E164" s="2">
        <f>IFERROR(__xludf.DUMMYFUNCTION("""COMPUTED_VALUE"""),22.03)</f>
        <v>22.03</v>
      </c>
      <c r="G164" s="3">
        <f>IFERROR(__xludf.DUMMYFUNCTION("""COMPUTED_VALUE"""),43182.705555555556)</f>
        <v>43182.70556</v>
      </c>
      <c r="H164" s="2">
        <f>IFERROR(__xludf.DUMMYFUNCTION("""COMPUTED_VALUE"""),41.6)</f>
        <v>41.6</v>
      </c>
      <c r="J164" s="3">
        <f>IFERROR(__xludf.DUMMYFUNCTION("""COMPUTED_VALUE"""),43110.99861111111)</f>
        <v>43110.99861</v>
      </c>
      <c r="K164" s="2">
        <f>IFERROR(__xludf.DUMMYFUNCTION("""COMPUTED_VALUE"""),3.2264)</f>
        <v>3.2264</v>
      </c>
    </row>
    <row r="165">
      <c r="A165" s="3">
        <f>IFERROR(__xludf.DUMMYFUNCTION("""COMPUTED_VALUE"""),43185.705555555556)</f>
        <v>43185.70556</v>
      </c>
      <c r="B165" s="2">
        <f>IFERROR(__xludf.DUMMYFUNCTION("""COMPUTED_VALUE"""),85087.86)</f>
        <v>85087.86</v>
      </c>
      <c r="D165" s="3">
        <f>IFERROR(__xludf.DUMMYFUNCTION("""COMPUTED_VALUE"""),43186.705555555556)</f>
        <v>43186.70556</v>
      </c>
      <c r="E165" s="2">
        <f>IFERROR(__xludf.DUMMYFUNCTION("""COMPUTED_VALUE"""),21.44)</f>
        <v>21.44</v>
      </c>
      <c r="G165" s="3">
        <f>IFERROR(__xludf.DUMMYFUNCTION("""COMPUTED_VALUE"""),43185.705555555556)</f>
        <v>43185.70556</v>
      </c>
      <c r="H165" s="2">
        <f>IFERROR(__xludf.DUMMYFUNCTION("""COMPUTED_VALUE"""),42.0)</f>
        <v>42</v>
      </c>
      <c r="J165" s="3">
        <f>IFERROR(__xludf.DUMMYFUNCTION("""COMPUTED_VALUE"""),43111.99861111111)</f>
        <v>43111.99861</v>
      </c>
      <c r="K165" s="2">
        <f>IFERROR(__xludf.DUMMYFUNCTION("""COMPUTED_VALUE"""),3.2142)</f>
        <v>3.2142</v>
      </c>
    </row>
    <row r="166">
      <c r="A166" s="3">
        <f>IFERROR(__xludf.DUMMYFUNCTION("""COMPUTED_VALUE"""),43186.705555555556)</f>
        <v>43186.70556</v>
      </c>
      <c r="B166" s="2">
        <f>IFERROR(__xludf.DUMMYFUNCTION("""COMPUTED_VALUE"""),83808.06)</f>
        <v>83808.06</v>
      </c>
      <c r="D166" s="3">
        <f>IFERROR(__xludf.DUMMYFUNCTION("""COMPUTED_VALUE"""),43187.705555555556)</f>
        <v>43187.70556</v>
      </c>
      <c r="E166" s="2">
        <f>IFERROR(__xludf.DUMMYFUNCTION("""COMPUTED_VALUE"""),21.2)</f>
        <v>21.2</v>
      </c>
      <c r="G166" s="3">
        <f>IFERROR(__xludf.DUMMYFUNCTION("""COMPUTED_VALUE"""),43186.705555555556)</f>
        <v>43186.70556</v>
      </c>
      <c r="H166" s="2">
        <f>IFERROR(__xludf.DUMMYFUNCTION("""COMPUTED_VALUE"""),40.86)</f>
        <v>40.86</v>
      </c>
      <c r="J166" s="3">
        <f>IFERROR(__xludf.DUMMYFUNCTION("""COMPUTED_VALUE"""),43112.99861111111)</f>
        <v>43112.99861</v>
      </c>
      <c r="K166" s="2">
        <f>IFERROR(__xludf.DUMMYFUNCTION("""COMPUTED_VALUE"""),3.1989)</f>
        <v>3.1989</v>
      </c>
    </row>
    <row r="167">
      <c r="A167" s="3">
        <f>IFERROR(__xludf.DUMMYFUNCTION("""COMPUTED_VALUE"""),43187.705555555556)</f>
        <v>43187.70556</v>
      </c>
      <c r="B167" s="2">
        <f>IFERROR(__xludf.DUMMYFUNCTION("""COMPUTED_VALUE"""),83874.14)</f>
        <v>83874.14</v>
      </c>
      <c r="D167" s="3">
        <f>IFERROR(__xludf.DUMMYFUNCTION("""COMPUTED_VALUE"""),43188.705555555556)</f>
        <v>43188.70556</v>
      </c>
      <c r="E167" s="2">
        <f>IFERROR(__xludf.DUMMYFUNCTION("""COMPUTED_VALUE"""),21.41)</f>
        <v>21.41</v>
      </c>
      <c r="G167" s="3">
        <f>IFERROR(__xludf.DUMMYFUNCTION("""COMPUTED_VALUE"""),43187.705555555556)</f>
        <v>43187.70556</v>
      </c>
      <c r="H167" s="2">
        <f>IFERROR(__xludf.DUMMYFUNCTION("""COMPUTED_VALUE"""),41.54)</f>
        <v>41.54</v>
      </c>
      <c r="J167" s="3">
        <f>IFERROR(__xludf.DUMMYFUNCTION("""COMPUTED_VALUE"""),43113.99861111111)</f>
        <v>43113.99861</v>
      </c>
      <c r="K167" s="2">
        <f>IFERROR(__xludf.DUMMYFUNCTION("""COMPUTED_VALUE"""),3.2007)</f>
        <v>3.2007</v>
      </c>
    </row>
    <row r="168">
      <c r="A168" s="3">
        <f>IFERROR(__xludf.DUMMYFUNCTION("""COMPUTED_VALUE"""),43188.705555555556)</f>
        <v>43188.70556</v>
      </c>
      <c r="B168" s="2">
        <f>IFERROR(__xludf.DUMMYFUNCTION("""COMPUTED_VALUE"""),85365.56)</f>
        <v>85365.56</v>
      </c>
      <c r="D168" s="3">
        <f>IFERROR(__xludf.DUMMYFUNCTION("""COMPUTED_VALUE"""),43192.705555555556)</f>
        <v>43192.70556</v>
      </c>
      <c r="E168" s="2">
        <f>IFERROR(__xludf.DUMMYFUNCTION("""COMPUTED_VALUE"""),20.9)</f>
        <v>20.9</v>
      </c>
      <c r="G168" s="3">
        <f>IFERROR(__xludf.DUMMYFUNCTION("""COMPUTED_VALUE"""),43188.705555555556)</f>
        <v>43188.70556</v>
      </c>
      <c r="H168" s="2">
        <f>IFERROR(__xludf.DUMMYFUNCTION("""COMPUTED_VALUE"""),42.21)</f>
        <v>42.21</v>
      </c>
      <c r="J168" s="3">
        <f>IFERROR(__xludf.DUMMYFUNCTION("""COMPUTED_VALUE"""),43114.99861111111)</f>
        <v>43114.99861</v>
      </c>
      <c r="K168" s="2">
        <f>IFERROR(__xludf.DUMMYFUNCTION("""COMPUTED_VALUE"""),3.2007)</f>
        <v>3.2007</v>
      </c>
    </row>
    <row r="169">
      <c r="A169" s="3">
        <f>IFERROR(__xludf.DUMMYFUNCTION("""COMPUTED_VALUE"""),43192.705555555556)</f>
        <v>43192.70556</v>
      </c>
      <c r="B169" s="2">
        <f>IFERROR(__xludf.DUMMYFUNCTION("""COMPUTED_VALUE"""),84666.44)</f>
        <v>84666.44</v>
      </c>
      <c r="D169" s="3">
        <f>IFERROR(__xludf.DUMMYFUNCTION("""COMPUTED_VALUE"""),43193.705555555556)</f>
        <v>43193.70556</v>
      </c>
      <c r="E169" s="2">
        <f>IFERROR(__xludf.DUMMYFUNCTION("""COMPUTED_VALUE"""),20.71)</f>
        <v>20.71</v>
      </c>
      <c r="G169" s="3">
        <f>IFERROR(__xludf.DUMMYFUNCTION("""COMPUTED_VALUE"""),43192.705555555556)</f>
        <v>43192.70556</v>
      </c>
      <c r="H169" s="2">
        <f>IFERROR(__xludf.DUMMYFUNCTION("""COMPUTED_VALUE"""),43.0)</f>
        <v>43</v>
      </c>
      <c r="J169" s="3">
        <f>IFERROR(__xludf.DUMMYFUNCTION("""COMPUTED_VALUE"""),43115.99861111111)</f>
        <v>43115.99861</v>
      </c>
      <c r="K169" s="2">
        <f>IFERROR(__xludf.DUMMYFUNCTION("""COMPUTED_VALUE"""),3.2132)</f>
        <v>3.2132</v>
      </c>
    </row>
    <row r="170">
      <c r="A170" s="3">
        <f>IFERROR(__xludf.DUMMYFUNCTION("""COMPUTED_VALUE"""),43193.705555555556)</f>
        <v>43193.70556</v>
      </c>
      <c r="B170" s="2">
        <f>IFERROR(__xludf.DUMMYFUNCTION("""COMPUTED_VALUE"""),84623.46)</f>
        <v>84623.46</v>
      </c>
      <c r="D170" s="3">
        <f>IFERROR(__xludf.DUMMYFUNCTION("""COMPUTED_VALUE"""),43194.705555555556)</f>
        <v>43194.70556</v>
      </c>
      <c r="E170" s="2">
        <f>IFERROR(__xludf.DUMMYFUNCTION("""COMPUTED_VALUE"""),20.38)</f>
        <v>20.38</v>
      </c>
      <c r="G170" s="3">
        <f>IFERROR(__xludf.DUMMYFUNCTION("""COMPUTED_VALUE"""),43193.705555555556)</f>
        <v>43193.70556</v>
      </c>
      <c r="H170" s="2">
        <f>IFERROR(__xludf.DUMMYFUNCTION("""COMPUTED_VALUE"""),42.87)</f>
        <v>42.87</v>
      </c>
      <c r="J170" s="3">
        <f>IFERROR(__xludf.DUMMYFUNCTION("""COMPUTED_VALUE"""),43116.99861111111)</f>
        <v>43116.99861</v>
      </c>
      <c r="K170" s="2">
        <f>IFERROR(__xludf.DUMMYFUNCTION("""COMPUTED_VALUE"""),3.2227)</f>
        <v>3.2227</v>
      </c>
    </row>
    <row r="171">
      <c r="A171" s="3">
        <f>IFERROR(__xludf.DUMMYFUNCTION("""COMPUTED_VALUE"""),43194.705555555556)</f>
        <v>43194.70556</v>
      </c>
      <c r="B171" s="2">
        <f>IFERROR(__xludf.DUMMYFUNCTION("""COMPUTED_VALUE"""),84359.69)</f>
        <v>84359.69</v>
      </c>
      <c r="D171" s="3">
        <f>IFERROR(__xludf.DUMMYFUNCTION("""COMPUTED_VALUE"""),43195.705555555556)</f>
        <v>43195.70556</v>
      </c>
      <c r="E171" s="2">
        <f>IFERROR(__xludf.DUMMYFUNCTION("""COMPUTED_VALUE"""),21.15)</f>
        <v>21.15</v>
      </c>
      <c r="G171" s="3">
        <f>IFERROR(__xludf.DUMMYFUNCTION("""COMPUTED_VALUE"""),43194.705555555556)</f>
        <v>43194.70556</v>
      </c>
      <c r="H171" s="2">
        <f>IFERROR(__xludf.DUMMYFUNCTION("""COMPUTED_VALUE"""),42.55)</f>
        <v>42.55</v>
      </c>
      <c r="J171" s="3">
        <f>IFERROR(__xludf.DUMMYFUNCTION("""COMPUTED_VALUE"""),43117.99861111111)</f>
        <v>43117.99861</v>
      </c>
      <c r="K171" s="2">
        <f>IFERROR(__xludf.DUMMYFUNCTION("""COMPUTED_VALUE"""),3.2222)</f>
        <v>3.2222</v>
      </c>
    </row>
    <row r="172">
      <c r="A172" s="3">
        <f>IFERROR(__xludf.DUMMYFUNCTION("""COMPUTED_VALUE"""),43195.705555555556)</f>
        <v>43195.70556</v>
      </c>
      <c r="B172" s="2">
        <f>IFERROR(__xludf.DUMMYFUNCTION("""COMPUTED_VALUE"""),85209.66)</f>
        <v>85209.66</v>
      </c>
      <c r="D172" s="3">
        <f>IFERROR(__xludf.DUMMYFUNCTION("""COMPUTED_VALUE"""),43196.705555555556)</f>
        <v>43196.70556</v>
      </c>
      <c r="E172" s="2">
        <f>IFERROR(__xludf.DUMMYFUNCTION("""COMPUTED_VALUE"""),21.28)</f>
        <v>21.28</v>
      </c>
      <c r="G172" s="3">
        <f>IFERROR(__xludf.DUMMYFUNCTION("""COMPUTED_VALUE"""),43195.705555555556)</f>
        <v>43195.70556</v>
      </c>
      <c r="H172" s="2">
        <f>IFERROR(__xludf.DUMMYFUNCTION("""COMPUTED_VALUE"""),43.25)</f>
        <v>43.25</v>
      </c>
      <c r="J172" s="3">
        <f>IFERROR(__xludf.DUMMYFUNCTION("""COMPUTED_VALUE"""),43118.99861111111)</f>
        <v>43118.99861</v>
      </c>
      <c r="K172" s="2">
        <f>IFERROR(__xludf.DUMMYFUNCTION("""COMPUTED_VALUE"""),3.2051)</f>
        <v>3.2051</v>
      </c>
    </row>
    <row r="173">
      <c r="A173" s="3">
        <f>IFERROR(__xludf.DUMMYFUNCTION("""COMPUTED_VALUE"""),43196.705555555556)</f>
        <v>43196.70556</v>
      </c>
      <c r="B173" s="2">
        <f>IFERROR(__xludf.DUMMYFUNCTION("""COMPUTED_VALUE"""),84820.42)</f>
        <v>84820.42</v>
      </c>
      <c r="D173" s="3">
        <f>IFERROR(__xludf.DUMMYFUNCTION("""COMPUTED_VALUE"""),43199.705555555556)</f>
        <v>43199.70556</v>
      </c>
      <c r="E173" s="2">
        <f>IFERROR(__xludf.DUMMYFUNCTION("""COMPUTED_VALUE"""),20.53)</f>
        <v>20.53</v>
      </c>
      <c r="G173" s="3">
        <f>IFERROR(__xludf.DUMMYFUNCTION("""COMPUTED_VALUE"""),43196.705555555556)</f>
        <v>43196.70556</v>
      </c>
      <c r="H173" s="2">
        <f>IFERROR(__xludf.DUMMYFUNCTION("""COMPUTED_VALUE"""),42.74)</f>
        <v>42.74</v>
      </c>
      <c r="J173" s="3">
        <f>IFERROR(__xludf.DUMMYFUNCTION("""COMPUTED_VALUE"""),43119.99861111111)</f>
        <v>43119.99861</v>
      </c>
      <c r="K173" s="2">
        <f>IFERROR(__xludf.DUMMYFUNCTION("""COMPUTED_VALUE"""),3.1912)</f>
        <v>3.1912</v>
      </c>
    </row>
    <row r="174">
      <c r="A174" s="3">
        <f>IFERROR(__xludf.DUMMYFUNCTION("""COMPUTED_VALUE"""),43199.705555555556)</f>
        <v>43199.70556</v>
      </c>
      <c r="B174" s="2">
        <f>IFERROR(__xludf.DUMMYFUNCTION("""COMPUTED_VALUE"""),83307.23)</f>
        <v>83307.23</v>
      </c>
      <c r="D174" s="3">
        <f>IFERROR(__xludf.DUMMYFUNCTION("""COMPUTED_VALUE"""),43200.705555555556)</f>
        <v>43200.70556</v>
      </c>
      <c r="E174" s="2">
        <f>IFERROR(__xludf.DUMMYFUNCTION("""COMPUTED_VALUE"""),21.4)</f>
        <v>21.4</v>
      </c>
      <c r="G174" s="3">
        <f>IFERROR(__xludf.DUMMYFUNCTION("""COMPUTED_VALUE"""),43199.705555555556)</f>
        <v>43199.70556</v>
      </c>
      <c r="H174" s="2">
        <f>IFERROR(__xludf.DUMMYFUNCTION("""COMPUTED_VALUE"""),42.95)</f>
        <v>42.95</v>
      </c>
      <c r="J174" s="3">
        <f>IFERROR(__xludf.DUMMYFUNCTION("""COMPUTED_VALUE"""),43120.99861111111)</f>
        <v>43120.99861</v>
      </c>
      <c r="K174" s="2">
        <f>IFERROR(__xludf.DUMMYFUNCTION("""COMPUTED_VALUE"""),3.1912)</f>
        <v>3.1912</v>
      </c>
    </row>
    <row r="175">
      <c r="A175" s="3">
        <f>IFERROR(__xludf.DUMMYFUNCTION("""COMPUTED_VALUE"""),43200.705555555556)</f>
        <v>43200.70556</v>
      </c>
      <c r="B175" s="2">
        <f>IFERROR(__xludf.DUMMYFUNCTION("""COMPUTED_VALUE"""),84510.36)</f>
        <v>84510.36</v>
      </c>
      <c r="D175" s="3">
        <f>IFERROR(__xludf.DUMMYFUNCTION("""COMPUTED_VALUE"""),43201.705555555556)</f>
        <v>43201.70556</v>
      </c>
      <c r="E175" s="2">
        <f>IFERROR(__xludf.DUMMYFUNCTION("""COMPUTED_VALUE"""),21.8)</f>
        <v>21.8</v>
      </c>
      <c r="G175" s="3">
        <f>IFERROR(__xludf.DUMMYFUNCTION("""COMPUTED_VALUE"""),43200.705555555556)</f>
        <v>43200.70556</v>
      </c>
      <c r="H175" s="2">
        <f>IFERROR(__xludf.DUMMYFUNCTION("""COMPUTED_VALUE"""),44.84)</f>
        <v>44.84</v>
      </c>
      <c r="J175" s="3">
        <f>IFERROR(__xludf.DUMMYFUNCTION("""COMPUTED_VALUE"""),43121.99861111111)</f>
        <v>43121.99861</v>
      </c>
      <c r="K175" s="2">
        <f>IFERROR(__xludf.DUMMYFUNCTION("""COMPUTED_VALUE"""),3.1947)</f>
        <v>3.1947</v>
      </c>
    </row>
    <row r="176">
      <c r="A176" s="3">
        <f>IFERROR(__xludf.DUMMYFUNCTION("""COMPUTED_VALUE"""),43201.705555555556)</f>
        <v>43201.70556</v>
      </c>
      <c r="B176" s="2">
        <f>IFERROR(__xludf.DUMMYFUNCTION("""COMPUTED_VALUE"""),85245.59)</f>
        <v>85245.59</v>
      </c>
      <c r="D176" s="3">
        <f>IFERROR(__xludf.DUMMYFUNCTION("""COMPUTED_VALUE"""),43202.705555555556)</f>
        <v>43202.70556</v>
      </c>
      <c r="E176" s="2">
        <f>IFERROR(__xludf.DUMMYFUNCTION("""COMPUTED_VALUE"""),21.68)</f>
        <v>21.68</v>
      </c>
      <c r="G176" s="3">
        <f>IFERROR(__xludf.DUMMYFUNCTION("""COMPUTED_VALUE"""),43201.705555555556)</f>
        <v>43201.70556</v>
      </c>
      <c r="H176" s="2">
        <f>IFERROR(__xludf.DUMMYFUNCTION("""COMPUTED_VALUE"""),44.64)</f>
        <v>44.64</v>
      </c>
      <c r="J176" s="3">
        <f>IFERROR(__xludf.DUMMYFUNCTION("""COMPUTED_VALUE"""),43122.99861111111)</f>
        <v>43122.99861</v>
      </c>
      <c r="K176" s="2">
        <f>IFERROR(__xludf.DUMMYFUNCTION("""COMPUTED_VALUE"""),3.2007)</f>
        <v>3.2007</v>
      </c>
    </row>
    <row r="177">
      <c r="A177" s="3">
        <f>IFERROR(__xludf.DUMMYFUNCTION("""COMPUTED_VALUE"""),43202.705555555556)</f>
        <v>43202.70556</v>
      </c>
      <c r="B177" s="2">
        <f>IFERROR(__xludf.DUMMYFUNCTION("""COMPUTED_VALUE"""),85443.53)</f>
        <v>85443.53</v>
      </c>
      <c r="D177" s="3">
        <f>IFERROR(__xludf.DUMMYFUNCTION("""COMPUTED_VALUE"""),43203.705555555556)</f>
        <v>43203.70556</v>
      </c>
      <c r="E177" s="2">
        <f>IFERROR(__xludf.DUMMYFUNCTION("""COMPUTED_VALUE"""),21.2)</f>
        <v>21.2</v>
      </c>
      <c r="G177" s="3">
        <f>IFERROR(__xludf.DUMMYFUNCTION("""COMPUTED_VALUE"""),43202.705555555556)</f>
        <v>43202.70556</v>
      </c>
      <c r="H177" s="2">
        <f>IFERROR(__xludf.DUMMYFUNCTION("""COMPUTED_VALUE"""),44.81)</f>
        <v>44.81</v>
      </c>
      <c r="J177" s="3">
        <f>IFERROR(__xludf.DUMMYFUNCTION("""COMPUTED_VALUE"""),43123.99861111111)</f>
        <v>43123.99861</v>
      </c>
      <c r="K177" s="2">
        <f>IFERROR(__xludf.DUMMYFUNCTION("""COMPUTED_VALUE"""),3.2355)</f>
        <v>3.2355</v>
      </c>
    </row>
    <row r="178">
      <c r="A178" s="3">
        <f>IFERROR(__xludf.DUMMYFUNCTION("""COMPUTED_VALUE"""),43203.705555555556)</f>
        <v>43203.70556</v>
      </c>
      <c r="B178" s="2">
        <f>IFERROR(__xludf.DUMMYFUNCTION("""COMPUTED_VALUE"""),84334.41)</f>
        <v>84334.41</v>
      </c>
      <c r="D178" s="3">
        <f>IFERROR(__xludf.DUMMYFUNCTION("""COMPUTED_VALUE"""),43206.705555555556)</f>
        <v>43206.70556</v>
      </c>
      <c r="E178" s="2">
        <f>IFERROR(__xludf.DUMMYFUNCTION("""COMPUTED_VALUE"""),20.62)</f>
        <v>20.62</v>
      </c>
      <c r="G178" s="3">
        <f>IFERROR(__xludf.DUMMYFUNCTION("""COMPUTED_VALUE"""),43203.705555555556)</f>
        <v>43203.70556</v>
      </c>
      <c r="H178" s="2">
        <f>IFERROR(__xludf.DUMMYFUNCTION("""COMPUTED_VALUE"""),44.98)</f>
        <v>44.98</v>
      </c>
      <c r="J178" s="3">
        <f>IFERROR(__xludf.DUMMYFUNCTION("""COMPUTED_VALUE"""),43124.99861111111)</f>
        <v>43124.99861</v>
      </c>
      <c r="K178" s="2">
        <f>IFERROR(__xludf.DUMMYFUNCTION("""COMPUTED_VALUE"""),3.1451)</f>
        <v>3.1451</v>
      </c>
    </row>
    <row r="179">
      <c r="A179" s="3">
        <f>IFERROR(__xludf.DUMMYFUNCTION("""COMPUTED_VALUE"""),43206.705555555556)</f>
        <v>43206.70556</v>
      </c>
      <c r="B179" s="2">
        <f>IFERROR(__xludf.DUMMYFUNCTION("""COMPUTED_VALUE"""),82861.58)</f>
        <v>82861.58</v>
      </c>
      <c r="D179" s="3">
        <f>IFERROR(__xludf.DUMMYFUNCTION("""COMPUTED_VALUE"""),43207.705555555556)</f>
        <v>43207.70556</v>
      </c>
      <c r="E179" s="2">
        <f>IFERROR(__xludf.DUMMYFUNCTION("""COMPUTED_VALUE"""),21.03)</f>
        <v>21.03</v>
      </c>
      <c r="G179" s="3">
        <f>IFERROR(__xludf.DUMMYFUNCTION("""COMPUTED_VALUE"""),43206.705555555556)</f>
        <v>43206.70556</v>
      </c>
      <c r="H179" s="2">
        <f>IFERROR(__xludf.DUMMYFUNCTION("""COMPUTED_VALUE"""),44.54)</f>
        <v>44.54</v>
      </c>
      <c r="J179" s="3">
        <f>IFERROR(__xludf.DUMMYFUNCTION("""COMPUTED_VALUE"""),43125.99861111111)</f>
        <v>43125.99861</v>
      </c>
      <c r="K179" s="2">
        <f>IFERROR(__xludf.DUMMYFUNCTION("""COMPUTED_VALUE"""),3.1469)</f>
        <v>3.1469</v>
      </c>
    </row>
    <row r="180">
      <c r="A180" s="3">
        <f>IFERROR(__xludf.DUMMYFUNCTION("""COMPUTED_VALUE"""),43207.705555555556)</f>
        <v>43207.70556</v>
      </c>
      <c r="B180" s="2">
        <f>IFERROR(__xludf.DUMMYFUNCTION("""COMPUTED_VALUE"""),84086.13)</f>
        <v>84086.13</v>
      </c>
      <c r="D180" s="3">
        <f>IFERROR(__xludf.DUMMYFUNCTION("""COMPUTED_VALUE"""),43208.705555555556)</f>
        <v>43208.70556</v>
      </c>
      <c r="E180" s="2">
        <f>IFERROR(__xludf.DUMMYFUNCTION("""COMPUTED_VALUE"""),21.8)</f>
        <v>21.8</v>
      </c>
      <c r="G180" s="3">
        <f>IFERROR(__xludf.DUMMYFUNCTION("""COMPUTED_VALUE"""),43207.705555555556)</f>
        <v>43207.70556</v>
      </c>
      <c r="H180" s="2">
        <f>IFERROR(__xludf.DUMMYFUNCTION("""COMPUTED_VALUE"""),45.93)</f>
        <v>45.93</v>
      </c>
      <c r="J180" s="3">
        <f>IFERROR(__xludf.DUMMYFUNCTION("""COMPUTED_VALUE"""),43126.99861111111)</f>
        <v>43126.99861</v>
      </c>
      <c r="K180" s="2">
        <f>IFERROR(__xludf.DUMMYFUNCTION("""COMPUTED_VALUE"""),3.1509)</f>
        <v>3.1509</v>
      </c>
    </row>
    <row r="181">
      <c r="A181" s="3">
        <f>IFERROR(__xludf.DUMMYFUNCTION("""COMPUTED_VALUE"""),43208.705555555556)</f>
        <v>43208.70556</v>
      </c>
      <c r="B181" s="2">
        <f>IFERROR(__xludf.DUMMYFUNCTION("""COMPUTED_VALUE"""),85776.46)</f>
        <v>85776.46</v>
      </c>
      <c r="D181" s="3">
        <f>IFERROR(__xludf.DUMMYFUNCTION("""COMPUTED_VALUE"""),43209.705555555556)</f>
        <v>43209.70556</v>
      </c>
      <c r="E181" s="2">
        <f>IFERROR(__xludf.DUMMYFUNCTION("""COMPUTED_VALUE"""),22.2)</f>
        <v>22.2</v>
      </c>
      <c r="G181" s="3">
        <f>IFERROR(__xludf.DUMMYFUNCTION("""COMPUTED_VALUE"""),43208.705555555556)</f>
        <v>43208.70556</v>
      </c>
      <c r="H181" s="2">
        <f>IFERROR(__xludf.DUMMYFUNCTION("""COMPUTED_VALUE"""),47.48)</f>
        <v>47.48</v>
      </c>
      <c r="J181" s="3">
        <f>IFERROR(__xludf.DUMMYFUNCTION("""COMPUTED_VALUE"""),43128.99861111111)</f>
        <v>43128.99861</v>
      </c>
      <c r="K181" s="2">
        <f>IFERROR(__xludf.DUMMYFUNCTION("""COMPUTED_VALUE"""),3.151)</f>
        <v>3.151</v>
      </c>
    </row>
    <row r="182">
      <c r="A182" s="3">
        <f>IFERROR(__xludf.DUMMYFUNCTION("""COMPUTED_VALUE"""),43209.705555555556)</f>
        <v>43209.70556</v>
      </c>
      <c r="B182" s="2">
        <f>IFERROR(__xludf.DUMMYFUNCTION("""COMPUTED_VALUE"""),85824.26)</f>
        <v>85824.26</v>
      </c>
      <c r="D182" s="3">
        <f>IFERROR(__xludf.DUMMYFUNCTION("""COMPUTED_VALUE"""),43210.705555555556)</f>
        <v>43210.70556</v>
      </c>
      <c r="E182" s="2">
        <f>IFERROR(__xludf.DUMMYFUNCTION("""COMPUTED_VALUE"""),22.36)</f>
        <v>22.36</v>
      </c>
      <c r="G182" s="3">
        <f>IFERROR(__xludf.DUMMYFUNCTION("""COMPUTED_VALUE"""),43209.705555555556)</f>
        <v>43209.70556</v>
      </c>
      <c r="H182" s="2">
        <f>IFERROR(__xludf.DUMMYFUNCTION("""COMPUTED_VALUE"""),47.83)</f>
        <v>47.83</v>
      </c>
      <c r="J182" s="3">
        <f>IFERROR(__xludf.DUMMYFUNCTION("""COMPUTED_VALUE"""),43129.99861111111)</f>
        <v>43129.99861</v>
      </c>
      <c r="K182" s="2">
        <f>IFERROR(__xludf.DUMMYFUNCTION("""COMPUTED_VALUE"""),3.1536)</f>
        <v>3.1536</v>
      </c>
    </row>
    <row r="183">
      <c r="A183" s="3">
        <f>IFERROR(__xludf.DUMMYFUNCTION("""COMPUTED_VALUE"""),43210.705555555556)</f>
        <v>43210.70556</v>
      </c>
      <c r="B183" s="2">
        <f>IFERROR(__xludf.DUMMYFUNCTION("""COMPUTED_VALUE"""),85550.09)</f>
        <v>85550.09</v>
      </c>
      <c r="D183" s="3">
        <f>IFERROR(__xludf.DUMMYFUNCTION("""COMPUTED_VALUE"""),43213.705555555556)</f>
        <v>43213.70556</v>
      </c>
      <c r="E183" s="2">
        <f>IFERROR(__xludf.DUMMYFUNCTION("""COMPUTED_VALUE"""),22.48)</f>
        <v>22.48</v>
      </c>
      <c r="G183" s="3">
        <f>IFERROR(__xludf.DUMMYFUNCTION("""COMPUTED_VALUE"""),43210.705555555556)</f>
        <v>43210.70556</v>
      </c>
      <c r="H183" s="2">
        <f>IFERROR(__xludf.DUMMYFUNCTION("""COMPUTED_VALUE"""),47.63)</f>
        <v>47.63</v>
      </c>
      <c r="J183" s="3">
        <f>IFERROR(__xludf.DUMMYFUNCTION("""COMPUTED_VALUE"""),43130.99861111111)</f>
        <v>43130.99861</v>
      </c>
      <c r="K183" s="2">
        <f>IFERROR(__xludf.DUMMYFUNCTION("""COMPUTED_VALUE"""),3.1795)</f>
        <v>3.1795</v>
      </c>
    </row>
    <row r="184">
      <c r="A184" s="3">
        <f>IFERROR(__xludf.DUMMYFUNCTION("""COMPUTED_VALUE"""),43213.705555555556)</f>
        <v>43213.70556</v>
      </c>
      <c r="B184" s="2">
        <f>IFERROR(__xludf.DUMMYFUNCTION("""COMPUTED_VALUE"""),85602.5)</f>
        <v>85602.5</v>
      </c>
      <c r="D184" s="3">
        <f>IFERROR(__xludf.DUMMYFUNCTION("""COMPUTED_VALUE"""),43214.705555555556)</f>
        <v>43214.70556</v>
      </c>
      <c r="E184" s="2">
        <f>IFERROR(__xludf.DUMMYFUNCTION("""COMPUTED_VALUE"""),22.4)</f>
        <v>22.4</v>
      </c>
      <c r="G184" s="3">
        <f>IFERROR(__xludf.DUMMYFUNCTION("""COMPUTED_VALUE"""),43213.705555555556)</f>
        <v>43213.70556</v>
      </c>
      <c r="H184" s="2">
        <f>IFERROR(__xludf.DUMMYFUNCTION("""COMPUTED_VALUE"""),47.5)</f>
        <v>47.5</v>
      </c>
      <c r="J184" s="3">
        <f>IFERROR(__xludf.DUMMYFUNCTION("""COMPUTED_VALUE"""),43131.99861111111)</f>
        <v>43131.99861</v>
      </c>
      <c r="K184" s="2">
        <f>IFERROR(__xludf.DUMMYFUNCTION("""COMPUTED_VALUE"""),3.1847)</f>
        <v>3.1847</v>
      </c>
    </row>
    <row r="185">
      <c r="A185" s="3">
        <f>IFERROR(__xludf.DUMMYFUNCTION("""COMPUTED_VALUE"""),43214.705555555556)</f>
        <v>43214.70556</v>
      </c>
      <c r="B185" s="2">
        <f>IFERROR(__xludf.DUMMYFUNCTION("""COMPUTED_VALUE"""),85469.08)</f>
        <v>85469.08</v>
      </c>
      <c r="D185" s="3">
        <f>IFERROR(__xludf.DUMMYFUNCTION("""COMPUTED_VALUE"""),43215.705555555556)</f>
        <v>43215.70556</v>
      </c>
      <c r="E185" s="2">
        <f>IFERROR(__xludf.DUMMYFUNCTION("""COMPUTED_VALUE"""),21.73)</f>
        <v>21.73</v>
      </c>
      <c r="G185" s="3">
        <f>IFERROR(__xludf.DUMMYFUNCTION("""COMPUTED_VALUE"""),43214.705555555556)</f>
        <v>43214.70556</v>
      </c>
      <c r="H185" s="2">
        <f>IFERROR(__xludf.DUMMYFUNCTION("""COMPUTED_VALUE"""),48.31)</f>
        <v>48.31</v>
      </c>
      <c r="J185" s="3">
        <f>IFERROR(__xludf.DUMMYFUNCTION("""COMPUTED_VALUE"""),43132.99861111111)</f>
        <v>43132.99861</v>
      </c>
      <c r="K185" s="2">
        <f>IFERROR(__xludf.DUMMYFUNCTION("""COMPUTED_VALUE"""),3.1637)</f>
        <v>3.1637</v>
      </c>
    </row>
    <row r="186">
      <c r="A186" s="3">
        <f>IFERROR(__xludf.DUMMYFUNCTION("""COMPUTED_VALUE"""),43215.705555555556)</f>
        <v>43215.70556</v>
      </c>
      <c r="B186" s="2">
        <f>IFERROR(__xludf.DUMMYFUNCTION("""COMPUTED_VALUE"""),85044.39)</f>
        <v>85044.39</v>
      </c>
      <c r="D186" s="3">
        <f>IFERROR(__xludf.DUMMYFUNCTION("""COMPUTED_VALUE"""),43216.705555555556)</f>
        <v>43216.70556</v>
      </c>
      <c r="E186" s="2">
        <f>IFERROR(__xludf.DUMMYFUNCTION("""COMPUTED_VALUE"""),22.63)</f>
        <v>22.63</v>
      </c>
      <c r="G186" s="3">
        <f>IFERROR(__xludf.DUMMYFUNCTION("""COMPUTED_VALUE"""),43215.705555555556)</f>
        <v>43215.70556</v>
      </c>
      <c r="H186" s="2">
        <f>IFERROR(__xludf.DUMMYFUNCTION("""COMPUTED_VALUE"""),47.95)</f>
        <v>47.95</v>
      </c>
      <c r="J186" s="3">
        <f>IFERROR(__xludf.DUMMYFUNCTION("""COMPUTED_VALUE"""),43133.99861111111)</f>
        <v>43133.99861</v>
      </c>
      <c r="K186" s="2">
        <f>IFERROR(__xludf.DUMMYFUNCTION("""COMPUTED_VALUE"""),3.2169)</f>
        <v>3.2169</v>
      </c>
    </row>
    <row r="187">
      <c r="A187" s="3">
        <f>IFERROR(__xludf.DUMMYFUNCTION("""COMPUTED_VALUE"""),43216.705555555556)</f>
        <v>43216.70556</v>
      </c>
      <c r="B187" s="2">
        <f>IFERROR(__xludf.DUMMYFUNCTION("""COMPUTED_VALUE"""),86383.2)</f>
        <v>86383.2</v>
      </c>
      <c r="D187" s="3">
        <f>IFERROR(__xludf.DUMMYFUNCTION("""COMPUTED_VALUE"""),43217.705555555556)</f>
        <v>43217.70556</v>
      </c>
      <c r="E187" s="2">
        <f>IFERROR(__xludf.DUMMYFUNCTION("""COMPUTED_VALUE"""),22.71)</f>
        <v>22.71</v>
      </c>
      <c r="G187" s="3">
        <f>IFERROR(__xludf.DUMMYFUNCTION("""COMPUTED_VALUE"""),43216.705555555556)</f>
        <v>43216.70556</v>
      </c>
      <c r="H187" s="2">
        <f>IFERROR(__xludf.DUMMYFUNCTION("""COMPUTED_VALUE"""),48.7)</f>
        <v>48.7</v>
      </c>
      <c r="J187" s="3">
        <f>IFERROR(__xludf.DUMMYFUNCTION("""COMPUTED_VALUE"""),43134.99861111111)</f>
        <v>43134.99861</v>
      </c>
      <c r="K187" s="2">
        <f>IFERROR(__xludf.DUMMYFUNCTION("""COMPUTED_VALUE"""),3.2169)</f>
        <v>3.2169</v>
      </c>
    </row>
    <row r="188">
      <c r="A188" s="3">
        <f>IFERROR(__xludf.DUMMYFUNCTION("""COMPUTED_VALUE"""),43217.705555555556)</f>
        <v>43217.70556</v>
      </c>
      <c r="B188" s="2">
        <f>IFERROR(__xludf.DUMMYFUNCTION("""COMPUTED_VALUE"""),86444.66)</f>
        <v>86444.66</v>
      </c>
      <c r="D188" s="3">
        <f>IFERROR(__xludf.DUMMYFUNCTION("""COMPUTED_VALUE"""),43220.705555555556)</f>
        <v>43220.70556</v>
      </c>
      <c r="E188" s="2">
        <f>IFERROR(__xludf.DUMMYFUNCTION("""COMPUTED_VALUE"""),22.97)</f>
        <v>22.97</v>
      </c>
      <c r="G188" s="3">
        <f>IFERROR(__xludf.DUMMYFUNCTION("""COMPUTED_VALUE"""),43217.705555555556)</f>
        <v>43217.70556</v>
      </c>
      <c r="H188" s="2">
        <f>IFERROR(__xludf.DUMMYFUNCTION("""COMPUTED_VALUE"""),48.35)</f>
        <v>48.35</v>
      </c>
      <c r="J188" s="3">
        <f>IFERROR(__xludf.DUMMYFUNCTION("""COMPUTED_VALUE"""),43135.99861111111)</f>
        <v>43135.99861</v>
      </c>
      <c r="K188" s="2">
        <f>IFERROR(__xludf.DUMMYFUNCTION("""COMPUTED_VALUE"""),3.2154)</f>
        <v>3.2154</v>
      </c>
    </row>
    <row r="189">
      <c r="A189" s="3">
        <f>IFERROR(__xludf.DUMMYFUNCTION("""COMPUTED_VALUE"""),43220.705555555556)</f>
        <v>43220.70556</v>
      </c>
      <c r="B189" s="2">
        <f>IFERROR(__xludf.DUMMYFUNCTION("""COMPUTED_VALUE"""),86115.5)</f>
        <v>86115.5</v>
      </c>
      <c r="D189" s="3">
        <f>IFERROR(__xludf.DUMMYFUNCTION("""COMPUTED_VALUE"""),43222.705555555556)</f>
        <v>43222.70556</v>
      </c>
      <c r="E189" s="2">
        <f>IFERROR(__xludf.DUMMYFUNCTION("""COMPUTED_VALUE"""),22.6)</f>
        <v>22.6</v>
      </c>
      <c r="G189" s="3">
        <f>IFERROR(__xludf.DUMMYFUNCTION("""COMPUTED_VALUE"""),43220.705555555556)</f>
        <v>43220.70556</v>
      </c>
      <c r="H189" s="2">
        <f>IFERROR(__xludf.DUMMYFUNCTION("""COMPUTED_VALUE"""),48.67)</f>
        <v>48.67</v>
      </c>
      <c r="J189" s="3">
        <f>IFERROR(__xludf.DUMMYFUNCTION("""COMPUTED_VALUE"""),43136.99861111111)</f>
        <v>43136.99861</v>
      </c>
      <c r="K189" s="2">
        <f>IFERROR(__xludf.DUMMYFUNCTION("""COMPUTED_VALUE"""),3.2611)</f>
        <v>3.2611</v>
      </c>
    </row>
    <row r="190">
      <c r="A190" s="3">
        <f>IFERROR(__xludf.DUMMYFUNCTION("""COMPUTED_VALUE"""),43222.705555555556)</f>
        <v>43222.70556</v>
      </c>
      <c r="B190" s="2">
        <f>IFERROR(__xludf.DUMMYFUNCTION("""COMPUTED_VALUE"""),84547.09)</f>
        <v>84547.09</v>
      </c>
      <c r="D190" s="3">
        <f>IFERROR(__xludf.DUMMYFUNCTION("""COMPUTED_VALUE"""),43223.705555555556)</f>
        <v>43223.70556</v>
      </c>
      <c r="E190" s="2">
        <f>IFERROR(__xludf.DUMMYFUNCTION("""COMPUTED_VALUE"""),22.45)</f>
        <v>22.45</v>
      </c>
      <c r="G190" s="3">
        <f>IFERROR(__xludf.DUMMYFUNCTION("""COMPUTED_VALUE"""),43222.705555555556)</f>
        <v>43222.70556</v>
      </c>
      <c r="H190" s="2">
        <f>IFERROR(__xludf.DUMMYFUNCTION("""COMPUTED_VALUE"""),48.71)</f>
        <v>48.71</v>
      </c>
      <c r="J190" s="3">
        <f>IFERROR(__xludf.DUMMYFUNCTION("""COMPUTED_VALUE"""),43137.99861111111)</f>
        <v>43137.99861</v>
      </c>
      <c r="K190" s="2">
        <f>IFERROR(__xludf.DUMMYFUNCTION("""COMPUTED_VALUE"""),3.2334)</f>
        <v>3.2334</v>
      </c>
    </row>
    <row r="191">
      <c r="A191" s="3">
        <f>IFERROR(__xludf.DUMMYFUNCTION("""COMPUTED_VALUE"""),43223.705555555556)</f>
        <v>43223.70556</v>
      </c>
      <c r="B191" s="2">
        <f>IFERROR(__xludf.DUMMYFUNCTION("""COMPUTED_VALUE"""),83288.14)</f>
        <v>83288.14</v>
      </c>
      <c r="D191" s="3">
        <f>IFERROR(__xludf.DUMMYFUNCTION("""COMPUTED_VALUE"""),43224.705555555556)</f>
        <v>43224.70556</v>
      </c>
      <c r="E191" s="2">
        <f>IFERROR(__xludf.DUMMYFUNCTION("""COMPUTED_VALUE"""),22.27)</f>
        <v>22.27</v>
      </c>
      <c r="G191" s="3">
        <f>IFERROR(__xludf.DUMMYFUNCTION("""COMPUTED_VALUE"""),43223.705555555556)</f>
        <v>43223.70556</v>
      </c>
      <c r="H191" s="2">
        <f>IFERROR(__xludf.DUMMYFUNCTION("""COMPUTED_VALUE"""),49.09)</f>
        <v>49.09</v>
      </c>
      <c r="J191" s="3">
        <f>IFERROR(__xludf.DUMMYFUNCTION("""COMPUTED_VALUE"""),43138.99861111111)</f>
        <v>43138.99861</v>
      </c>
      <c r="K191" s="2">
        <f>IFERROR(__xludf.DUMMYFUNCTION("""COMPUTED_VALUE"""),3.2699)</f>
        <v>3.2699</v>
      </c>
    </row>
    <row r="192">
      <c r="A192" s="3">
        <f>IFERROR(__xludf.DUMMYFUNCTION("""COMPUTED_VALUE"""),43224.705555555556)</f>
        <v>43224.70556</v>
      </c>
      <c r="B192" s="2">
        <f>IFERROR(__xludf.DUMMYFUNCTION("""COMPUTED_VALUE"""),83118.03)</f>
        <v>83118.03</v>
      </c>
      <c r="D192" s="3">
        <f>IFERROR(__xludf.DUMMYFUNCTION("""COMPUTED_VALUE"""),43227.705555555556)</f>
        <v>43227.70556</v>
      </c>
      <c r="E192" s="2">
        <f>IFERROR(__xludf.DUMMYFUNCTION("""COMPUTED_VALUE"""),22.65)</f>
        <v>22.65</v>
      </c>
      <c r="G192" s="3">
        <f>IFERROR(__xludf.DUMMYFUNCTION("""COMPUTED_VALUE"""),43224.705555555556)</f>
        <v>43224.70556</v>
      </c>
      <c r="H192" s="2">
        <f>IFERROR(__xludf.DUMMYFUNCTION("""COMPUTED_VALUE"""),49.7)</f>
        <v>49.7</v>
      </c>
      <c r="J192" s="3">
        <f>IFERROR(__xludf.DUMMYFUNCTION("""COMPUTED_VALUE"""),43139.99861111111)</f>
        <v>43139.99861</v>
      </c>
      <c r="K192" s="2">
        <f>IFERROR(__xludf.DUMMYFUNCTION("""COMPUTED_VALUE"""),3.2846)</f>
        <v>3.2846</v>
      </c>
    </row>
    <row r="193">
      <c r="A193" s="3">
        <f>IFERROR(__xludf.DUMMYFUNCTION("""COMPUTED_VALUE"""),43227.705555555556)</f>
        <v>43227.70556</v>
      </c>
      <c r="B193" s="2">
        <f>IFERROR(__xludf.DUMMYFUNCTION("""COMPUTED_VALUE"""),82714.43)</f>
        <v>82714.43</v>
      </c>
      <c r="D193" s="3">
        <f>IFERROR(__xludf.DUMMYFUNCTION("""COMPUTED_VALUE"""),43228.705555555556)</f>
        <v>43228.70556</v>
      </c>
      <c r="E193" s="2">
        <f>IFERROR(__xludf.DUMMYFUNCTION("""COMPUTED_VALUE"""),22.91)</f>
        <v>22.91</v>
      </c>
      <c r="G193" s="3">
        <f>IFERROR(__xludf.DUMMYFUNCTION("""COMPUTED_VALUE"""),43227.705555555556)</f>
        <v>43227.70556</v>
      </c>
      <c r="H193" s="2">
        <f>IFERROR(__xludf.DUMMYFUNCTION("""COMPUTED_VALUE"""),49.24)</f>
        <v>49.24</v>
      </c>
      <c r="J193" s="3">
        <f>IFERROR(__xludf.DUMMYFUNCTION("""COMPUTED_VALUE"""),43140.99861111111)</f>
        <v>43140.99861</v>
      </c>
      <c r="K193" s="2">
        <f>IFERROR(__xludf.DUMMYFUNCTION("""COMPUTED_VALUE"""),3.2928)</f>
        <v>3.2928</v>
      </c>
    </row>
    <row r="194">
      <c r="A194" s="3">
        <f>IFERROR(__xludf.DUMMYFUNCTION("""COMPUTED_VALUE"""),43228.705555555556)</f>
        <v>43228.70556</v>
      </c>
      <c r="B194" s="2">
        <f>IFERROR(__xludf.DUMMYFUNCTION("""COMPUTED_VALUE"""),82956.05)</f>
        <v>82956.05</v>
      </c>
      <c r="D194" s="3">
        <f>IFERROR(__xludf.DUMMYFUNCTION("""COMPUTED_VALUE"""),43229.705555555556)</f>
        <v>43229.70556</v>
      </c>
      <c r="E194" s="2">
        <f>IFERROR(__xludf.DUMMYFUNCTION("""COMPUTED_VALUE"""),24.78)</f>
        <v>24.78</v>
      </c>
      <c r="G194" s="3">
        <f>IFERROR(__xludf.DUMMYFUNCTION("""COMPUTED_VALUE"""),43228.705555555556)</f>
        <v>43228.70556</v>
      </c>
      <c r="H194" s="2">
        <f>IFERROR(__xludf.DUMMYFUNCTION("""COMPUTED_VALUE"""),49.19)</f>
        <v>49.19</v>
      </c>
      <c r="J194" s="3">
        <f>IFERROR(__xludf.DUMMYFUNCTION("""COMPUTED_VALUE"""),43141.99861111111)</f>
        <v>43141.99861</v>
      </c>
      <c r="K194" s="2">
        <f>IFERROR(__xludf.DUMMYFUNCTION("""COMPUTED_VALUE"""),3.2928)</f>
        <v>3.2928</v>
      </c>
    </row>
    <row r="195">
      <c r="A195" s="3">
        <f>IFERROR(__xludf.DUMMYFUNCTION("""COMPUTED_VALUE"""),43229.705555555556)</f>
        <v>43229.70556</v>
      </c>
      <c r="B195" s="2">
        <f>IFERROR(__xludf.DUMMYFUNCTION("""COMPUTED_VALUE"""),84265.49)</f>
        <v>84265.49</v>
      </c>
      <c r="D195" s="3">
        <f>IFERROR(__xludf.DUMMYFUNCTION("""COMPUTED_VALUE"""),43230.705555555556)</f>
        <v>43230.70556</v>
      </c>
      <c r="E195" s="2">
        <f>IFERROR(__xludf.DUMMYFUNCTION("""COMPUTED_VALUE"""),25.75)</f>
        <v>25.75</v>
      </c>
      <c r="G195" s="3">
        <f>IFERROR(__xludf.DUMMYFUNCTION("""COMPUTED_VALUE"""),43229.705555555556)</f>
        <v>43229.70556</v>
      </c>
      <c r="H195" s="2">
        <f>IFERROR(__xludf.DUMMYFUNCTION("""COMPUTED_VALUE"""),50.25)</f>
        <v>50.25</v>
      </c>
      <c r="J195" s="3">
        <f>IFERROR(__xludf.DUMMYFUNCTION("""COMPUTED_VALUE"""),43142.99861111111)</f>
        <v>43142.99861</v>
      </c>
      <c r="K195" s="2">
        <f>IFERROR(__xludf.DUMMYFUNCTION("""COMPUTED_VALUE"""),3.2908)</f>
        <v>3.2908</v>
      </c>
    </row>
    <row r="196">
      <c r="A196" s="3">
        <f>IFERROR(__xludf.DUMMYFUNCTION("""COMPUTED_VALUE"""),43230.705555555556)</f>
        <v>43230.70556</v>
      </c>
      <c r="B196" s="2">
        <f>IFERROR(__xludf.DUMMYFUNCTION("""COMPUTED_VALUE"""),85861.2)</f>
        <v>85861.2</v>
      </c>
      <c r="D196" s="3">
        <f>IFERROR(__xludf.DUMMYFUNCTION("""COMPUTED_VALUE"""),43231.705555555556)</f>
        <v>43231.70556</v>
      </c>
      <c r="E196" s="2">
        <f>IFERROR(__xludf.DUMMYFUNCTION("""COMPUTED_VALUE"""),25.44)</f>
        <v>25.44</v>
      </c>
      <c r="G196" s="3">
        <f>IFERROR(__xludf.DUMMYFUNCTION("""COMPUTED_VALUE"""),43230.705555555556)</f>
        <v>43230.70556</v>
      </c>
      <c r="H196" s="2">
        <f>IFERROR(__xludf.DUMMYFUNCTION("""COMPUTED_VALUE"""),51.4)</f>
        <v>51.4</v>
      </c>
      <c r="J196" s="3">
        <f>IFERROR(__xludf.DUMMYFUNCTION("""COMPUTED_VALUE"""),43143.99861111111)</f>
        <v>43143.99861</v>
      </c>
      <c r="K196" s="2">
        <f>IFERROR(__xludf.DUMMYFUNCTION("""COMPUTED_VALUE"""),3.294)</f>
        <v>3.294</v>
      </c>
    </row>
    <row r="197">
      <c r="A197" s="3">
        <f>IFERROR(__xludf.DUMMYFUNCTION("""COMPUTED_VALUE"""),43231.705555555556)</f>
        <v>43231.70556</v>
      </c>
      <c r="B197" s="2">
        <f>IFERROR(__xludf.DUMMYFUNCTION("""COMPUTED_VALUE"""),85220.24)</f>
        <v>85220.24</v>
      </c>
      <c r="D197" s="3">
        <f>IFERROR(__xludf.DUMMYFUNCTION("""COMPUTED_VALUE"""),43234.705555555556)</f>
        <v>43234.70556</v>
      </c>
      <c r="E197" s="2">
        <f>IFERROR(__xludf.DUMMYFUNCTION("""COMPUTED_VALUE"""),26.24)</f>
        <v>26.24</v>
      </c>
      <c r="G197" s="3">
        <f>IFERROR(__xludf.DUMMYFUNCTION("""COMPUTED_VALUE"""),43231.705555555556)</f>
        <v>43231.70556</v>
      </c>
      <c r="H197" s="2">
        <f>IFERROR(__xludf.DUMMYFUNCTION("""COMPUTED_VALUE"""),52.63)</f>
        <v>52.63</v>
      </c>
      <c r="J197" s="3">
        <f>IFERROR(__xludf.DUMMYFUNCTION("""COMPUTED_VALUE"""),43144.99861111111)</f>
        <v>43144.99861</v>
      </c>
      <c r="K197" s="2">
        <f>IFERROR(__xludf.DUMMYFUNCTION("""COMPUTED_VALUE"""),3.2942)</f>
        <v>3.2942</v>
      </c>
    </row>
    <row r="198">
      <c r="A198" s="3">
        <f>IFERROR(__xludf.DUMMYFUNCTION("""COMPUTED_VALUE"""),43234.705555555556)</f>
        <v>43234.70556</v>
      </c>
      <c r="B198" s="2">
        <f>IFERROR(__xludf.DUMMYFUNCTION("""COMPUTED_VALUE"""),85232.18)</f>
        <v>85232.18</v>
      </c>
      <c r="D198" s="3">
        <f>IFERROR(__xludf.DUMMYFUNCTION("""COMPUTED_VALUE"""),43235.705555555556)</f>
        <v>43235.70556</v>
      </c>
      <c r="E198" s="2">
        <f>IFERROR(__xludf.DUMMYFUNCTION("""COMPUTED_VALUE"""),26.79)</f>
        <v>26.79</v>
      </c>
      <c r="G198" s="3">
        <f>IFERROR(__xludf.DUMMYFUNCTION("""COMPUTED_VALUE"""),43234.705555555556)</f>
        <v>43234.70556</v>
      </c>
      <c r="H198" s="2">
        <f>IFERROR(__xludf.DUMMYFUNCTION("""COMPUTED_VALUE"""),54.27)</f>
        <v>54.27</v>
      </c>
      <c r="J198" s="3">
        <f>IFERROR(__xludf.DUMMYFUNCTION("""COMPUTED_VALUE"""),43145.99861111111)</f>
        <v>43145.99861</v>
      </c>
      <c r="K198" s="2">
        <f>IFERROR(__xludf.DUMMYFUNCTION("""COMPUTED_VALUE"""),3.2162)</f>
        <v>3.2162</v>
      </c>
    </row>
    <row r="199">
      <c r="A199" s="3">
        <f>IFERROR(__xludf.DUMMYFUNCTION("""COMPUTED_VALUE"""),43235.705555555556)</f>
        <v>43235.70556</v>
      </c>
      <c r="B199" s="2">
        <f>IFERROR(__xludf.DUMMYFUNCTION("""COMPUTED_VALUE"""),85130.42)</f>
        <v>85130.42</v>
      </c>
      <c r="D199" s="3">
        <f>IFERROR(__xludf.DUMMYFUNCTION("""COMPUTED_VALUE"""),43236.705555555556)</f>
        <v>43236.70556</v>
      </c>
      <c r="E199" s="2">
        <f>IFERROR(__xludf.DUMMYFUNCTION("""COMPUTED_VALUE"""),27.39)</f>
        <v>27.39</v>
      </c>
      <c r="G199" s="3">
        <f>IFERROR(__xludf.DUMMYFUNCTION("""COMPUTED_VALUE"""),43235.705555555556)</f>
        <v>43235.70556</v>
      </c>
      <c r="H199" s="2">
        <f>IFERROR(__xludf.DUMMYFUNCTION("""COMPUTED_VALUE"""),54.65)</f>
        <v>54.65</v>
      </c>
      <c r="J199" s="3">
        <f>IFERROR(__xludf.DUMMYFUNCTION("""COMPUTED_VALUE"""),43146.99861111111)</f>
        <v>43146.99861</v>
      </c>
      <c r="K199" s="2">
        <f>IFERROR(__xludf.DUMMYFUNCTION("""COMPUTED_VALUE"""),3.2264)</f>
        <v>3.2264</v>
      </c>
    </row>
    <row r="200">
      <c r="A200" s="3">
        <f>IFERROR(__xludf.DUMMYFUNCTION("""COMPUTED_VALUE"""),43236.705555555556)</f>
        <v>43236.70556</v>
      </c>
      <c r="B200" s="2">
        <f>IFERROR(__xludf.DUMMYFUNCTION("""COMPUTED_VALUE"""),86536.97)</f>
        <v>86536.97</v>
      </c>
      <c r="D200" s="3">
        <f>IFERROR(__xludf.DUMMYFUNCTION("""COMPUTED_VALUE"""),43237.705555555556)</f>
        <v>43237.70556</v>
      </c>
      <c r="E200" s="2">
        <f>IFERROR(__xludf.DUMMYFUNCTION("""COMPUTED_VALUE"""),25.95)</f>
        <v>25.95</v>
      </c>
      <c r="G200" s="3">
        <f>IFERROR(__xludf.DUMMYFUNCTION("""COMPUTED_VALUE"""),43236.705555555556)</f>
        <v>43236.70556</v>
      </c>
      <c r="H200" s="2">
        <f>IFERROR(__xludf.DUMMYFUNCTION("""COMPUTED_VALUE"""),55.9)</f>
        <v>55.9</v>
      </c>
      <c r="J200" s="3">
        <f>IFERROR(__xludf.DUMMYFUNCTION("""COMPUTED_VALUE"""),43147.99861111111)</f>
        <v>43147.99861</v>
      </c>
      <c r="K200" s="2">
        <f>IFERROR(__xludf.DUMMYFUNCTION("""COMPUTED_VALUE"""),3.2298)</f>
        <v>3.2298</v>
      </c>
    </row>
    <row r="201">
      <c r="A201" s="3">
        <f>IFERROR(__xludf.DUMMYFUNCTION("""COMPUTED_VALUE"""),43237.705555555556)</f>
        <v>43237.70556</v>
      </c>
      <c r="B201" s="2">
        <f>IFERROR(__xludf.DUMMYFUNCTION("""COMPUTED_VALUE"""),83621.95)</f>
        <v>83621.95</v>
      </c>
      <c r="D201" s="3">
        <f>IFERROR(__xludf.DUMMYFUNCTION("""COMPUTED_VALUE"""),43238.705555555556)</f>
        <v>43238.70556</v>
      </c>
      <c r="E201" s="2">
        <f>IFERROR(__xludf.DUMMYFUNCTION("""COMPUTED_VALUE"""),25.65)</f>
        <v>25.65</v>
      </c>
      <c r="G201" s="3">
        <f>IFERROR(__xludf.DUMMYFUNCTION("""COMPUTED_VALUE"""),43237.705555555556)</f>
        <v>43237.70556</v>
      </c>
      <c r="H201" s="2">
        <f>IFERROR(__xludf.DUMMYFUNCTION("""COMPUTED_VALUE"""),55.38)</f>
        <v>55.38</v>
      </c>
      <c r="J201" s="3">
        <f>IFERROR(__xludf.DUMMYFUNCTION("""COMPUTED_VALUE"""),43148.99861111111)</f>
        <v>43148.99861</v>
      </c>
      <c r="K201" s="2">
        <f>IFERROR(__xludf.DUMMYFUNCTION("""COMPUTED_VALUE"""),3.2298)</f>
        <v>3.2298</v>
      </c>
    </row>
    <row r="202">
      <c r="A202" s="3">
        <f>IFERROR(__xludf.DUMMYFUNCTION("""COMPUTED_VALUE"""),43238.705555555556)</f>
        <v>43238.70556</v>
      </c>
      <c r="B202" s="2">
        <f>IFERROR(__xludf.DUMMYFUNCTION("""COMPUTED_VALUE"""),83081.88)</f>
        <v>83081.88</v>
      </c>
      <c r="D202" s="3">
        <f>IFERROR(__xludf.DUMMYFUNCTION("""COMPUTED_VALUE"""),43241.705555555556)</f>
        <v>43241.70556</v>
      </c>
      <c r="E202" s="2">
        <f>IFERROR(__xludf.DUMMYFUNCTION("""COMPUTED_VALUE"""),25.05)</f>
        <v>25.05</v>
      </c>
      <c r="G202" s="3">
        <f>IFERROR(__xludf.DUMMYFUNCTION("""COMPUTED_VALUE"""),43238.705555555556)</f>
        <v>43238.70556</v>
      </c>
      <c r="H202" s="2">
        <f>IFERROR(__xludf.DUMMYFUNCTION("""COMPUTED_VALUE"""),54.77)</f>
        <v>54.77</v>
      </c>
      <c r="J202" s="3">
        <f>IFERROR(__xludf.DUMMYFUNCTION("""COMPUTED_VALUE"""),43149.99861111111)</f>
        <v>43149.99861</v>
      </c>
      <c r="K202" s="2">
        <f>IFERROR(__xludf.DUMMYFUNCTION("""COMPUTED_VALUE"""),3.2282)</f>
        <v>3.2282</v>
      </c>
    </row>
    <row r="203">
      <c r="A203" s="3">
        <f>IFERROR(__xludf.DUMMYFUNCTION("""COMPUTED_VALUE"""),43241.705555555556)</f>
        <v>43241.70556</v>
      </c>
      <c r="B203" s="2">
        <f>IFERROR(__xludf.DUMMYFUNCTION("""COMPUTED_VALUE"""),81815.32)</f>
        <v>81815.32</v>
      </c>
      <c r="D203" s="3">
        <f>IFERROR(__xludf.DUMMYFUNCTION("""COMPUTED_VALUE"""),43242.705555555556)</f>
        <v>43242.70556</v>
      </c>
      <c r="E203" s="2">
        <f>IFERROR(__xludf.DUMMYFUNCTION("""COMPUTED_VALUE"""),24.71)</f>
        <v>24.71</v>
      </c>
      <c r="G203" s="3">
        <f>IFERROR(__xludf.DUMMYFUNCTION("""COMPUTED_VALUE"""),43241.705555555556)</f>
        <v>43241.70556</v>
      </c>
      <c r="H203" s="2">
        <f>IFERROR(__xludf.DUMMYFUNCTION("""COMPUTED_VALUE"""),53.0)</f>
        <v>53</v>
      </c>
      <c r="J203" s="3">
        <f>IFERROR(__xludf.DUMMYFUNCTION("""COMPUTED_VALUE"""),43150.99861111111)</f>
        <v>43150.99861</v>
      </c>
      <c r="K203" s="2">
        <f>IFERROR(__xludf.DUMMYFUNCTION("""COMPUTED_VALUE"""),3.2331)</f>
        <v>3.2331</v>
      </c>
    </row>
    <row r="204">
      <c r="A204" s="3">
        <f>IFERROR(__xludf.DUMMYFUNCTION("""COMPUTED_VALUE"""),43242.705555555556)</f>
        <v>43242.70556</v>
      </c>
      <c r="B204" s="2">
        <f>IFERROR(__xludf.DUMMYFUNCTION("""COMPUTED_VALUE"""),82738.88)</f>
        <v>82738.88</v>
      </c>
      <c r="D204" s="3">
        <f>IFERROR(__xludf.DUMMYFUNCTION("""COMPUTED_VALUE"""),43243.705555555556)</f>
        <v>43243.70556</v>
      </c>
      <c r="E204" s="2">
        <f>IFERROR(__xludf.DUMMYFUNCTION("""COMPUTED_VALUE"""),23.27)</f>
        <v>23.27</v>
      </c>
      <c r="G204" s="3">
        <f>IFERROR(__xludf.DUMMYFUNCTION("""COMPUTED_VALUE"""),43242.705555555556)</f>
        <v>43242.70556</v>
      </c>
      <c r="H204" s="2">
        <f>IFERROR(__xludf.DUMMYFUNCTION("""COMPUTED_VALUE"""),52.34)</f>
        <v>52.34</v>
      </c>
      <c r="J204" s="3">
        <f>IFERROR(__xludf.DUMMYFUNCTION("""COMPUTED_VALUE"""),43151.99861111111)</f>
        <v>43151.99861</v>
      </c>
      <c r="K204" s="2">
        <f>IFERROR(__xludf.DUMMYFUNCTION("""COMPUTED_VALUE"""),3.2543)</f>
        <v>3.2543</v>
      </c>
    </row>
    <row r="205">
      <c r="A205" s="3">
        <f>IFERROR(__xludf.DUMMYFUNCTION("""COMPUTED_VALUE"""),43243.705555555556)</f>
        <v>43243.70556</v>
      </c>
      <c r="B205" s="2">
        <f>IFERROR(__xludf.DUMMYFUNCTION("""COMPUTED_VALUE"""),80867.29)</f>
        <v>80867.29</v>
      </c>
      <c r="D205" s="3">
        <f>IFERROR(__xludf.DUMMYFUNCTION("""COMPUTED_VALUE"""),43244.705555555556)</f>
        <v>43244.70556</v>
      </c>
      <c r="E205" s="2">
        <f>IFERROR(__xludf.DUMMYFUNCTION("""COMPUTED_VALUE"""),20.08)</f>
        <v>20.08</v>
      </c>
      <c r="G205" s="3">
        <f>IFERROR(__xludf.DUMMYFUNCTION("""COMPUTED_VALUE"""),43243.705555555556)</f>
        <v>43243.70556</v>
      </c>
      <c r="H205" s="2">
        <f>IFERROR(__xludf.DUMMYFUNCTION("""COMPUTED_VALUE"""),51.94)</f>
        <v>51.94</v>
      </c>
      <c r="J205" s="3">
        <f>IFERROR(__xludf.DUMMYFUNCTION("""COMPUTED_VALUE"""),43152.99861111111)</f>
        <v>43152.99861</v>
      </c>
      <c r="K205" s="2">
        <f>IFERROR(__xludf.DUMMYFUNCTION("""COMPUTED_VALUE"""),3.2676)</f>
        <v>3.2676</v>
      </c>
    </row>
    <row r="206">
      <c r="A206" s="3">
        <f>IFERROR(__xludf.DUMMYFUNCTION("""COMPUTED_VALUE"""),43244.705555555556)</f>
        <v>43244.70556</v>
      </c>
      <c r="B206" s="2">
        <f>IFERROR(__xludf.DUMMYFUNCTION("""COMPUTED_VALUE"""),80122.31)</f>
        <v>80122.31</v>
      </c>
      <c r="D206" s="3">
        <f>IFERROR(__xludf.DUMMYFUNCTION("""COMPUTED_VALUE"""),43245.705555555556)</f>
        <v>43245.70556</v>
      </c>
      <c r="E206" s="2">
        <f>IFERROR(__xludf.DUMMYFUNCTION("""COMPUTED_VALUE"""),19.8)</f>
        <v>19.8</v>
      </c>
      <c r="G206" s="3">
        <f>IFERROR(__xludf.DUMMYFUNCTION("""COMPUTED_VALUE"""),43244.705555555556)</f>
        <v>43244.70556</v>
      </c>
      <c r="H206" s="2">
        <f>IFERROR(__xludf.DUMMYFUNCTION("""COMPUTED_VALUE"""),52.46)</f>
        <v>52.46</v>
      </c>
      <c r="J206" s="3">
        <f>IFERROR(__xludf.DUMMYFUNCTION("""COMPUTED_VALUE"""),43153.99861111111)</f>
        <v>43153.99861</v>
      </c>
      <c r="K206" s="2">
        <f>IFERROR(__xludf.DUMMYFUNCTION("""COMPUTED_VALUE"""),3.2487)</f>
        <v>3.2487</v>
      </c>
    </row>
    <row r="207">
      <c r="A207" s="3">
        <f>IFERROR(__xludf.DUMMYFUNCTION("""COMPUTED_VALUE"""),43245.705555555556)</f>
        <v>43245.70556</v>
      </c>
      <c r="B207" s="2">
        <f>IFERROR(__xludf.DUMMYFUNCTION("""COMPUTED_VALUE"""),78897.66)</f>
        <v>78897.66</v>
      </c>
      <c r="D207" s="3">
        <f>IFERROR(__xludf.DUMMYFUNCTION("""COMPUTED_VALUE"""),43248.705555555556)</f>
        <v>43248.70556</v>
      </c>
      <c r="E207" s="2">
        <f>IFERROR(__xludf.DUMMYFUNCTION("""COMPUTED_VALUE"""),16.91)</f>
        <v>16.91</v>
      </c>
      <c r="G207" s="3">
        <f>IFERROR(__xludf.DUMMYFUNCTION("""COMPUTED_VALUE"""),43245.705555555556)</f>
        <v>43245.70556</v>
      </c>
      <c r="H207" s="2">
        <f>IFERROR(__xludf.DUMMYFUNCTION("""COMPUTED_VALUE"""),51.48)</f>
        <v>51.48</v>
      </c>
      <c r="J207" s="3">
        <f>IFERROR(__xludf.DUMMYFUNCTION("""COMPUTED_VALUE"""),43154.99861111111)</f>
        <v>43154.99861</v>
      </c>
      <c r="K207" s="2">
        <f>IFERROR(__xludf.DUMMYFUNCTION("""COMPUTED_VALUE"""),3.2366)</f>
        <v>3.2366</v>
      </c>
    </row>
    <row r="208">
      <c r="A208" s="3">
        <f>IFERROR(__xludf.DUMMYFUNCTION("""COMPUTED_VALUE"""),43248.705555555556)</f>
        <v>43248.70556</v>
      </c>
      <c r="B208" s="2">
        <f>IFERROR(__xludf.DUMMYFUNCTION("""COMPUTED_VALUE"""),75355.84)</f>
        <v>75355.84</v>
      </c>
      <c r="D208" s="3">
        <f>IFERROR(__xludf.DUMMYFUNCTION("""COMPUTED_VALUE"""),43249.705555555556)</f>
        <v>43249.70556</v>
      </c>
      <c r="E208" s="2">
        <f>IFERROR(__xludf.DUMMYFUNCTION("""COMPUTED_VALUE"""),19.3)</f>
        <v>19.3</v>
      </c>
      <c r="G208" s="3">
        <f>IFERROR(__xludf.DUMMYFUNCTION("""COMPUTED_VALUE"""),43248.705555555556)</f>
        <v>43248.70556</v>
      </c>
      <c r="H208" s="2">
        <f>IFERROR(__xludf.DUMMYFUNCTION("""COMPUTED_VALUE"""),51.07)</f>
        <v>51.07</v>
      </c>
      <c r="J208" s="3">
        <f>IFERROR(__xludf.DUMMYFUNCTION("""COMPUTED_VALUE"""),43155.99861111111)</f>
        <v>43155.99861</v>
      </c>
      <c r="K208" s="2">
        <f>IFERROR(__xludf.DUMMYFUNCTION("""COMPUTED_VALUE"""),3.2329)</f>
        <v>3.2329</v>
      </c>
    </row>
    <row r="209">
      <c r="A209" s="3">
        <f>IFERROR(__xludf.DUMMYFUNCTION("""COMPUTED_VALUE"""),43249.705555555556)</f>
        <v>43249.70556</v>
      </c>
      <c r="B209" s="2">
        <f>IFERROR(__xludf.DUMMYFUNCTION("""COMPUTED_VALUE"""),76071.97)</f>
        <v>76071.97</v>
      </c>
      <c r="D209" s="3">
        <f>IFERROR(__xludf.DUMMYFUNCTION("""COMPUTED_VALUE"""),43250.705555555556)</f>
        <v>43250.70556</v>
      </c>
      <c r="E209" s="2">
        <f>IFERROR(__xludf.DUMMYFUNCTION("""COMPUTED_VALUE"""),18.98)</f>
        <v>18.98</v>
      </c>
      <c r="G209" s="3">
        <f>IFERROR(__xludf.DUMMYFUNCTION("""COMPUTED_VALUE"""),43249.705555555556)</f>
        <v>43249.70556</v>
      </c>
      <c r="H209" s="2">
        <f>IFERROR(__xludf.DUMMYFUNCTION("""COMPUTED_VALUE"""),50.16)</f>
        <v>50.16</v>
      </c>
      <c r="J209" s="3">
        <f>IFERROR(__xludf.DUMMYFUNCTION("""COMPUTED_VALUE"""),43156.99861111111)</f>
        <v>43156.99861</v>
      </c>
      <c r="K209" s="2">
        <f>IFERROR(__xludf.DUMMYFUNCTION("""COMPUTED_VALUE"""),3.2372)</f>
        <v>3.2372</v>
      </c>
    </row>
    <row r="210">
      <c r="A210" s="3">
        <f>IFERROR(__xludf.DUMMYFUNCTION("""COMPUTED_VALUE"""),43250.705555555556)</f>
        <v>43250.70556</v>
      </c>
      <c r="B210" s="2">
        <f>IFERROR(__xludf.DUMMYFUNCTION("""COMPUTED_VALUE"""),76753.61)</f>
        <v>76753.61</v>
      </c>
      <c r="D210" s="3">
        <f>IFERROR(__xludf.DUMMYFUNCTION("""COMPUTED_VALUE"""),43252.705555555556)</f>
        <v>43252.70556</v>
      </c>
      <c r="E210" s="2">
        <f>IFERROR(__xludf.DUMMYFUNCTION("""COMPUTED_VALUE"""),16.16)</f>
        <v>16.16</v>
      </c>
      <c r="G210" s="3">
        <f>IFERROR(__xludf.DUMMYFUNCTION("""COMPUTED_VALUE"""),43250.705555555556)</f>
        <v>43250.70556</v>
      </c>
      <c r="H210" s="2">
        <f>IFERROR(__xludf.DUMMYFUNCTION("""COMPUTED_VALUE"""),50.63)</f>
        <v>50.63</v>
      </c>
      <c r="J210" s="3">
        <f>IFERROR(__xludf.DUMMYFUNCTION("""COMPUTED_VALUE"""),43157.99861111111)</f>
        <v>43157.99861</v>
      </c>
      <c r="K210" s="2">
        <f>IFERROR(__xludf.DUMMYFUNCTION("""COMPUTED_VALUE"""),3.2225)</f>
        <v>3.2225</v>
      </c>
    </row>
    <row r="211">
      <c r="A211" s="3">
        <f>IFERROR(__xludf.DUMMYFUNCTION("""COMPUTED_VALUE"""),43252.705555555556)</f>
        <v>43252.70556</v>
      </c>
      <c r="B211" s="2">
        <f>IFERROR(__xludf.DUMMYFUNCTION("""COMPUTED_VALUE"""),77239.75)</f>
        <v>77239.75</v>
      </c>
      <c r="D211" s="3">
        <f>IFERROR(__xludf.DUMMYFUNCTION("""COMPUTED_VALUE"""),43255.705555555556)</f>
        <v>43255.70556</v>
      </c>
      <c r="E211" s="2">
        <f>IFERROR(__xludf.DUMMYFUNCTION("""COMPUTED_VALUE"""),17.53)</f>
        <v>17.53</v>
      </c>
      <c r="G211" s="3">
        <f>IFERROR(__xludf.DUMMYFUNCTION("""COMPUTED_VALUE"""),43252.705555555556)</f>
        <v>43252.70556</v>
      </c>
      <c r="H211" s="2">
        <f>IFERROR(__xludf.DUMMYFUNCTION("""COMPUTED_VALUE"""),52.76)</f>
        <v>52.76</v>
      </c>
      <c r="J211" s="3">
        <f>IFERROR(__xludf.DUMMYFUNCTION("""COMPUTED_VALUE"""),43158.99861111111)</f>
        <v>43158.99861</v>
      </c>
      <c r="K211" s="2">
        <f>IFERROR(__xludf.DUMMYFUNCTION("""COMPUTED_VALUE"""),3.2485)</f>
        <v>3.2485</v>
      </c>
    </row>
    <row r="212">
      <c r="A212" s="3">
        <f>IFERROR(__xludf.DUMMYFUNCTION("""COMPUTED_VALUE"""),43255.705555555556)</f>
        <v>43255.70556</v>
      </c>
      <c r="B212" s="2">
        <f>IFERROR(__xludf.DUMMYFUNCTION("""COMPUTED_VALUE"""),78596.06)</f>
        <v>78596.06</v>
      </c>
      <c r="D212" s="3">
        <f>IFERROR(__xludf.DUMMYFUNCTION("""COMPUTED_VALUE"""),43256.705555555556)</f>
        <v>43256.70556</v>
      </c>
      <c r="E212" s="2">
        <f>IFERROR(__xludf.DUMMYFUNCTION("""COMPUTED_VALUE"""),16.59)</f>
        <v>16.59</v>
      </c>
      <c r="G212" s="3">
        <f>IFERROR(__xludf.DUMMYFUNCTION("""COMPUTED_VALUE"""),43255.705555555556)</f>
        <v>43255.70556</v>
      </c>
      <c r="H212" s="2">
        <f>IFERROR(__xludf.DUMMYFUNCTION("""COMPUTED_VALUE"""),52.52)</f>
        <v>52.52</v>
      </c>
      <c r="J212" s="3">
        <f>IFERROR(__xludf.DUMMYFUNCTION("""COMPUTED_VALUE"""),43159.99861111111)</f>
        <v>43159.99861</v>
      </c>
      <c r="K212" s="2">
        <f>IFERROR(__xludf.DUMMYFUNCTION("""COMPUTED_VALUE"""),3.2448)</f>
        <v>3.2448</v>
      </c>
    </row>
    <row r="213">
      <c r="A213" s="3">
        <f>IFERROR(__xludf.DUMMYFUNCTION("""COMPUTED_VALUE"""),43256.705555555556)</f>
        <v>43256.70556</v>
      </c>
      <c r="B213" s="2">
        <f>IFERROR(__xludf.DUMMYFUNCTION("""COMPUTED_VALUE"""),76641.72)</f>
        <v>76641.72</v>
      </c>
      <c r="D213" s="3">
        <f>IFERROR(__xludf.DUMMYFUNCTION("""COMPUTED_VALUE"""),43257.705555555556)</f>
        <v>43257.70556</v>
      </c>
      <c r="E213" s="2">
        <f>IFERROR(__xludf.DUMMYFUNCTION("""COMPUTED_VALUE"""),16.33)</f>
        <v>16.33</v>
      </c>
      <c r="G213" s="3">
        <f>IFERROR(__xludf.DUMMYFUNCTION("""COMPUTED_VALUE"""),43256.705555555556)</f>
        <v>43256.70556</v>
      </c>
      <c r="H213" s="2">
        <f>IFERROR(__xludf.DUMMYFUNCTION("""COMPUTED_VALUE"""),53.73)</f>
        <v>53.73</v>
      </c>
      <c r="J213" s="3">
        <f>IFERROR(__xludf.DUMMYFUNCTION("""COMPUTED_VALUE"""),43160.99861111111)</f>
        <v>43160.99861</v>
      </c>
      <c r="K213" s="2">
        <f>IFERROR(__xludf.DUMMYFUNCTION("""COMPUTED_VALUE"""),3.25)</f>
        <v>3.25</v>
      </c>
    </row>
    <row r="214">
      <c r="A214" s="3">
        <f>IFERROR(__xludf.DUMMYFUNCTION("""COMPUTED_VALUE"""),43257.705555555556)</f>
        <v>43257.70556</v>
      </c>
      <c r="B214" s="2">
        <f>IFERROR(__xludf.DUMMYFUNCTION("""COMPUTED_VALUE"""),76117.22)</f>
        <v>76117.22</v>
      </c>
      <c r="D214" s="3">
        <f>IFERROR(__xludf.DUMMYFUNCTION("""COMPUTED_VALUE"""),43258.705555555556)</f>
        <v>43258.70556</v>
      </c>
      <c r="E214" s="2">
        <f>IFERROR(__xludf.DUMMYFUNCTION("""COMPUTED_VALUE"""),15.76)</f>
        <v>15.76</v>
      </c>
      <c r="G214" s="3">
        <f>IFERROR(__xludf.DUMMYFUNCTION("""COMPUTED_VALUE"""),43257.705555555556)</f>
        <v>43257.70556</v>
      </c>
      <c r="H214" s="2">
        <f>IFERROR(__xludf.DUMMYFUNCTION("""COMPUTED_VALUE"""),56.07)</f>
        <v>56.07</v>
      </c>
      <c r="J214" s="3">
        <f>IFERROR(__xludf.DUMMYFUNCTION("""COMPUTED_VALUE"""),43161.99861111111)</f>
        <v>43161.99861</v>
      </c>
      <c r="K214" s="2">
        <f>IFERROR(__xludf.DUMMYFUNCTION("""COMPUTED_VALUE"""),3.2505)</f>
        <v>3.2505</v>
      </c>
    </row>
    <row r="215">
      <c r="A215" s="3">
        <f>IFERROR(__xludf.DUMMYFUNCTION("""COMPUTED_VALUE"""),43258.705555555556)</f>
        <v>43258.70556</v>
      </c>
      <c r="B215" s="2">
        <f>IFERROR(__xludf.DUMMYFUNCTION("""COMPUTED_VALUE"""),73851.46)</f>
        <v>73851.46</v>
      </c>
      <c r="D215" s="3">
        <f>IFERROR(__xludf.DUMMYFUNCTION("""COMPUTED_VALUE"""),43259.705555555556)</f>
        <v>43259.70556</v>
      </c>
      <c r="E215" s="2">
        <f>IFERROR(__xludf.DUMMYFUNCTION("""COMPUTED_VALUE"""),15.25)</f>
        <v>15.25</v>
      </c>
      <c r="G215" s="3">
        <f>IFERROR(__xludf.DUMMYFUNCTION("""COMPUTED_VALUE"""),43258.705555555556)</f>
        <v>43258.70556</v>
      </c>
      <c r="H215" s="2">
        <f>IFERROR(__xludf.DUMMYFUNCTION("""COMPUTED_VALUE"""),54.37)</f>
        <v>54.37</v>
      </c>
      <c r="J215" s="3">
        <f>IFERROR(__xludf.DUMMYFUNCTION("""COMPUTED_VALUE"""),43162.99861111111)</f>
        <v>43162.99861</v>
      </c>
      <c r="K215" s="2">
        <f>IFERROR(__xludf.DUMMYFUNCTION("""COMPUTED_VALUE"""),3.2505)</f>
        <v>3.2505</v>
      </c>
    </row>
    <row r="216">
      <c r="A216" s="3">
        <f>IFERROR(__xludf.DUMMYFUNCTION("""COMPUTED_VALUE"""),43259.705555555556)</f>
        <v>43259.70556</v>
      </c>
      <c r="B216" s="2">
        <f>IFERROR(__xludf.DUMMYFUNCTION("""COMPUTED_VALUE"""),72942.07)</f>
        <v>72942.07</v>
      </c>
      <c r="D216" s="3">
        <f>IFERROR(__xludf.DUMMYFUNCTION("""COMPUTED_VALUE"""),43262.705555555556)</f>
        <v>43262.70556</v>
      </c>
      <c r="E216" s="2">
        <f>IFERROR(__xludf.DUMMYFUNCTION("""COMPUTED_VALUE"""),15.41)</f>
        <v>15.41</v>
      </c>
      <c r="G216" s="3">
        <f>IFERROR(__xludf.DUMMYFUNCTION("""COMPUTED_VALUE"""),43259.705555555556)</f>
        <v>43259.70556</v>
      </c>
      <c r="H216" s="2">
        <f>IFERROR(__xludf.DUMMYFUNCTION("""COMPUTED_VALUE"""),50.89)</f>
        <v>50.89</v>
      </c>
      <c r="J216" s="3">
        <f>IFERROR(__xludf.DUMMYFUNCTION("""COMPUTED_VALUE"""),43163.99861111111)</f>
        <v>43163.99861</v>
      </c>
      <c r="K216" s="2">
        <f>IFERROR(__xludf.DUMMYFUNCTION("""COMPUTED_VALUE"""),3.2496)</f>
        <v>3.2496</v>
      </c>
    </row>
    <row r="217">
      <c r="A217" s="3">
        <f>IFERROR(__xludf.DUMMYFUNCTION("""COMPUTED_VALUE"""),43262.705555555556)</f>
        <v>43262.70556</v>
      </c>
      <c r="B217" s="2">
        <f>IFERROR(__xludf.DUMMYFUNCTION("""COMPUTED_VALUE"""),72307.77)</f>
        <v>72307.77</v>
      </c>
      <c r="D217" s="3">
        <f>IFERROR(__xludf.DUMMYFUNCTION("""COMPUTED_VALUE"""),43263.705555555556)</f>
        <v>43263.70556</v>
      </c>
      <c r="E217" s="2">
        <f>IFERROR(__xludf.DUMMYFUNCTION("""COMPUTED_VALUE"""),15.46)</f>
        <v>15.46</v>
      </c>
      <c r="G217" s="3">
        <f>IFERROR(__xludf.DUMMYFUNCTION("""COMPUTED_VALUE"""),43262.705555555556)</f>
        <v>43262.70556</v>
      </c>
      <c r="H217" s="2">
        <f>IFERROR(__xludf.DUMMYFUNCTION("""COMPUTED_VALUE"""),50.85)</f>
        <v>50.85</v>
      </c>
      <c r="J217" s="3">
        <f>IFERROR(__xludf.DUMMYFUNCTION("""COMPUTED_VALUE"""),43164.99861111111)</f>
        <v>43164.99861</v>
      </c>
      <c r="K217" s="2">
        <f>IFERROR(__xludf.DUMMYFUNCTION("""COMPUTED_VALUE"""),3.241)</f>
        <v>3.241</v>
      </c>
    </row>
    <row r="218">
      <c r="A218" s="3">
        <f>IFERROR(__xludf.DUMMYFUNCTION("""COMPUTED_VALUE"""),43263.705555555556)</f>
        <v>43263.70556</v>
      </c>
      <c r="B218" s="2">
        <f>IFERROR(__xludf.DUMMYFUNCTION("""COMPUTED_VALUE"""),72754.13)</f>
        <v>72754.13</v>
      </c>
      <c r="D218" s="3">
        <f>IFERROR(__xludf.DUMMYFUNCTION("""COMPUTED_VALUE"""),43264.705555555556)</f>
        <v>43264.70556</v>
      </c>
      <c r="E218" s="2">
        <f>IFERROR(__xludf.DUMMYFUNCTION("""COMPUTED_VALUE"""),15.17)</f>
        <v>15.17</v>
      </c>
      <c r="G218" s="3">
        <f>IFERROR(__xludf.DUMMYFUNCTION("""COMPUTED_VALUE"""),43263.705555555556)</f>
        <v>43263.70556</v>
      </c>
      <c r="H218" s="2">
        <f>IFERROR(__xludf.DUMMYFUNCTION("""COMPUTED_VALUE"""),51.7)</f>
        <v>51.7</v>
      </c>
      <c r="J218" s="3">
        <f>IFERROR(__xludf.DUMMYFUNCTION("""COMPUTED_VALUE"""),43165.99861111111)</f>
        <v>43165.99861</v>
      </c>
      <c r="K218" s="2">
        <f>IFERROR(__xludf.DUMMYFUNCTION("""COMPUTED_VALUE"""),3.208)</f>
        <v>3.208</v>
      </c>
    </row>
    <row r="219">
      <c r="A219" s="3">
        <f>IFERROR(__xludf.DUMMYFUNCTION("""COMPUTED_VALUE"""),43264.705555555556)</f>
        <v>43264.70556</v>
      </c>
      <c r="B219" s="2">
        <f>IFERROR(__xludf.DUMMYFUNCTION("""COMPUTED_VALUE"""),72122.14)</f>
        <v>72122.14</v>
      </c>
      <c r="D219" s="3">
        <f>IFERROR(__xludf.DUMMYFUNCTION("""COMPUTED_VALUE"""),43265.705555555556)</f>
        <v>43265.70556</v>
      </c>
      <c r="E219" s="2">
        <f>IFERROR(__xludf.DUMMYFUNCTION("""COMPUTED_VALUE"""),15.1)</f>
        <v>15.1</v>
      </c>
      <c r="G219" s="3">
        <f>IFERROR(__xludf.DUMMYFUNCTION("""COMPUTED_VALUE"""),43264.705555555556)</f>
        <v>43264.70556</v>
      </c>
      <c r="H219" s="2">
        <f>IFERROR(__xludf.DUMMYFUNCTION("""COMPUTED_VALUE"""),51.55)</f>
        <v>51.55</v>
      </c>
      <c r="J219" s="3">
        <f>IFERROR(__xludf.DUMMYFUNCTION("""COMPUTED_VALUE"""),43166.99861111111)</f>
        <v>43166.99861</v>
      </c>
      <c r="K219" s="2">
        <f>IFERROR(__xludf.DUMMYFUNCTION("""COMPUTED_VALUE"""),3.2429)</f>
        <v>3.2429</v>
      </c>
    </row>
    <row r="220">
      <c r="A220" s="3">
        <f>IFERROR(__xludf.DUMMYFUNCTION("""COMPUTED_VALUE"""),43265.705555555556)</f>
        <v>43265.70556</v>
      </c>
      <c r="B220" s="2">
        <f>IFERROR(__xludf.DUMMYFUNCTION("""COMPUTED_VALUE"""),71421.19)</f>
        <v>71421.19</v>
      </c>
      <c r="D220" s="3">
        <f>IFERROR(__xludf.DUMMYFUNCTION("""COMPUTED_VALUE"""),43266.705555555556)</f>
        <v>43266.70556</v>
      </c>
      <c r="E220" s="2">
        <f>IFERROR(__xludf.DUMMYFUNCTION("""COMPUTED_VALUE"""),14.97)</f>
        <v>14.97</v>
      </c>
      <c r="G220" s="3">
        <f>IFERROR(__xludf.DUMMYFUNCTION("""COMPUTED_VALUE"""),43265.705555555556)</f>
        <v>43265.70556</v>
      </c>
      <c r="H220" s="2">
        <f>IFERROR(__xludf.DUMMYFUNCTION("""COMPUTED_VALUE"""),51.71)</f>
        <v>51.71</v>
      </c>
      <c r="J220" s="3">
        <f>IFERROR(__xludf.DUMMYFUNCTION("""COMPUTED_VALUE"""),43167.99861111111)</f>
        <v>43167.99861</v>
      </c>
      <c r="K220" s="2">
        <f>IFERROR(__xludf.DUMMYFUNCTION("""COMPUTED_VALUE"""),3.2661)</f>
        <v>3.2661</v>
      </c>
    </row>
    <row r="221">
      <c r="A221" s="3">
        <f>IFERROR(__xludf.DUMMYFUNCTION("""COMPUTED_VALUE"""),43266.705555555556)</f>
        <v>43266.70556</v>
      </c>
      <c r="B221" s="2">
        <f>IFERROR(__xludf.DUMMYFUNCTION("""COMPUTED_VALUE"""),70757.73)</f>
        <v>70757.73</v>
      </c>
      <c r="D221" s="3">
        <f>IFERROR(__xludf.DUMMYFUNCTION("""COMPUTED_VALUE"""),43269.705555555556)</f>
        <v>43269.70556</v>
      </c>
      <c r="E221" s="2">
        <f>IFERROR(__xludf.DUMMYFUNCTION("""COMPUTED_VALUE"""),14.5)</f>
        <v>14.5</v>
      </c>
      <c r="G221" s="3">
        <f>IFERROR(__xludf.DUMMYFUNCTION("""COMPUTED_VALUE"""),43266.705555555556)</f>
        <v>43266.70556</v>
      </c>
      <c r="H221" s="2">
        <f>IFERROR(__xludf.DUMMYFUNCTION("""COMPUTED_VALUE"""),49.13)</f>
        <v>49.13</v>
      </c>
      <c r="J221" s="3">
        <f>IFERROR(__xludf.DUMMYFUNCTION("""COMPUTED_VALUE"""),43168.99861111111)</f>
        <v>43168.99861</v>
      </c>
      <c r="K221" s="2">
        <f>IFERROR(__xludf.DUMMYFUNCTION("""COMPUTED_VALUE"""),3.2573)</f>
        <v>3.2573</v>
      </c>
    </row>
    <row r="222">
      <c r="A222" s="3">
        <f>IFERROR(__xludf.DUMMYFUNCTION("""COMPUTED_VALUE"""),43269.705555555556)</f>
        <v>43269.70556</v>
      </c>
      <c r="B222" s="2">
        <f>IFERROR(__xludf.DUMMYFUNCTION("""COMPUTED_VALUE"""),69814.74)</f>
        <v>69814.74</v>
      </c>
      <c r="D222" s="3">
        <f>IFERROR(__xludf.DUMMYFUNCTION("""COMPUTED_VALUE"""),43270.705555555556)</f>
        <v>43270.70556</v>
      </c>
      <c r="E222" s="2">
        <f>IFERROR(__xludf.DUMMYFUNCTION("""COMPUTED_VALUE"""),15.42)</f>
        <v>15.42</v>
      </c>
      <c r="G222" s="3">
        <f>IFERROR(__xludf.DUMMYFUNCTION("""COMPUTED_VALUE"""),43269.705555555556)</f>
        <v>43269.70556</v>
      </c>
      <c r="H222" s="2">
        <f>IFERROR(__xludf.DUMMYFUNCTION("""COMPUTED_VALUE"""),49.21)</f>
        <v>49.21</v>
      </c>
      <c r="J222" s="3">
        <f>IFERROR(__xludf.DUMMYFUNCTION("""COMPUTED_VALUE"""),43170.99861111111)</f>
        <v>43170.99861</v>
      </c>
      <c r="K222" s="2">
        <f>IFERROR(__xludf.DUMMYFUNCTION("""COMPUTED_VALUE"""),3.2561)</f>
        <v>3.2561</v>
      </c>
    </row>
    <row r="223">
      <c r="A223" s="3">
        <f>IFERROR(__xludf.DUMMYFUNCTION("""COMPUTED_VALUE"""),43270.705555555556)</f>
        <v>43270.70556</v>
      </c>
      <c r="B223" s="2">
        <f>IFERROR(__xludf.DUMMYFUNCTION("""COMPUTED_VALUE"""),71394.34)</f>
        <v>71394.34</v>
      </c>
      <c r="D223" s="3">
        <f>IFERROR(__xludf.DUMMYFUNCTION("""COMPUTED_VALUE"""),43271.705555555556)</f>
        <v>43271.70556</v>
      </c>
      <c r="E223" s="2">
        <f>IFERROR(__xludf.DUMMYFUNCTION("""COMPUTED_VALUE"""),16.21)</f>
        <v>16.21</v>
      </c>
      <c r="G223" s="3">
        <f>IFERROR(__xludf.DUMMYFUNCTION("""COMPUTED_VALUE"""),43270.705555555556)</f>
        <v>43270.70556</v>
      </c>
      <c r="H223" s="2">
        <f>IFERROR(__xludf.DUMMYFUNCTION("""COMPUTED_VALUE"""),48.3)</f>
        <v>48.3</v>
      </c>
      <c r="J223" s="3">
        <f>IFERROR(__xludf.DUMMYFUNCTION("""COMPUTED_VALUE"""),43171.99861111111)</f>
        <v>43171.99861</v>
      </c>
      <c r="K223" s="2">
        <f>IFERROR(__xludf.DUMMYFUNCTION("""COMPUTED_VALUE"""),3.2603)</f>
        <v>3.2603</v>
      </c>
    </row>
    <row r="224">
      <c r="A224" s="3">
        <f>IFERROR(__xludf.DUMMYFUNCTION("""COMPUTED_VALUE"""),43271.705555555556)</f>
        <v>43271.70556</v>
      </c>
      <c r="B224" s="2">
        <f>IFERROR(__xludf.DUMMYFUNCTION("""COMPUTED_VALUE"""),72123.41)</f>
        <v>72123.41</v>
      </c>
      <c r="D224" s="3">
        <f>IFERROR(__xludf.DUMMYFUNCTION("""COMPUTED_VALUE"""),43272.705555555556)</f>
        <v>43272.70556</v>
      </c>
      <c r="E224" s="2">
        <f>IFERROR(__xludf.DUMMYFUNCTION("""COMPUTED_VALUE"""),15.1)</f>
        <v>15.1</v>
      </c>
      <c r="G224" s="3">
        <f>IFERROR(__xludf.DUMMYFUNCTION("""COMPUTED_VALUE"""),43271.705555555556)</f>
        <v>43271.70556</v>
      </c>
      <c r="H224" s="2">
        <f>IFERROR(__xludf.DUMMYFUNCTION("""COMPUTED_VALUE"""),48.81)</f>
        <v>48.81</v>
      </c>
      <c r="J224" s="3">
        <f>IFERROR(__xludf.DUMMYFUNCTION("""COMPUTED_VALUE"""),43172.99861111111)</f>
        <v>43172.99861</v>
      </c>
      <c r="K224" s="2">
        <f>IFERROR(__xludf.DUMMYFUNCTION("""COMPUTED_VALUE"""),3.2587)</f>
        <v>3.2587</v>
      </c>
    </row>
    <row r="225">
      <c r="A225" s="3">
        <f>IFERROR(__xludf.DUMMYFUNCTION("""COMPUTED_VALUE"""),43272.705555555556)</f>
        <v>43272.70556</v>
      </c>
      <c r="B225" s="2">
        <f>IFERROR(__xludf.DUMMYFUNCTION("""COMPUTED_VALUE"""),70074.9)</f>
        <v>70074.9</v>
      </c>
      <c r="D225" s="3">
        <f>IFERROR(__xludf.DUMMYFUNCTION("""COMPUTED_VALUE"""),43273.705555555556)</f>
        <v>43273.70556</v>
      </c>
      <c r="E225" s="2">
        <f>IFERROR(__xludf.DUMMYFUNCTION("""COMPUTED_VALUE"""),15.11)</f>
        <v>15.11</v>
      </c>
      <c r="G225" s="3">
        <f>IFERROR(__xludf.DUMMYFUNCTION("""COMPUTED_VALUE"""),43272.705555555556)</f>
        <v>43272.70556</v>
      </c>
      <c r="H225" s="2">
        <f>IFERROR(__xludf.DUMMYFUNCTION("""COMPUTED_VALUE"""),47.21)</f>
        <v>47.21</v>
      </c>
      <c r="J225" s="3">
        <f>IFERROR(__xludf.DUMMYFUNCTION("""COMPUTED_VALUE"""),43173.99861111111)</f>
        <v>43173.99861</v>
      </c>
      <c r="K225" s="2">
        <f>IFERROR(__xludf.DUMMYFUNCTION("""COMPUTED_VALUE"""),3.2585)</f>
        <v>3.2585</v>
      </c>
    </row>
    <row r="226">
      <c r="A226" s="3">
        <f>IFERROR(__xludf.DUMMYFUNCTION("""COMPUTED_VALUE"""),43273.705555555556)</f>
        <v>43273.70556</v>
      </c>
      <c r="B226" s="2">
        <f>IFERROR(__xludf.DUMMYFUNCTION("""COMPUTED_VALUE"""),70640.65)</f>
        <v>70640.65</v>
      </c>
      <c r="D226" s="3">
        <f>IFERROR(__xludf.DUMMYFUNCTION("""COMPUTED_VALUE"""),43276.705555555556)</f>
        <v>43276.70556</v>
      </c>
      <c r="E226" s="2">
        <f>IFERROR(__xludf.DUMMYFUNCTION("""COMPUTED_VALUE"""),15.7)</f>
        <v>15.7</v>
      </c>
      <c r="G226" s="3">
        <f>IFERROR(__xludf.DUMMYFUNCTION("""COMPUTED_VALUE"""),43273.705555555556)</f>
        <v>43273.70556</v>
      </c>
      <c r="H226" s="2">
        <f>IFERROR(__xludf.DUMMYFUNCTION("""COMPUTED_VALUE"""),48.01)</f>
        <v>48.01</v>
      </c>
      <c r="J226" s="3">
        <f>IFERROR(__xludf.DUMMYFUNCTION("""COMPUTED_VALUE"""),43174.99861111111)</f>
        <v>43174.99861</v>
      </c>
      <c r="K226" s="2">
        <f>IFERROR(__xludf.DUMMYFUNCTION("""COMPUTED_VALUE"""),3.2821)</f>
        <v>3.2821</v>
      </c>
    </row>
    <row r="227">
      <c r="A227" s="3">
        <f>IFERROR(__xludf.DUMMYFUNCTION("""COMPUTED_VALUE"""),43276.705555555556)</f>
        <v>43276.70556</v>
      </c>
      <c r="B227" s="2">
        <f>IFERROR(__xludf.DUMMYFUNCTION("""COMPUTED_VALUE"""),70952.97)</f>
        <v>70952.97</v>
      </c>
      <c r="D227" s="3">
        <f>IFERROR(__xludf.DUMMYFUNCTION("""COMPUTED_VALUE"""),43277.705555555556)</f>
        <v>43277.70556</v>
      </c>
      <c r="E227" s="2">
        <f>IFERROR(__xludf.DUMMYFUNCTION("""COMPUTED_VALUE"""),16.04)</f>
        <v>16.04</v>
      </c>
      <c r="G227" s="3">
        <f>IFERROR(__xludf.DUMMYFUNCTION("""COMPUTED_VALUE"""),43276.705555555556)</f>
        <v>43276.70556</v>
      </c>
      <c r="H227" s="2">
        <f>IFERROR(__xludf.DUMMYFUNCTION("""COMPUTED_VALUE"""),47.16)</f>
        <v>47.16</v>
      </c>
      <c r="J227" s="3">
        <f>IFERROR(__xludf.DUMMYFUNCTION("""COMPUTED_VALUE"""),43175.99861111111)</f>
        <v>43175.99861</v>
      </c>
      <c r="K227" s="2">
        <f>IFERROR(__xludf.DUMMYFUNCTION("""COMPUTED_VALUE"""),3.279)</f>
        <v>3.279</v>
      </c>
    </row>
    <row r="228">
      <c r="A228" s="3">
        <f>IFERROR(__xludf.DUMMYFUNCTION("""COMPUTED_VALUE"""),43277.705555555556)</f>
        <v>43277.70556</v>
      </c>
      <c r="B228" s="2">
        <f>IFERROR(__xludf.DUMMYFUNCTION("""COMPUTED_VALUE"""),71404.59)</f>
        <v>71404.59</v>
      </c>
      <c r="D228" s="3">
        <f>IFERROR(__xludf.DUMMYFUNCTION("""COMPUTED_VALUE"""),43278.705555555556)</f>
        <v>43278.70556</v>
      </c>
      <c r="E228" s="2">
        <f>IFERROR(__xludf.DUMMYFUNCTION("""COMPUTED_VALUE"""),16.55)</f>
        <v>16.55</v>
      </c>
      <c r="G228" s="3">
        <f>IFERROR(__xludf.DUMMYFUNCTION("""COMPUTED_VALUE"""),43277.705555555556)</f>
        <v>43277.70556</v>
      </c>
      <c r="H228" s="2">
        <f>IFERROR(__xludf.DUMMYFUNCTION("""COMPUTED_VALUE"""),48.34)</f>
        <v>48.34</v>
      </c>
      <c r="J228" s="3">
        <f>IFERROR(__xludf.DUMMYFUNCTION("""COMPUTED_VALUE"""),43177.99861111111)</f>
        <v>43177.99861</v>
      </c>
      <c r="K228" s="2">
        <f>IFERROR(__xludf.DUMMYFUNCTION("""COMPUTED_VALUE"""),3.2801)</f>
        <v>3.2801</v>
      </c>
    </row>
    <row r="229">
      <c r="A229" s="3">
        <f>IFERROR(__xludf.DUMMYFUNCTION("""COMPUTED_VALUE"""),43278.705555555556)</f>
        <v>43278.70556</v>
      </c>
      <c r="B229" s="2">
        <f>IFERROR(__xludf.DUMMYFUNCTION("""COMPUTED_VALUE"""),70609.0)</f>
        <v>70609</v>
      </c>
      <c r="D229" s="3">
        <f>IFERROR(__xludf.DUMMYFUNCTION("""COMPUTED_VALUE"""),43279.705555555556)</f>
        <v>43279.70556</v>
      </c>
      <c r="E229" s="2">
        <f>IFERROR(__xludf.DUMMYFUNCTION("""COMPUTED_VALUE"""),16.6)</f>
        <v>16.6</v>
      </c>
      <c r="G229" s="3">
        <f>IFERROR(__xludf.DUMMYFUNCTION("""COMPUTED_VALUE"""),43278.705555555556)</f>
        <v>43278.70556</v>
      </c>
      <c r="H229" s="2">
        <f>IFERROR(__xludf.DUMMYFUNCTION("""COMPUTED_VALUE"""),48.15)</f>
        <v>48.15</v>
      </c>
      <c r="J229" s="3">
        <f>IFERROR(__xludf.DUMMYFUNCTION("""COMPUTED_VALUE"""),43178.99861111111)</f>
        <v>43178.99861</v>
      </c>
      <c r="K229" s="2">
        <f>IFERROR(__xludf.DUMMYFUNCTION("""COMPUTED_VALUE"""),3.2841)</f>
        <v>3.2841</v>
      </c>
    </row>
    <row r="230">
      <c r="A230" s="3">
        <f>IFERROR(__xludf.DUMMYFUNCTION("""COMPUTED_VALUE"""),43279.705555555556)</f>
        <v>43279.70556</v>
      </c>
      <c r="B230" s="2">
        <f>IFERROR(__xludf.DUMMYFUNCTION("""COMPUTED_VALUE"""),71766.52)</f>
        <v>71766.52</v>
      </c>
      <c r="D230" s="3">
        <f>IFERROR(__xludf.DUMMYFUNCTION("""COMPUTED_VALUE"""),43280.705555555556)</f>
        <v>43280.70556</v>
      </c>
      <c r="E230" s="2">
        <f>IFERROR(__xludf.DUMMYFUNCTION("""COMPUTED_VALUE"""),17.19)</f>
        <v>17.19</v>
      </c>
      <c r="G230" s="3">
        <f>IFERROR(__xludf.DUMMYFUNCTION("""COMPUTED_VALUE"""),43279.705555555556)</f>
        <v>43279.70556</v>
      </c>
      <c r="H230" s="2">
        <f>IFERROR(__xludf.DUMMYFUNCTION("""COMPUTED_VALUE"""),49.07)</f>
        <v>49.07</v>
      </c>
      <c r="J230" s="3">
        <f>IFERROR(__xludf.DUMMYFUNCTION("""COMPUTED_VALUE"""),43179.99861111111)</f>
        <v>43179.99861</v>
      </c>
      <c r="K230" s="2">
        <f>IFERROR(__xludf.DUMMYFUNCTION("""COMPUTED_VALUE"""),3.3087)</f>
        <v>3.3087</v>
      </c>
    </row>
    <row r="231">
      <c r="A231" s="3">
        <f>IFERROR(__xludf.DUMMYFUNCTION("""COMPUTED_VALUE"""),43280.705555555556)</f>
        <v>43280.70556</v>
      </c>
      <c r="B231" s="2">
        <f>IFERROR(__xludf.DUMMYFUNCTION("""COMPUTED_VALUE"""),72762.51)</f>
        <v>72762.51</v>
      </c>
      <c r="D231" s="3">
        <f>IFERROR(__xludf.DUMMYFUNCTION("""COMPUTED_VALUE"""),43283.705555555556)</f>
        <v>43283.70556</v>
      </c>
      <c r="E231" s="2">
        <f>IFERROR(__xludf.DUMMYFUNCTION("""COMPUTED_VALUE"""),17.47)</f>
        <v>17.47</v>
      </c>
      <c r="G231" s="3">
        <f>IFERROR(__xludf.DUMMYFUNCTION("""COMPUTED_VALUE"""),43280.705555555556)</f>
        <v>43280.70556</v>
      </c>
      <c r="H231" s="2">
        <f>IFERROR(__xludf.DUMMYFUNCTION("""COMPUTED_VALUE"""),49.59)</f>
        <v>49.59</v>
      </c>
      <c r="J231" s="3">
        <f>IFERROR(__xludf.DUMMYFUNCTION("""COMPUTED_VALUE"""),43180.99861111111)</f>
        <v>43180.99861</v>
      </c>
      <c r="K231" s="2">
        <f>IFERROR(__xludf.DUMMYFUNCTION("""COMPUTED_VALUE"""),3.2727)</f>
        <v>3.2727</v>
      </c>
    </row>
    <row r="232">
      <c r="A232" s="3">
        <f>IFERROR(__xludf.DUMMYFUNCTION("""COMPUTED_VALUE"""),43283.705555555556)</f>
        <v>43283.70556</v>
      </c>
      <c r="B232" s="2">
        <f>IFERROR(__xludf.DUMMYFUNCTION("""COMPUTED_VALUE"""),72839.74)</f>
        <v>72839.74</v>
      </c>
      <c r="D232" s="3">
        <f>IFERROR(__xludf.DUMMYFUNCTION("""COMPUTED_VALUE"""),43284.705555555556)</f>
        <v>43284.70556</v>
      </c>
      <c r="E232" s="2">
        <f>IFERROR(__xludf.DUMMYFUNCTION("""COMPUTED_VALUE"""),17.5)</f>
        <v>17.5</v>
      </c>
      <c r="G232" s="3">
        <f>IFERROR(__xludf.DUMMYFUNCTION("""COMPUTED_VALUE"""),43283.705555555556)</f>
        <v>43283.70556</v>
      </c>
      <c r="H232" s="2">
        <f>IFERROR(__xludf.DUMMYFUNCTION("""COMPUTED_VALUE"""),48.76)</f>
        <v>48.76</v>
      </c>
      <c r="J232" s="3">
        <f>IFERROR(__xludf.DUMMYFUNCTION("""COMPUTED_VALUE"""),43181.99861111111)</f>
        <v>43181.99861</v>
      </c>
      <c r="K232" s="2">
        <f>IFERROR(__xludf.DUMMYFUNCTION("""COMPUTED_VALUE"""),3.3141)</f>
        <v>3.3141</v>
      </c>
    </row>
    <row r="233">
      <c r="A233" s="3">
        <f>IFERROR(__xludf.DUMMYFUNCTION("""COMPUTED_VALUE"""),43284.705555555556)</f>
        <v>43284.70556</v>
      </c>
      <c r="B233" s="2">
        <f>IFERROR(__xludf.DUMMYFUNCTION("""COMPUTED_VALUE"""),73667.75)</f>
        <v>73667.75</v>
      </c>
      <c r="D233" s="3">
        <f>IFERROR(__xludf.DUMMYFUNCTION("""COMPUTED_VALUE"""),43285.705555555556)</f>
        <v>43285.70556</v>
      </c>
      <c r="E233" s="2">
        <f>IFERROR(__xludf.DUMMYFUNCTION("""COMPUTED_VALUE"""),17.61)</f>
        <v>17.61</v>
      </c>
      <c r="G233" s="3">
        <f>IFERROR(__xludf.DUMMYFUNCTION("""COMPUTED_VALUE"""),43284.705555555556)</f>
        <v>43284.70556</v>
      </c>
      <c r="H233" s="2">
        <f>IFERROR(__xludf.DUMMYFUNCTION("""COMPUTED_VALUE"""),47.96)</f>
        <v>47.96</v>
      </c>
      <c r="J233" s="3">
        <f>IFERROR(__xludf.DUMMYFUNCTION("""COMPUTED_VALUE"""),43182.99861111111)</f>
        <v>43182.99861</v>
      </c>
      <c r="K233" s="2">
        <f>IFERROR(__xludf.DUMMYFUNCTION("""COMPUTED_VALUE"""),3.3105)</f>
        <v>3.3105</v>
      </c>
    </row>
    <row r="234">
      <c r="A234" s="3">
        <f>IFERROR(__xludf.DUMMYFUNCTION("""COMPUTED_VALUE"""),43285.705555555556)</f>
        <v>43285.70556</v>
      </c>
      <c r="B234" s="2">
        <f>IFERROR(__xludf.DUMMYFUNCTION("""COMPUTED_VALUE"""),74743.11)</f>
        <v>74743.11</v>
      </c>
      <c r="D234" s="3">
        <f>IFERROR(__xludf.DUMMYFUNCTION("""COMPUTED_VALUE"""),43286.705555555556)</f>
        <v>43286.70556</v>
      </c>
      <c r="E234" s="2">
        <f>IFERROR(__xludf.DUMMYFUNCTION("""COMPUTED_VALUE"""),17.86)</f>
        <v>17.86</v>
      </c>
      <c r="G234" s="3">
        <f>IFERROR(__xludf.DUMMYFUNCTION("""COMPUTED_VALUE"""),43285.705555555556)</f>
        <v>43285.70556</v>
      </c>
      <c r="H234" s="2">
        <f>IFERROR(__xludf.DUMMYFUNCTION("""COMPUTED_VALUE"""),48.03)</f>
        <v>48.03</v>
      </c>
      <c r="J234" s="3">
        <f>IFERROR(__xludf.DUMMYFUNCTION("""COMPUTED_VALUE"""),43183.99861111111)</f>
        <v>43183.99861</v>
      </c>
      <c r="K234" s="2">
        <f>IFERROR(__xludf.DUMMYFUNCTION("""COMPUTED_VALUE"""),3.3105)</f>
        <v>3.3105</v>
      </c>
    </row>
    <row r="235">
      <c r="A235" s="3">
        <f>IFERROR(__xludf.DUMMYFUNCTION("""COMPUTED_VALUE"""),43286.705555555556)</f>
        <v>43286.70556</v>
      </c>
      <c r="B235" s="2">
        <f>IFERROR(__xludf.DUMMYFUNCTION("""COMPUTED_VALUE"""),74553.06)</f>
        <v>74553.06</v>
      </c>
      <c r="D235" s="3">
        <f>IFERROR(__xludf.DUMMYFUNCTION("""COMPUTED_VALUE"""),43287.705555555556)</f>
        <v>43287.70556</v>
      </c>
      <c r="E235" s="2">
        <f>IFERROR(__xludf.DUMMYFUNCTION("""COMPUTED_VALUE"""),17.94)</f>
        <v>17.94</v>
      </c>
      <c r="G235" s="3">
        <f>IFERROR(__xludf.DUMMYFUNCTION("""COMPUTED_VALUE"""),43286.705555555556)</f>
        <v>43286.70556</v>
      </c>
      <c r="H235" s="2">
        <f>IFERROR(__xludf.DUMMYFUNCTION("""COMPUTED_VALUE"""),49.7)</f>
        <v>49.7</v>
      </c>
      <c r="J235" s="3">
        <f>IFERROR(__xludf.DUMMYFUNCTION("""COMPUTED_VALUE"""),43184.99861111111)</f>
        <v>43184.99861</v>
      </c>
      <c r="K235" s="2">
        <f>IFERROR(__xludf.DUMMYFUNCTION("""COMPUTED_VALUE"""),3.3145)</f>
        <v>3.3145</v>
      </c>
    </row>
    <row r="236">
      <c r="A236" s="3">
        <f>IFERROR(__xludf.DUMMYFUNCTION("""COMPUTED_VALUE"""),43287.705555555556)</f>
        <v>43287.70556</v>
      </c>
      <c r="B236" s="2">
        <f>IFERROR(__xludf.DUMMYFUNCTION("""COMPUTED_VALUE"""),75010.39)</f>
        <v>75010.39</v>
      </c>
      <c r="D236" s="3">
        <f>IFERROR(__xludf.DUMMYFUNCTION("""COMPUTED_VALUE"""),43291.705555555556)</f>
        <v>43291.70556</v>
      </c>
      <c r="E236" s="2">
        <f>IFERROR(__xludf.DUMMYFUNCTION("""COMPUTED_VALUE"""),17.75)</f>
        <v>17.75</v>
      </c>
      <c r="G236" s="3">
        <f>IFERROR(__xludf.DUMMYFUNCTION("""COMPUTED_VALUE"""),43287.705555555556)</f>
        <v>43287.70556</v>
      </c>
      <c r="H236" s="2">
        <f>IFERROR(__xludf.DUMMYFUNCTION("""COMPUTED_VALUE"""),50.34)</f>
        <v>50.34</v>
      </c>
      <c r="J236" s="3">
        <f>IFERROR(__xludf.DUMMYFUNCTION("""COMPUTED_VALUE"""),43185.99861111111)</f>
        <v>43185.99861</v>
      </c>
      <c r="K236" s="2">
        <f>IFERROR(__xludf.DUMMYFUNCTION("""COMPUTED_VALUE"""),3.3103)</f>
        <v>3.3103</v>
      </c>
    </row>
    <row r="237">
      <c r="A237" s="3">
        <f>IFERROR(__xludf.DUMMYFUNCTION("""COMPUTED_VALUE"""),43291.705555555556)</f>
        <v>43291.70556</v>
      </c>
      <c r="B237" s="2">
        <f>IFERROR(__xludf.DUMMYFUNCTION("""COMPUTED_VALUE"""),74862.38)</f>
        <v>74862.38</v>
      </c>
      <c r="D237" s="3">
        <f>IFERROR(__xludf.DUMMYFUNCTION("""COMPUTED_VALUE"""),43292.705555555556)</f>
        <v>43292.70556</v>
      </c>
      <c r="E237" s="2">
        <f>IFERROR(__xludf.DUMMYFUNCTION("""COMPUTED_VALUE"""),17.41)</f>
        <v>17.41</v>
      </c>
      <c r="G237" s="3">
        <f>IFERROR(__xludf.DUMMYFUNCTION("""COMPUTED_VALUE"""),43291.705555555556)</f>
        <v>43291.70556</v>
      </c>
      <c r="H237" s="2">
        <f>IFERROR(__xludf.DUMMYFUNCTION("""COMPUTED_VALUE"""),49.53)</f>
        <v>49.53</v>
      </c>
      <c r="J237" s="3">
        <f>IFERROR(__xludf.DUMMYFUNCTION("""COMPUTED_VALUE"""),43186.99861111111)</f>
        <v>43186.99861</v>
      </c>
      <c r="K237" s="2">
        <f>IFERROR(__xludf.DUMMYFUNCTION("""COMPUTED_VALUE"""),3.3229)</f>
        <v>3.3229</v>
      </c>
    </row>
    <row r="238">
      <c r="A238" s="3">
        <f>IFERROR(__xludf.DUMMYFUNCTION("""COMPUTED_VALUE"""),43292.705555555556)</f>
        <v>43292.70556</v>
      </c>
      <c r="B238" s="2">
        <f>IFERROR(__xludf.DUMMYFUNCTION("""COMPUTED_VALUE"""),74398.55)</f>
        <v>74398.55</v>
      </c>
      <c r="D238" s="3">
        <f>IFERROR(__xludf.DUMMYFUNCTION("""COMPUTED_VALUE"""),43293.705555555556)</f>
        <v>43293.70556</v>
      </c>
      <c r="E238" s="2">
        <f>IFERROR(__xludf.DUMMYFUNCTION("""COMPUTED_VALUE"""),17.95)</f>
        <v>17.95</v>
      </c>
      <c r="G238" s="3">
        <f>IFERROR(__xludf.DUMMYFUNCTION("""COMPUTED_VALUE"""),43292.705555555556)</f>
        <v>43292.70556</v>
      </c>
      <c r="H238" s="2">
        <f>IFERROR(__xludf.DUMMYFUNCTION("""COMPUTED_VALUE"""),48.86)</f>
        <v>48.86</v>
      </c>
      <c r="J238" s="3">
        <f>IFERROR(__xludf.DUMMYFUNCTION("""COMPUTED_VALUE"""),43187.99861111111)</f>
        <v>43187.99861</v>
      </c>
      <c r="K238" s="2">
        <f>IFERROR(__xludf.DUMMYFUNCTION("""COMPUTED_VALUE"""),3.3193)</f>
        <v>3.3193</v>
      </c>
    </row>
    <row r="239">
      <c r="A239" s="3">
        <f>IFERROR(__xludf.DUMMYFUNCTION("""COMPUTED_VALUE"""),43293.705555555556)</f>
        <v>43293.70556</v>
      </c>
      <c r="B239" s="2">
        <f>IFERROR(__xludf.DUMMYFUNCTION("""COMPUTED_VALUE"""),75856.22)</f>
        <v>75856.22</v>
      </c>
      <c r="D239" s="3">
        <f>IFERROR(__xludf.DUMMYFUNCTION("""COMPUTED_VALUE"""),43294.705555555556)</f>
        <v>43294.70556</v>
      </c>
      <c r="E239" s="2">
        <f>IFERROR(__xludf.DUMMYFUNCTION("""COMPUTED_VALUE"""),18.11)</f>
        <v>18.11</v>
      </c>
      <c r="G239" s="3">
        <f>IFERROR(__xludf.DUMMYFUNCTION("""COMPUTED_VALUE"""),43293.705555555556)</f>
        <v>43293.70556</v>
      </c>
      <c r="H239" s="2">
        <f>IFERROR(__xludf.DUMMYFUNCTION("""COMPUTED_VALUE"""),50.45)</f>
        <v>50.45</v>
      </c>
      <c r="J239" s="3">
        <f>IFERROR(__xludf.DUMMYFUNCTION("""COMPUTED_VALUE"""),43188.99861111111)</f>
        <v>43188.99861</v>
      </c>
      <c r="K239" s="2">
        <f>IFERROR(__xludf.DUMMYFUNCTION("""COMPUTED_VALUE"""),3.3035)</f>
        <v>3.3035</v>
      </c>
    </row>
    <row r="240">
      <c r="A240" s="3">
        <f>IFERROR(__xludf.DUMMYFUNCTION("""COMPUTED_VALUE"""),43294.705555555556)</f>
        <v>43294.70556</v>
      </c>
      <c r="B240" s="2">
        <f>IFERROR(__xludf.DUMMYFUNCTION("""COMPUTED_VALUE"""),76594.35)</f>
        <v>76594.35</v>
      </c>
      <c r="D240" s="3">
        <f>IFERROR(__xludf.DUMMYFUNCTION("""COMPUTED_VALUE"""),43297.705555555556)</f>
        <v>43297.70556</v>
      </c>
      <c r="E240" s="2">
        <f>IFERROR(__xludf.DUMMYFUNCTION("""COMPUTED_VALUE"""),17.88)</f>
        <v>17.88</v>
      </c>
      <c r="G240" s="3">
        <f>IFERROR(__xludf.DUMMYFUNCTION("""COMPUTED_VALUE"""),43294.705555555556)</f>
        <v>43294.70556</v>
      </c>
      <c r="H240" s="2">
        <f>IFERROR(__xludf.DUMMYFUNCTION("""COMPUTED_VALUE"""),50.31)</f>
        <v>50.31</v>
      </c>
      <c r="J240" s="3">
        <f>IFERROR(__xludf.DUMMYFUNCTION("""COMPUTED_VALUE"""),43189.99861111111)</f>
        <v>43189.99861</v>
      </c>
      <c r="K240" s="2">
        <f>IFERROR(__xludf.DUMMYFUNCTION("""COMPUTED_VALUE"""),3.3036)</f>
        <v>3.3036</v>
      </c>
    </row>
    <row r="241">
      <c r="A241" s="3">
        <f>IFERROR(__xludf.DUMMYFUNCTION("""COMPUTED_VALUE"""),43297.705555555556)</f>
        <v>43297.70556</v>
      </c>
      <c r="B241" s="2">
        <f>IFERROR(__xludf.DUMMYFUNCTION("""COMPUTED_VALUE"""),76652.58)</f>
        <v>76652.58</v>
      </c>
      <c r="D241" s="3">
        <f>IFERROR(__xludf.DUMMYFUNCTION("""COMPUTED_VALUE"""),43298.705555555556)</f>
        <v>43298.70556</v>
      </c>
      <c r="E241" s="2">
        <f>IFERROR(__xludf.DUMMYFUNCTION("""COMPUTED_VALUE"""),18.29)</f>
        <v>18.29</v>
      </c>
      <c r="G241" s="3">
        <f>IFERROR(__xludf.DUMMYFUNCTION("""COMPUTED_VALUE"""),43297.705555555556)</f>
        <v>43297.70556</v>
      </c>
      <c r="H241" s="2">
        <f>IFERROR(__xludf.DUMMYFUNCTION("""COMPUTED_VALUE"""),50.0)</f>
        <v>50</v>
      </c>
      <c r="J241" s="3">
        <f>IFERROR(__xludf.DUMMYFUNCTION("""COMPUTED_VALUE"""),43190.99861111111)</f>
        <v>43190.99861</v>
      </c>
      <c r="K241" s="2">
        <f>IFERROR(__xludf.DUMMYFUNCTION("""COMPUTED_VALUE"""),3.3036)</f>
        <v>3.3036</v>
      </c>
    </row>
    <row r="242">
      <c r="A242" s="3">
        <f>IFERROR(__xludf.DUMMYFUNCTION("""COMPUTED_VALUE"""),43298.705555555556)</f>
        <v>43298.70556</v>
      </c>
      <c r="B242" s="2">
        <f>IFERROR(__xludf.DUMMYFUNCTION("""COMPUTED_VALUE"""),78130.3)</f>
        <v>78130.3</v>
      </c>
      <c r="D242" s="3">
        <f>IFERROR(__xludf.DUMMYFUNCTION("""COMPUTED_VALUE"""),43299.705555555556)</f>
        <v>43299.70556</v>
      </c>
      <c r="E242" s="2">
        <f>IFERROR(__xludf.DUMMYFUNCTION("""COMPUTED_VALUE"""),18.05)</f>
        <v>18.05</v>
      </c>
      <c r="G242" s="3">
        <f>IFERROR(__xludf.DUMMYFUNCTION("""COMPUTED_VALUE"""),43298.705555555556)</f>
        <v>43298.70556</v>
      </c>
      <c r="H242" s="2">
        <f>IFERROR(__xludf.DUMMYFUNCTION("""COMPUTED_VALUE"""),50.7)</f>
        <v>50.7</v>
      </c>
      <c r="J242" s="3">
        <f>IFERROR(__xludf.DUMMYFUNCTION("""COMPUTED_VALUE"""),43191.99861111111)</f>
        <v>43191.99861</v>
      </c>
      <c r="K242" s="2">
        <f>IFERROR(__xludf.DUMMYFUNCTION("""COMPUTED_VALUE"""),3.302)</f>
        <v>3.302</v>
      </c>
    </row>
    <row r="243">
      <c r="A243" s="3">
        <f>IFERROR(__xludf.DUMMYFUNCTION("""COMPUTED_VALUE"""),43299.705555555556)</f>
        <v>43299.70556</v>
      </c>
      <c r="B243" s="2">
        <f>IFERROR(__xludf.DUMMYFUNCTION("""COMPUTED_VALUE"""),77362.63)</f>
        <v>77362.63</v>
      </c>
      <c r="D243" s="3">
        <f>IFERROR(__xludf.DUMMYFUNCTION("""COMPUTED_VALUE"""),43300.705555555556)</f>
        <v>43300.70556</v>
      </c>
      <c r="E243" s="2">
        <f>IFERROR(__xludf.DUMMYFUNCTION("""COMPUTED_VALUE"""),18.4)</f>
        <v>18.4</v>
      </c>
      <c r="G243" s="3">
        <f>IFERROR(__xludf.DUMMYFUNCTION("""COMPUTED_VALUE"""),43299.705555555556)</f>
        <v>43299.70556</v>
      </c>
      <c r="H243" s="2">
        <f>IFERROR(__xludf.DUMMYFUNCTION("""COMPUTED_VALUE"""),51.45)</f>
        <v>51.45</v>
      </c>
      <c r="J243" s="3">
        <f>IFERROR(__xludf.DUMMYFUNCTION("""COMPUTED_VALUE"""),43192.99861111111)</f>
        <v>43192.99861</v>
      </c>
      <c r="K243" s="2">
        <f>IFERROR(__xludf.DUMMYFUNCTION("""COMPUTED_VALUE"""),3.3094)</f>
        <v>3.3094</v>
      </c>
    </row>
    <row r="244">
      <c r="A244" s="3">
        <f>IFERROR(__xludf.DUMMYFUNCTION("""COMPUTED_VALUE"""),43300.705555555556)</f>
        <v>43300.70556</v>
      </c>
      <c r="B244" s="2">
        <f>IFERROR(__xludf.DUMMYFUNCTION("""COMPUTED_VALUE"""),77486.84)</f>
        <v>77486.84</v>
      </c>
      <c r="D244" s="3">
        <f>IFERROR(__xludf.DUMMYFUNCTION("""COMPUTED_VALUE"""),43301.705555555556)</f>
        <v>43301.70556</v>
      </c>
      <c r="E244" s="2">
        <f>IFERROR(__xludf.DUMMYFUNCTION("""COMPUTED_VALUE"""),19.29)</f>
        <v>19.29</v>
      </c>
      <c r="G244" s="3">
        <f>IFERROR(__xludf.DUMMYFUNCTION("""COMPUTED_VALUE"""),43300.705555555556)</f>
        <v>43300.70556</v>
      </c>
      <c r="H244" s="2">
        <f>IFERROR(__xludf.DUMMYFUNCTION("""COMPUTED_VALUE"""),49.43)</f>
        <v>49.43</v>
      </c>
      <c r="J244" s="3">
        <f>IFERROR(__xludf.DUMMYFUNCTION("""COMPUTED_VALUE"""),43193.99861111111)</f>
        <v>43193.99861</v>
      </c>
      <c r="K244" s="2">
        <f>IFERROR(__xludf.DUMMYFUNCTION("""COMPUTED_VALUE"""),3.3394)</f>
        <v>3.3394</v>
      </c>
    </row>
    <row r="245">
      <c r="A245" s="3">
        <f>IFERROR(__xludf.DUMMYFUNCTION("""COMPUTED_VALUE"""),43301.705555555556)</f>
        <v>43301.70556</v>
      </c>
      <c r="B245" s="2">
        <f>IFERROR(__xludf.DUMMYFUNCTION("""COMPUTED_VALUE"""),78571.29)</f>
        <v>78571.29</v>
      </c>
      <c r="D245" s="3">
        <f>IFERROR(__xludf.DUMMYFUNCTION("""COMPUTED_VALUE"""),43304.705555555556)</f>
        <v>43304.70556</v>
      </c>
      <c r="E245" s="2">
        <f>IFERROR(__xludf.DUMMYFUNCTION("""COMPUTED_VALUE"""),19.26)</f>
        <v>19.26</v>
      </c>
      <c r="G245" s="3">
        <f>IFERROR(__xludf.DUMMYFUNCTION("""COMPUTED_VALUE"""),43301.705555555556)</f>
        <v>43301.70556</v>
      </c>
      <c r="H245" s="2">
        <f>IFERROR(__xludf.DUMMYFUNCTION("""COMPUTED_VALUE"""),48.72)</f>
        <v>48.72</v>
      </c>
      <c r="J245" s="3">
        <f>IFERROR(__xludf.DUMMYFUNCTION("""COMPUTED_VALUE"""),43194.99861111111)</f>
        <v>43194.99861</v>
      </c>
      <c r="K245" s="2">
        <f>IFERROR(__xludf.DUMMYFUNCTION("""COMPUTED_VALUE"""),3.3277)</f>
        <v>3.3277</v>
      </c>
    </row>
    <row r="246">
      <c r="A246" s="3">
        <f>IFERROR(__xludf.DUMMYFUNCTION("""COMPUTED_VALUE"""),43304.705555555556)</f>
        <v>43304.70556</v>
      </c>
      <c r="B246" s="2">
        <f>IFERROR(__xludf.DUMMYFUNCTION("""COMPUTED_VALUE"""),77996.12)</f>
        <v>77996.12</v>
      </c>
      <c r="D246" s="3">
        <f>IFERROR(__xludf.DUMMYFUNCTION("""COMPUTED_VALUE"""),43305.705555555556)</f>
        <v>43305.70556</v>
      </c>
      <c r="E246" s="2">
        <f>IFERROR(__xludf.DUMMYFUNCTION("""COMPUTED_VALUE"""),19.66)</f>
        <v>19.66</v>
      </c>
      <c r="G246" s="3">
        <f>IFERROR(__xludf.DUMMYFUNCTION("""COMPUTED_VALUE"""),43304.705555555556)</f>
        <v>43304.70556</v>
      </c>
      <c r="H246" s="2">
        <f>IFERROR(__xludf.DUMMYFUNCTION("""COMPUTED_VALUE"""),49.6)</f>
        <v>49.6</v>
      </c>
      <c r="J246" s="3">
        <f>IFERROR(__xludf.DUMMYFUNCTION("""COMPUTED_VALUE"""),43195.99861111111)</f>
        <v>43195.99861</v>
      </c>
      <c r="K246" s="2">
        <f>IFERROR(__xludf.DUMMYFUNCTION("""COMPUTED_VALUE"""),3.3416)</f>
        <v>3.3416</v>
      </c>
    </row>
    <row r="247">
      <c r="A247" s="3">
        <f>IFERROR(__xludf.DUMMYFUNCTION("""COMPUTED_VALUE"""),43305.705555555556)</f>
        <v>43305.70556</v>
      </c>
      <c r="B247" s="2">
        <f>IFERROR(__xludf.DUMMYFUNCTION("""COMPUTED_VALUE"""),79154.98)</f>
        <v>79154.98</v>
      </c>
      <c r="D247" s="3">
        <f>IFERROR(__xludf.DUMMYFUNCTION("""COMPUTED_VALUE"""),43306.705555555556)</f>
        <v>43306.70556</v>
      </c>
      <c r="E247" s="2">
        <f>IFERROR(__xludf.DUMMYFUNCTION("""COMPUTED_VALUE"""),19.96)</f>
        <v>19.96</v>
      </c>
      <c r="G247" s="3">
        <f>IFERROR(__xludf.DUMMYFUNCTION("""COMPUTED_VALUE"""),43305.705555555556)</f>
        <v>43305.70556</v>
      </c>
      <c r="H247" s="2">
        <f>IFERROR(__xludf.DUMMYFUNCTION("""COMPUTED_VALUE"""),51.31)</f>
        <v>51.31</v>
      </c>
      <c r="J247" s="3">
        <f>IFERROR(__xludf.DUMMYFUNCTION("""COMPUTED_VALUE"""),43196.99861111111)</f>
        <v>43196.99861</v>
      </c>
      <c r="K247" s="2">
        <f>IFERROR(__xludf.DUMMYFUNCTION("""COMPUTED_VALUE"""),3.3678)</f>
        <v>3.3678</v>
      </c>
    </row>
    <row r="248">
      <c r="A248" s="3">
        <f>IFERROR(__xludf.DUMMYFUNCTION("""COMPUTED_VALUE"""),43306.705555555556)</f>
        <v>43306.70556</v>
      </c>
      <c r="B248" s="2">
        <f>IFERROR(__xludf.DUMMYFUNCTION("""COMPUTED_VALUE"""),80218.04)</f>
        <v>80218.04</v>
      </c>
      <c r="D248" s="3">
        <f>IFERROR(__xludf.DUMMYFUNCTION("""COMPUTED_VALUE"""),43307.705555555556)</f>
        <v>43307.70556</v>
      </c>
      <c r="E248" s="2">
        <f>IFERROR(__xludf.DUMMYFUNCTION("""COMPUTED_VALUE"""),19.41)</f>
        <v>19.41</v>
      </c>
      <c r="G248" s="3">
        <f>IFERROR(__xludf.DUMMYFUNCTION("""COMPUTED_VALUE"""),43306.705555555556)</f>
        <v>43306.70556</v>
      </c>
      <c r="H248" s="2">
        <f>IFERROR(__xludf.DUMMYFUNCTION("""COMPUTED_VALUE"""),51.75)</f>
        <v>51.75</v>
      </c>
      <c r="J248" s="3">
        <f>IFERROR(__xludf.DUMMYFUNCTION("""COMPUTED_VALUE"""),43197.99861111111)</f>
        <v>43197.99861</v>
      </c>
      <c r="K248" s="2">
        <f>IFERROR(__xludf.DUMMYFUNCTION("""COMPUTED_VALUE"""),3.3665)</f>
        <v>3.3665</v>
      </c>
    </row>
    <row r="249">
      <c r="A249" s="3">
        <f>IFERROR(__xludf.DUMMYFUNCTION("""COMPUTED_VALUE"""),43307.705555555556)</f>
        <v>43307.70556</v>
      </c>
      <c r="B249" s="2">
        <f>IFERROR(__xludf.DUMMYFUNCTION("""COMPUTED_VALUE"""),79405.34)</f>
        <v>79405.34</v>
      </c>
      <c r="D249" s="3">
        <f>IFERROR(__xludf.DUMMYFUNCTION("""COMPUTED_VALUE"""),43308.705555555556)</f>
        <v>43308.70556</v>
      </c>
      <c r="E249" s="2">
        <f>IFERROR(__xludf.DUMMYFUNCTION("""COMPUTED_VALUE"""),19.77)</f>
        <v>19.77</v>
      </c>
      <c r="G249" s="3">
        <f>IFERROR(__xludf.DUMMYFUNCTION("""COMPUTED_VALUE"""),43307.705555555556)</f>
        <v>43307.70556</v>
      </c>
      <c r="H249" s="2">
        <f>IFERROR(__xludf.DUMMYFUNCTION("""COMPUTED_VALUE"""),52.78)</f>
        <v>52.78</v>
      </c>
      <c r="J249" s="3">
        <f>IFERROR(__xludf.DUMMYFUNCTION("""COMPUTED_VALUE"""),43198.99861111111)</f>
        <v>43198.99861</v>
      </c>
      <c r="K249" s="2">
        <f>IFERROR(__xludf.DUMMYFUNCTION("""COMPUTED_VALUE"""),3.3675)</f>
        <v>3.3675</v>
      </c>
    </row>
    <row r="250">
      <c r="A250" s="3">
        <f>IFERROR(__xludf.DUMMYFUNCTION("""COMPUTED_VALUE"""),43308.705555555556)</f>
        <v>43308.70556</v>
      </c>
      <c r="B250" s="2">
        <f>IFERROR(__xludf.DUMMYFUNCTION("""COMPUTED_VALUE"""),79866.1)</f>
        <v>79866.1</v>
      </c>
      <c r="D250" s="3">
        <f>IFERROR(__xludf.DUMMYFUNCTION("""COMPUTED_VALUE"""),43311.705555555556)</f>
        <v>43311.70556</v>
      </c>
      <c r="E250" s="2">
        <f>IFERROR(__xludf.DUMMYFUNCTION("""COMPUTED_VALUE"""),19.89)</f>
        <v>19.89</v>
      </c>
      <c r="G250" s="3">
        <f>IFERROR(__xludf.DUMMYFUNCTION("""COMPUTED_VALUE"""),43308.705555555556)</f>
        <v>43308.70556</v>
      </c>
      <c r="H250" s="2">
        <f>IFERROR(__xludf.DUMMYFUNCTION("""COMPUTED_VALUE"""),53.45)</f>
        <v>53.45</v>
      </c>
      <c r="J250" s="3">
        <f>IFERROR(__xludf.DUMMYFUNCTION("""COMPUTED_VALUE"""),43199.99861111111)</f>
        <v>43199.99861</v>
      </c>
      <c r="K250" s="2">
        <f>IFERROR(__xludf.DUMMYFUNCTION("""COMPUTED_VALUE"""),3.421)</f>
        <v>3.421</v>
      </c>
    </row>
    <row r="251">
      <c r="A251" s="3">
        <f>IFERROR(__xludf.DUMMYFUNCTION("""COMPUTED_VALUE"""),43311.705555555556)</f>
        <v>43311.70556</v>
      </c>
      <c r="B251" s="2">
        <f>IFERROR(__xludf.DUMMYFUNCTION("""COMPUTED_VALUE"""),80275.59)</f>
        <v>80275.59</v>
      </c>
      <c r="D251" s="3">
        <f>IFERROR(__xludf.DUMMYFUNCTION("""COMPUTED_VALUE"""),43312.705555555556)</f>
        <v>43312.70556</v>
      </c>
      <c r="E251" s="2">
        <f>IFERROR(__xludf.DUMMYFUNCTION("""COMPUTED_VALUE"""),19.72)</f>
        <v>19.72</v>
      </c>
      <c r="G251" s="3">
        <f>IFERROR(__xludf.DUMMYFUNCTION("""COMPUTED_VALUE"""),43311.705555555556)</f>
        <v>43311.70556</v>
      </c>
      <c r="H251" s="2">
        <f>IFERROR(__xludf.DUMMYFUNCTION("""COMPUTED_VALUE"""),54.33)</f>
        <v>54.33</v>
      </c>
      <c r="J251" s="3">
        <f>IFERROR(__xludf.DUMMYFUNCTION("""COMPUTED_VALUE"""),43200.99861111111)</f>
        <v>43200.99861</v>
      </c>
      <c r="K251" s="2">
        <f>IFERROR(__xludf.DUMMYFUNCTION("""COMPUTED_VALUE"""),3.4073)</f>
        <v>3.4073</v>
      </c>
    </row>
    <row r="252">
      <c r="A252" s="3">
        <f>IFERROR(__xludf.DUMMYFUNCTION("""COMPUTED_VALUE"""),43312.705555555556)</f>
        <v>43312.70556</v>
      </c>
      <c r="B252" s="2">
        <f>IFERROR(__xludf.DUMMYFUNCTION("""COMPUTED_VALUE"""),79220.43)</f>
        <v>79220.43</v>
      </c>
      <c r="D252" s="3">
        <f>IFERROR(__xludf.DUMMYFUNCTION("""COMPUTED_VALUE"""),43313.705555555556)</f>
        <v>43313.70556</v>
      </c>
      <c r="E252" s="2">
        <f>IFERROR(__xludf.DUMMYFUNCTION("""COMPUTED_VALUE"""),20.01)</f>
        <v>20.01</v>
      </c>
      <c r="G252" s="3">
        <f>IFERROR(__xludf.DUMMYFUNCTION("""COMPUTED_VALUE"""),43312.705555555556)</f>
        <v>43312.70556</v>
      </c>
      <c r="H252" s="2">
        <f>IFERROR(__xludf.DUMMYFUNCTION("""COMPUTED_VALUE"""),54.84)</f>
        <v>54.84</v>
      </c>
      <c r="J252" s="3">
        <f>IFERROR(__xludf.DUMMYFUNCTION("""COMPUTED_VALUE"""),43201.99861111111)</f>
        <v>43201.99861</v>
      </c>
      <c r="K252" s="2">
        <f>IFERROR(__xludf.DUMMYFUNCTION("""COMPUTED_VALUE"""),3.3731)</f>
        <v>3.3731</v>
      </c>
    </row>
    <row r="253">
      <c r="A253" s="3">
        <f>IFERROR(__xludf.DUMMYFUNCTION("""COMPUTED_VALUE"""),43313.705555555556)</f>
        <v>43313.70556</v>
      </c>
      <c r="B253" s="2">
        <f>IFERROR(__xludf.DUMMYFUNCTION("""COMPUTED_VALUE"""),79301.65)</f>
        <v>79301.65</v>
      </c>
      <c r="D253" s="3">
        <f>IFERROR(__xludf.DUMMYFUNCTION("""COMPUTED_VALUE"""),43314.705555555556)</f>
        <v>43314.70556</v>
      </c>
      <c r="E253" s="2">
        <f>IFERROR(__xludf.DUMMYFUNCTION("""COMPUTED_VALUE"""),20.41)</f>
        <v>20.41</v>
      </c>
      <c r="G253" s="3">
        <f>IFERROR(__xludf.DUMMYFUNCTION("""COMPUTED_VALUE"""),43313.705555555556)</f>
        <v>43313.70556</v>
      </c>
      <c r="H253" s="2">
        <f>IFERROR(__xludf.DUMMYFUNCTION("""COMPUTED_VALUE"""),53.06)</f>
        <v>53.06</v>
      </c>
      <c r="J253" s="3">
        <f>IFERROR(__xludf.DUMMYFUNCTION("""COMPUTED_VALUE"""),43202.99861111111)</f>
        <v>43202.99861</v>
      </c>
      <c r="K253" s="2">
        <f>IFERROR(__xludf.DUMMYFUNCTION("""COMPUTED_VALUE"""),3.411)</f>
        <v>3.411</v>
      </c>
    </row>
    <row r="254">
      <c r="A254" s="3">
        <f>IFERROR(__xludf.DUMMYFUNCTION("""COMPUTED_VALUE"""),43314.705555555556)</f>
        <v>43314.70556</v>
      </c>
      <c r="B254" s="2">
        <f>IFERROR(__xludf.DUMMYFUNCTION("""COMPUTED_VALUE"""),79636.69)</f>
        <v>79636.69</v>
      </c>
      <c r="D254" s="3">
        <f>IFERROR(__xludf.DUMMYFUNCTION("""COMPUTED_VALUE"""),43315.705555555556)</f>
        <v>43315.70556</v>
      </c>
      <c r="E254" s="2">
        <f>IFERROR(__xludf.DUMMYFUNCTION("""COMPUTED_VALUE"""),21.11)</f>
        <v>21.11</v>
      </c>
      <c r="G254" s="3">
        <f>IFERROR(__xludf.DUMMYFUNCTION("""COMPUTED_VALUE"""),43314.705555555556)</f>
        <v>43314.70556</v>
      </c>
      <c r="H254" s="2">
        <f>IFERROR(__xludf.DUMMYFUNCTION("""COMPUTED_VALUE"""),52.84)</f>
        <v>52.84</v>
      </c>
      <c r="J254" s="3">
        <f>IFERROR(__xludf.DUMMYFUNCTION("""COMPUTED_VALUE"""),43203.99861111111)</f>
        <v>43203.99861</v>
      </c>
      <c r="K254" s="2">
        <f>IFERROR(__xludf.DUMMYFUNCTION("""COMPUTED_VALUE"""),3.4212)</f>
        <v>3.4212</v>
      </c>
    </row>
    <row r="255">
      <c r="A255" s="3">
        <f>IFERROR(__xludf.DUMMYFUNCTION("""COMPUTED_VALUE"""),43315.705555555556)</f>
        <v>43315.70556</v>
      </c>
      <c r="B255" s="2">
        <f>IFERROR(__xludf.DUMMYFUNCTION("""COMPUTED_VALUE"""),81434.98)</f>
        <v>81434.98</v>
      </c>
      <c r="D255" s="3">
        <f>IFERROR(__xludf.DUMMYFUNCTION("""COMPUTED_VALUE"""),43318.705555555556)</f>
        <v>43318.70556</v>
      </c>
      <c r="E255" s="2">
        <f>IFERROR(__xludf.DUMMYFUNCTION("""COMPUTED_VALUE"""),21.04)</f>
        <v>21.04</v>
      </c>
      <c r="G255" s="3">
        <f>IFERROR(__xludf.DUMMYFUNCTION("""COMPUTED_VALUE"""),43315.705555555556)</f>
        <v>43315.70556</v>
      </c>
      <c r="H255" s="2">
        <f>IFERROR(__xludf.DUMMYFUNCTION("""COMPUTED_VALUE"""),52.55)</f>
        <v>52.55</v>
      </c>
      <c r="J255" s="3">
        <f>IFERROR(__xludf.DUMMYFUNCTION("""COMPUTED_VALUE"""),43205.99861111111)</f>
        <v>43205.99861</v>
      </c>
      <c r="K255" s="2">
        <f>IFERROR(__xludf.DUMMYFUNCTION("""COMPUTED_VALUE"""),3.4243)</f>
        <v>3.4243</v>
      </c>
    </row>
    <row r="256">
      <c r="A256" s="3">
        <f>IFERROR(__xludf.DUMMYFUNCTION("""COMPUTED_VALUE"""),43318.705555555556)</f>
        <v>43318.70556</v>
      </c>
      <c r="B256" s="2">
        <f>IFERROR(__xludf.DUMMYFUNCTION("""COMPUTED_VALUE"""),81050.76)</f>
        <v>81050.76</v>
      </c>
      <c r="D256" s="3">
        <f>IFERROR(__xludf.DUMMYFUNCTION("""COMPUTED_VALUE"""),43319.705555555556)</f>
        <v>43319.70556</v>
      </c>
      <c r="E256" s="2">
        <f>IFERROR(__xludf.DUMMYFUNCTION("""COMPUTED_VALUE"""),20.71)</f>
        <v>20.71</v>
      </c>
      <c r="G256" s="3">
        <f>IFERROR(__xludf.DUMMYFUNCTION("""COMPUTED_VALUE"""),43318.705555555556)</f>
        <v>43318.70556</v>
      </c>
      <c r="H256" s="2">
        <f>IFERROR(__xludf.DUMMYFUNCTION("""COMPUTED_VALUE"""),52.4)</f>
        <v>52.4</v>
      </c>
      <c r="J256" s="3">
        <f>IFERROR(__xludf.DUMMYFUNCTION("""COMPUTED_VALUE"""),43206.99861111111)</f>
        <v>43206.99861</v>
      </c>
      <c r="K256" s="2">
        <f>IFERROR(__xludf.DUMMYFUNCTION("""COMPUTED_VALUE"""),3.4161)</f>
        <v>3.4161</v>
      </c>
    </row>
    <row r="257">
      <c r="A257" s="3">
        <f>IFERROR(__xludf.DUMMYFUNCTION("""COMPUTED_VALUE"""),43319.705555555556)</f>
        <v>43319.70556</v>
      </c>
      <c r="B257" s="2">
        <f>IFERROR(__xludf.DUMMYFUNCTION("""COMPUTED_VALUE"""),80346.52)</f>
        <v>80346.52</v>
      </c>
      <c r="D257" s="3">
        <f>IFERROR(__xludf.DUMMYFUNCTION("""COMPUTED_VALUE"""),43320.705555555556)</f>
        <v>43320.70556</v>
      </c>
      <c r="E257" s="2">
        <f>IFERROR(__xludf.DUMMYFUNCTION("""COMPUTED_VALUE"""),20.14)</f>
        <v>20.14</v>
      </c>
      <c r="G257" s="3">
        <f>IFERROR(__xludf.DUMMYFUNCTION("""COMPUTED_VALUE"""),43319.705555555556)</f>
        <v>43319.70556</v>
      </c>
      <c r="H257" s="2">
        <f>IFERROR(__xludf.DUMMYFUNCTION("""COMPUTED_VALUE"""),52.75)</f>
        <v>52.75</v>
      </c>
      <c r="J257" s="3">
        <f>IFERROR(__xludf.DUMMYFUNCTION("""COMPUTED_VALUE"""),43207.99861111111)</f>
        <v>43207.99861</v>
      </c>
      <c r="K257" s="2">
        <f>IFERROR(__xludf.DUMMYFUNCTION("""COMPUTED_VALUE"""),3.4058)</f>
        <v>3.4058</v>
      </c>
    </row>
    <row r="258">
      <c r="A258" s="3">
        <f>IFERROR(__xludf.DUMMYFUNCTION("""COMPUTED_VALUE"""),43320.705555555556)</f>
        <v>43320.70556</v>
      </c>
      <c r="B258" s="2">
        <f>IFERROR(__xludf.DUMMYFUNCTION("""COMPUTED_VALUE"""),79151.7)</f>
        <v>79151.7</v>
      </c>
      <c r="D258" s="3">
        <f>IFERROR(__xludf.DUMMYFUNCTION("""COMPUTED_VALUE"""),43321.705555555556)</f>
        <v>43321.70556</v>
      </c>
      <c r="E258" s="2">
        <f>IFERROR(__xludf.DUMMYFUNCTION("""COMPUTED_VALUE"""),20.34)</f>
        <v>20.34</v>
      </c>
      <c r="G258" s="3">
        <f>IFERROR(__xludf.DUMMYFUNCTION("""COMPUTED_VALUE"""),43320.705555555556)</f>
        <v>43320.70556</v>
      </c>
      <c r="H258" s="2">
        <f>IFERROR(__xludf.DUMMYFUNCTION("""COMPUTED_VALUE"""),52.4)</f>
        <v>52.4</v>
      </c>
      <c r="J258" s="3">
        <f>IFERROR(__xludf.DUMMYFUNCTION("""COMPUTED_VALUE"""),43208.99861111111)</f>
        <v>43208.99861</v>
      </c>
      <c r="K258" s="2">
        <f>IFERROR(__xludf.DUMMYFUNCTION("""COMPUTED_VALUE"""),3.3771)</f>
        <v>3.3771</v>
      </c>
    </row>
    <row r="259">
      <c r="A259" s="3">
        <f>IFERROR(__xludf.DUMMYFUNCTION("""COMPUTED_VALUE"""),43321.705555555556)</f>
        <v>43321.70556</v>
      </c>
      <c r="B259" s="2">
        <f>IFERROR(__xludf.DUMMYFUNCTION("""COMPUTED_VALUE"""),78767.99)</f>
        <v>78767.99</v>
      </c>
      <c r="D259" s="3">
        <f>IFERROR(__xludf.DUMMYFUNCTION("""COMPUTED_VALUE"""),43322.705555555556)</f>
        <v>43322.70556</v>
      </c>
      <c r="E259" s="2">
        <f>IFERROR(__xludf.DUMMYFUNCTION("""COMPUTED_VALUE"""),19.59)</f>
        <v>19.59</v>
      </c>
      <c r="G259" s="3">
        <f>IFERROR(__xludf.DUMMYFUNCTION("""COMPUTED_VALUE"""),43321.705555555556)</f>
        <v>43321.70556</v>
      </c>
      <c r="H259" s="2">
        <f>IFERROR(__xludf.DUMMYFUNCTION("""COMPUTED_VALUE"""),51.84)</f>
        <v>51.84</v>
      </c>
      <c r="J259" s="3">
        <f>IFERROR(__xludf.DUMMYFUNCTION("""COMPUTED_VALUE"""),43209.99861111111)</f>
        <v>43209.99861</v>
      </c>
      <c r="K259" s="2">
        <f>IFERROR(__xludf.DUMMYFUNCTION("""COMPUTED_VALUE"""),3.3827)</f>
        <v>3.3827</v>
      </c>
    </row>
    <row r="260">
      <c r="A260" s="3">
        <f>IFERROR(__xludf.DUMMYFUNCTION("""COMPUTED_VALUE"""),43322.705555555556)</f>
        <v>43322.70556</v>
      </c>
      <c r="B260" s="2">
        <f>IFERROR(__xludf.DUMMYFUNCTION("""COMPUTED_VALUE"""),76514.35)</f>
        <v>76514.35</v>
      </c>
      <c r="D260" s="3">
        <f>IFERROR(__xludf.DUMMYFUNCTION("""COMPUTED_VALUE"""),43325.705555555556)</f>
        <v>43325.70556</v>
      </c>
      <c r="E260" s="2">
        <f>IFERROR(__xludf.DUMMYFUNCTION("""COMPUTED_VALUE"""),20.04)</f>
        <v>20.04</v>
      </c>
      <c r="G260" s="3">
        <f>IFERROR(__xludf.DUMMYFUNCTION("""COMPUTED_VALUE"""),43322.705555555556)</f>
        <v>43322.70556</v>
      </c>
      <c r="H260" s="2">
        <f>IFERROR(__xludf.DUMMYFUNCTION("""COMPUTED_VALUE"""),51.71)</f>
        <v>51.71</v>
      </c>
      <c r="J260" s="3">
        <f>IFERROR(__xludf.DUMMYFUNCTION("""COMPUTED_VALUE"""),43210.99861111111)</f>
        <v>43210.99861</v>
      </c>
      <c r="K260" s="2">
        <f>IFERROR(__xludf.DUMMYFUNCTION("""COMPUTED_VALUE"""),3.4114)</f>
        <v>3.4114</v>
      </c>
    </row>
    <row r="261">
      <c r="A261" s="3">
        <f>IFERROR(__xludf.DUMMYFUNCTION("""COMPUTED_VALUE"""),43325.705555555556)</f>
        <v>43325.70556</v>
      </c>
      <c r="B261" s="2">
        <f>IFERROR(__xludf.DUMMYFUNCTION("""COMPUTED_VALUE"""),77496.45)</f>
        <v>77496.45</v>
      </c>
      <c r="D261" s="3">
        <f>IFERROR(__xludf.DUMMYFUNCTION("""COMPUTED_VALUE"""),43326.705555555556)</f>
        <v>43326.70556</v>
      </c>
      <c r="E261" s="2">
        <f>IFERROR(__xludf.DUMMYFUNCTION("""COMPUTED_VALUE"""),19.98)</f>
        <v>19.98</v>
      </c>
      <c r="G261" s="3">
        <f>IFERROR(__xludf.DUMMYFUNCTION("""COMPUTED_VALUE"""),43325.705555555556)</f>
        <v>43325.70556</v>
      </c>
      <c r="H261" s="2">
        <f>IFERROR(__xludf.DUMMYFUNCTION("""COMPUTED_VALUE"""),52.28)</f>
        <v>52.28</v>
      </c>
      <c r="J261" s="3">
        <f>IFERROR(__xludf.DUMMYFUNCTION("""COMPUTED_VALUE"""),43211.99861111111)</f>
        <v>43211.99861</v>
      </c>
      <c r="K261" s="2">
        <f>IFERROR(__xludf.DUMMYFUNCTION("""COMPUTED_VALUE"""),3.4103)</f>
        <v>3.4103</v>
      </c>
    </row>
    <row r="262">
      <c r="A262" s="3">
        <f>IFERROR(__xludf.DUMMYFUNCTION("""COMPUTED_VALUE"""),43326.705555555556)</f>
        <v>43326.70556</v>
      </c>
      <c r="B262" s="2">
        <f>IFERROR(__xludf.DUMMYFUNCTION("""COMPUTED_VALUE"""),78602.11)</f>
        <v>78602.11</v>
      </c>
      <c r="D262" s="3">
        <f>IFERROR(__xludf.DUMMYFUNCTION("""COMPUTED_VALUE"""),43327.705555555556)</f>
        <v>43327.70556</v>
      </c>
      <c r="E262" s="2">
        <f>IFERROR(__xludf.DUMMYFUNCTION("""COMPUTED_VALUE"""),19.05)</f>
        <v>19.05</v>
      </c>
      <c r="G262" s="3">
        <f>IFERROR(__xludf.DUMMYFUNCTION("""COMPUTED_VALUE"""),43326.705555555556)</f>
        <v>43326.70556</v>
      </c>
      <c r="H262" s="2">
        <f>IFERROR(__xludf.DUMMYFUNCTION("""COMPUTED_VALUE"""),52.76)</f>
        <v>52.76</v>
      </c>
      <c r="J262" s="3">
        <f>IFERROR(__xludf.DUMMYFUNCTION("""COMPUTED_VALUE"""),43212.99861111111)</f>
        <v>43212.99861</v>
      </c>
      <c r="K262" s="2">
        <f>IFERROR(__xludf.DUMMYFUNCTION("""COMPUTED_VALUE"""),3.4137)</f>
        <v>3.4137</v>
      </c>
    </row>
    <row r="263">
      <c r="A263" s="3">
        <f>IFERROR(__xludf.DUMMYFUNCTION("""COMPUTED_VALUE"""),43327.705555555556)</f>
        <v>43327.70556</v>
      </c>
      <c r="B263" s="2">
        <f>IFERROR(__xludf.DUMMYFUNCTION("""COMPUTED_VALUE"""),77077.99)</f>
        <v>77077.99</v>
      </c>
      <c r="D263" s="3">
        <f>IFERROR(__xludf.DUMMYFUNCTION("""COMPUTED_VALUE"""),43328.705555555556)</f>
        <v>43328.70556</v>
      </c>
      <c r="E263" s="2">
        <f>IFERROR(__xludf.DUMMYFUNCTION("""COMPUTED_VALUE"""),18.95)</f>
        <v>18.95</v>
      </c>
      <c r="G263" s="3">
        <f>IFERROR(__xludf.DUMMYFUNCTION("""COMPUTED_VALUE"""),43327.705555555556)</f>
        <v>43327.70556</v>
      </c>
      <c r="H263" s="2">
        <f>IFERROR(__xludf.DUMMYFUNCTION("""COMPUTED_VALUE"""),50.41)</f>
        <v>50.41</v>
      </c>
      <c r="J263" s="3">
        <f>IFERROR(__xludf.DUMMYFUNCTION("""COMPUTED_VALUE"""),43213.99861111111)</f>
        <v>43213.99861</v>
      </c>
      <c r="K263" s="2">
        <f>IFERROR(__xludf.DUMMYFUNCTION("""COMPUTED_VALUE"""),3.4489)</f>
        <v>3.4489</v>
      </c>
    </row>
    <row r="264">
      <c r="A264" s="3">
        <f>IFERROR(__xludf.DUMMYFUNCTION("""COMPUTED_VALUE"""),43328.705555555556)</f>
        <v>43328.70556</v>
      </c>
      <c r="B264" s="2">
        <f>IFERROR(__xludf.DUMMYFUNCTION("""COMPUTED_VALUE"""),76818.72)</f>
        <v>76818.72</v>
      </c>
      <c r="D264" s="3">
        <f>IFERROR(__xludf.DUMMYFUNCTION("""COMPUTED_VALUE"""),43329.705555555556)</f>
        <v>43329.70556</v>
      </c>
      <c r="E264" s="2">
        <f>IFERROR(__xludf.DUMMYFUNCTION("""COMPUTED_VALUE"""),18.46)</f>
        <v>18.46</v>
      </c>
      <c r="G264" s="3">
        <f>IFERROR(__xludf.DUMMYFUNCTION("""COMPUTED_VALUE"""),43328.705555555556)</f>
        <v>43328.70556</v>
      </c>
      <c r="H264" s="2">
        <f>IFERROR(__xludf.DUMMYFUNCTION("""COMPUTED_VALUE"""),49.72)</f>
        <v>49.72</v>
      </c>
      <c r="J264" s="3">
        <f>IFERROR(__xludf.DUMMYFUNCTION("""COMPUTED_VALUE"""),43214.99861111111)</f>
        <v>43214.99861</v>
      </c>
      <c r="K264" s="2">
        <f>IFERROR(__xludf.DUMMYFUNCTION("""COMPUTED_VALUE"""),3.4715)</f>
        <v>3.4715</v>
      </c>
    </row>
    <row r="265">
      <c r="A265" s="3">
        <f>IFERROR(__xludf.DUMMYFUNCTION("""COMPUTED_VALUE"""),43329.705555555556)</f>
        <v>43329.70556</v>
      </c>
      <c r="B265" s="2">
        <f>IFERROR(__xludf.DUMMYFUNCTION("""COMPUTED_VALUE"""),76028.5)</f>
        <v>76028.5</v>
      </c>
      <c r="D265" s="3">
        <f>IFERROR(__xludf.DUMMYFUNCTION("""COMPUTED_VALUE"""),43332.705555555556)</f>
        <v>43332.70556</v>
      </c>
      <c r="E265" s="2">
        <f>IFERROR(__xludf.DUMMYFUNCTION("""COMPUTED_VALUE"""),18.36)</f>
        <v>18.36</v>
      </c>
      <c r="G265" s="3">
        <f>IFERROR(__xludf.DUMMYFUNCTION("""COMPUTED_VALUE"""),43329.705555555556)</f>
        <v>43329.70556</v>
      </c>
      <c r="H265" s="2">
        <f>IFERROR(__xludf.DUMMYFUNCTION("""COMPUTED_VALUE"""),50.8)</f>
        <v>50.8</v>
      </c>
      <c r="J265" s="3">
        <f>IFERROR(__xludf.DUMMYFUNCTION("""COMPUTED_VALUE"""),43215.99861111111)</f>
        <v>43215.99861</v>
      </c>
      <c r="K265" s="2">
        <f>IFERROR(__xludf.DUMMYFUNCTION("""COMPUTED_VALUE"""),3.4809)</f>
        <v>3.4809</v>
      </c>
    </row>
    <row r="266">
      <c r="A266" s="3">
        <f>IFERROR(__xludf.DUMMYFUNCTION("""COMPUTED_VALUE"""),43332.705555555556)</f>
        <v>43332.70556</v>
      </c>
      <c r="B266" s="2">
        <f>IFERROR(__xludf.DUMMYFUNCTION("""COMPUTED_VALUE"""),76327.89)</f>
        <v>76327.89</v>
      </c>
      <c r="D266" s="3">
        <f>IFERROR(__xludf.DUMMYFUNCTION("""COMPUTED_VALUE"""),43333.705555555556)</f>
        <v>43333.70556</v>
      </c>
      <c r="E266" s="2">
        <f>IFERROR(__xludf.DUMMYFUNCTION("""COMPUTED_VALUE"""),17.72)</f>
        <v>17.72</v>
      </c>
      <c r="G266" s="3">
        <f>IFERROR(__xludf.DUMMYFUNCTION("""COMPUTED_VALUE"""),43332.705555555556)</f>
        <v>43332.70556</v>
      </c>
      <c r="H266" s="2">
        <f>IFERROR(__xludf.DUMMYFUNCTION("""COMPUTED_VALUE"""),51.44)</f>
        <v>51.44</v>
      </c>
      <c r="J266" s="3">
        <f>IFERROR(__xludf.DUMMYFUNCTION("""COMPUTED_VALUE"""),43216.99861111111)</f>
        <v>43216.99861</v>
      </c>
      <c r="K266" s="2">
        <f>IFERROR(__xludf.DUMMYFUNCTION("""COMPUTED_VALUE"""),3.4742)</f>
        <v>3.4742</v>
      </c>
    </row>
    <row r="267">
      <c r="A267" s="3">
        <f>IFERROR(__xludf.DUMMYFUNCTION("""COMPUTED_VALUE"""),43333.705555555556)</f>
        <v>43333.70556</v>
      </c>
      <c r="B267" s="2">
        <f>IFERROR(__xludf.DUMMYFUNCTION("""COMPUTED_VALUE"""),75180.4)</f>
        <v>75180.4</v>
      </c>
      <c r="D267" s="3">
        <f>IFERROR(__xludf.DUMMYFUNCTION("""COMPUTED_VALUE"""),43334.705555555556)</f>
        <v>43334.70556</v>
      </c>
      <c r="E267" s="2">
        <f>IFERROR(__xludf.DUMMYFUNCTION("""COMPUTED_VALUE"""),18.35)</f>
        <v>18.35</v>
      </c>
      <c r="G267" s="3">
        <f>IFERROR(__xludf.DUMMYFUNCTION("""COMPUTED_VALUE"""),43333.705555555556)</f>
        <v>43333.70556</v>
      </c>
      <c r="H267" s="2">
        <f>IFERROR(__xludf.DUMMYFUNCTION("""COMPUTED_VALUE"""),51.73)</f>
        <v>51.73</v>
      </c>
      <c r="J267" s="3">
        <f>IFERROR(__xludf.DUMMYFUNCTION("""COMPUTED_VALUE"""),43217.99861111111)</f>
        <v>43217.99861</v>
      </c>
      <c r="K267" s="2">
        <f>IFERROR(__xludf.DUMMYFUNCTION("""COMPUTED_VALUE"""),3.4559)</f>
        <v>3.4559</v>
      </c>
    </row>
    <row r="268">
      <c r="A268" s="3">
        <f>IFERROR(__xludf.DUMMYFUNCTION("""COMPUTED_VALUE"""),43334.705555555556)</f>
        <v>43334.70556</v>
      </c>
      <c r="B268" s="2">
        <f>IFERROR(__xludf.DUMMYFUNCTION("""COMPUTED_VALUE"""),76902.3)</f>
        <v>76902.3</v>
      </c>
      <c r="D268" s="3">
        <f>IFERROR(__xludf.DUMMYFUNCTION("""COMPUTED_VALUE"""),43335.705555555556)</f>
        <v>43335.70556</v>
      </c>
      <c r="E268" s="2">
        <f>IFERROR(__xludf.DUMMYFUNCTION("""COMPUTED_VALUE"""),17.95)</f>
        <v>17.95</v>
      </c>
      <c r="G268" s="3">
        <f>IFERROR(__xludf.DUMMYFUNCTION("""COMPUTED_VALUE"""),43334.705555555556)</f>
        <v>43334.70556</v>
      </c>
      <c r="H268" s="2">
        <f>IFERROR(__xludf.DUMMYFUNCTION("""COMPUTED_VALUE"""),53.3)</f>
        <v>53.3</v>
      </c>
      <c r="J268" s="3">
        <f>IFERROR(__xludf.DUMMYFUNCTION("""COMPUTED_VALUE"""),43219.99861111111)</f>
        <v>43219.99861</v>
      </c>
      <c r="K268" s="2">
        <f>IFERROR(__xludf.DUMMYFUNCTION("""COMPUTED_VALUE"""),3.4581)</f>
        <v>3.4581</v>
      </c>
    </row>
    <row r="269">
      <c r="A269" s="3">
        <f>IFERROR(__xludf.DUMMYFUNCTION("""COMPUTED_VALUE"""),43335.705555555556)</f>
        <v>43335.70556</v>
      </c>
      <c r="B269" s="2">
        <f>IFERROR(__xludf.DUMMYFUNCTION("""COMPUTED_VALUE"""),75633.77)</f>
        <v>75633.77</v>
      </c>
      <c r="D269" s="3">
        <f>IFERROR(__xludf.DUMMYFUNCTION("""COMPUTED_VALUE"""),43336.705555555556)</f>
        <v>43336.70556</v>
      </c>
      <c r="E269" s="2">
        <f>IFERROR(__xludf.DUMMYFUNCTION("""COMPUTED_VALUE"""),18.3)</f>
        <v>18.3</v>
      </c>
      <c r="G269" s="3">
        <f>IFERROR(__xludf.DUMMYFUNCTION("""COMPUTED_VALUE"""),43335.705555555556)</f>
        <v>43335.70556</v>
      </c>
      <c r="H269" s="2">
        <f>IFERROR(__xludf.DUMMYFUNCTION("""COMPUTED_VALUE"""),53.35)</f>
        <v>53.35</v>
      </c>
      <c r="J269" s="3">
        <f>IFERROR(__xludf.DUMMYFUNCTION("""COMPUTED_VALUE"""),43220.99861111111)</f>
        <v>43220.99861</v>
      </c>
      <c r="K269" s="2">
        <f>IFERROR(__xludf.DUMMYFUNCTION("""COMPUTED_VALUE"""),3.5058)</f>
        <v>3.5058</v>
      </c>
    </row>
    <row r="270">
      <c r="A270" s="3">
        <f>IFERROR(__xludf.DUMMYFUNCTION("""COMPUTED_VALUE"""),43336.705555555556)</f>
        <v>43336.70556</v>
      </c>
      <c r="B270" s="2">
        <f>IFERROR(__xludf.DUMMYFUNCTION("""COMPUTED_VALUE"""),76262.23)</f>
        <v>76262.23</v>
      </c>
      <c r="D270" s="3">
        <f>IFERROR(__xludf.DUMMYFUNCTION("""COMPUTED_VALUE"""),43339.705555555556)</f>
        <v>43339.70556</v>
      </c>
      <c r="E270" s="2">
        <f>IFERROR(__xludf.DUMMYFUNCTION("""COMPUTED_VALUE"""),18.71)</f>
        <v>18.71</v>
      </c>
      <c r="G270" s="3">
        <f>IFERROR(__xludf.DUMMYFUNCTION("""COMPUTED_VALUE"""),43336.705555555556)</f>
        <v>43336.70556</v>
      </c>
      <c r="H270" s="2">
        <f>IFERROR(__xludf.DUMMYFUNCTION("""COMPUTED_VALUE"""),54.15)</f>
        <v>54.15</v>
      </c>
      <c r="J270" s="3">
        <f>IFERROR(__xludf.DUMMYFUNCTION("""COMPUTED_VALUE"""),43221.99861111111)</f>
        <v>43221.99861</v>
      </c>
      <c r="K270" s="2">
        <f>IFERROR(__xludf.DUMMYFUNCTION("""COMPUTED_VALUE"""),3.5061)</f>
        <v>3.5061</v>
      </c>
    </row>
    <row r="271">
      <c r="A271" s="3">
        <f>IFERROR(__xludf.DUMMYFUNCTION("""COMPUTED_VALUE"""),43339.705555555556)</f>
        <v>43339.70556</v>
      </c>
      <c r="B271" s="2">
        <f>IFERROR(__xludf.DUMMYFUNCTION("""COMPUTED_VALUE"""),77929.68)</f>
        <v>77929.68</v>
      </c>
      <c r="D271" s="3">
        <f>IFERROR(__xludf.DUMMYFUNCTION("""COMPUTED_VALUE"""),43340.705555555556)</f>
        <v>43340.70556</v>
      </c>
      <c r="E271" s="2">
        <f>IFERROR(__xludf.DUMMYFUNCTION("""COMPUTED_VALUE"""),18.35)</f>
        <v>18.35</v>
      </c>
      <c r="G271" s="3">
        <f>IFERROR(__xludf.DUMMYFUNCTION("""COMPUTED_VALUE"""),43339.705555555556)</f>
        <v>43339.70556</v>
      </c>
      <c r="H271" s="2">
        <f>IFERROR(__xludf.DUMMYFUNCTION("""COMPUTED_VALUE"""),55.67)</f>
        <v>55.67</v>
      </c>
      <c r="J271" s="3">
        <f>IFERROR(__xludf.DUMMYFUNCTION("""COMPUTED_VALUE"""),43222.99861111111)</f>
        <v>43222.99861</v>
      </c>
      <c r="K271" s="2">
        <f>IFERROR(__xludf.DUMMYFUNCTION("""COMPUTED_VALUE"""),3.5496)</f>
        <v>3.5496</v>
      </c>
    </row>
    <row r="272">
      <c r="A272" s="3">
        <f>IFERROR(__xludf.DUMMYFUNCTION("""COMPUTED_VALUE"""),43340.705555555556)</f>
        <v>43340.70556</v>
      </c>
      <c r="B272" s="2">
        <f>IFERROR(__xludf.DUMMYFUNCTION("""COMPUTED_VALUE"""),77473.18)</f>
        <v>77473.18</v>
      </c>
      <c r="D272" s="3">
        <f>IFERROR(__xludf.DUMMYFUNCTION("""COMPUTED_VALUE"""),43341.705555555556)</f>
        <v>43341.70556</v>
      </c>
      <c r="E272" s="2">
        <f>IFERROR(__xludf.DUMMYFUNCTION("""COMPUTED_VALUE"""),19.3)</f>
        <v>19.3</v>
      </c>
      <c r="G272" s="3">
        <f>IFERROR(__xludf.DUMMYFUNCTION("""COMPUTED_VALUE"""),43340.705555555556)</f>
        <v>43340.70556</v>
      </c>
      <c r="H272" s="2">
        <f>IFERROR(__xludf.DUMMYFUNCTION("""COMPUTED_VALUE"""),55.65)</f>
        <v>55.65</v>
      </c>
      <c r="J272" s="3">
        <f>IFERROR(__xludf.DUMMYFUNCTION("""COMPUTED_VALUE"""),43223.99861111111)</f>
        <v>43223.99861</v>
      </c>
      <c r="K272" s="2">
        <f>IFERROR(__xludf.DUMMYFUNCTION("""COMPUTED_VALUE"""),3.5266)</f>
        <v>3.5266</v>
      </c>
    </row>
    <row r="273">
      <c r="A273" s="3">
        <f>IFERROR(__xludf.DUMMYFUNCTION("""COMPUTED_VALUE"""),43341.705555555556)</f>
        <v>43341.70556</v>
      </c>
      <c r="B273" s="2">
        <f>IFERROR(__xludf.DUMMYFUNCTION("""COMPUTED_VALUE"""),78388.83)</f>
        <v>78388.83</v>
      </c>
      <c r="D273" s="3">
        <f>IFERROR(__xludf.DUMMYFUNCTION("""COMPUTED_VALUE"""),43342.705555555556)</f>
        <v>43342.70556</v>
      </c>
      <c r="E273" s="2">
        <f>IFERROR(__xludf.DUMMYFUNCTION("""COMPUTED_VALUE"""),18.8)</f>
        <v>18.8</v>
      </c>
      <c r="G273" s="3">
        <f>IFERROR(__xludf.DUMMYFUNCTION("""COMPUTED_VALUE"""),43341.705555555556)</f>
        <v>43341.70556</v>
      </c>
      <c r="H273" s="2">
        <f>IFERROR(__xludf.DUMMYFUNCTION("""COMPUTED_VALUE"""),55.22)</f>
        <v>55.22</v>
      </c>
      <c r="J273" s="3">
        <f>IFERROR(__xludf.DUMMYFUNCTION("""COMPUTED_VALUE"""),43224.99861111111)</f>
        <v>43224.99861</v>
      </c>
      <c r="K273" s="2">
        <f>IFERROR(__xludf.DUMMYFUNCTION("""COMPUTED_VALUE"""),3.5284)</f>
        <v>3.5284</v>
      </c>
    </row>
    <row r="274">
      <c r="A274" s="3">
        <f>IFERROR(__xludf.DUMMYFUNCTION("""COMPUTED_VALUE"""),43342.705555555556)</f>
        <v>43342.70556</v>
      </c>
      <c r="B274" s="2">
        <f>IFERROR(__xludf.DUMMYFUNCTION("""COMPUTED_VALUE"""),76404.09)</f>
        <v>76404.09</v>
      </c>
      <c r="D274" s="3">
        <f>IFERROR(__xludf.DUMMYFUNCTION("""COMPUTED_VALUE"""),43343.705555555556)</f>
        <v>43343.70556</v>
      </c>
      <c r="E274" s="2">
        <f>IFERROR(__xludf.DUMMYFUNCTION("""COMPUTED_VALUE"""),19.26)</f>
        <v>19.26</v>
      </c>
      <c r="G274" s="3">
        <f>IFERROR(__xludf.DUMMYFUNCTION("""COMPUTED_VALUE"""),43342.705555555556)</f>
        <v>43342.70556</v>
      </c>
      <c r="H274" s="2">
        <f>IFERROR(__xludf.DUMMYFUNCTION("""COMPUTED_VALUE"""),54.57)</f>
        <v>54.57</v>
      </c>
      <c r="J274" s="3">
        <f>IFERROR(__xludf.DUMMYFUNCTION("""COMPUTED_VALUE"""),43225.99861111111)</f>
        <v>43225.99861</v>
      </c>
      <c r="K274" s="2">
        <f>IFERROR(__xludf.DUMMYFUNCTION("""COMPUTED_VALUE"""),3.5046)</f>
        <v>3.5046</v>
      </c>
    </row>
    <row r="275">
      <c r="A275" s="3">
        <f>IFERROR(__xludf.DUMMYFUNCTION("""COMPUTED_VALUE"""),43343.705555555556)</f>
        <v>43343.70556</v>
      </c>
      <c r="B275" s="2">
        <f>IFERROR(__xludf.DUMMYFUNCTION("""COMPUTED_VALUE"""),76677.53)</f>
        <v>76677.53</v>
      </c>
      <c r="D275" s="3">
        <f>IFERROR(__xludf.DUMMYFUNCTION("""COMPUTED_VALUE"""),43346.705555555556)</f>
        <v>43346.70556</v>
      </c>
      <c r="E275" s="2">
        <f>IFERROR(__xludf.DUMMYFUNCTION("""COMPUTED_VALUE"""),19.0)</f>
        <v>19</v>
      </c>
      <c r="G275" s="3">
        <f>IFERROR(__xludf.DUMMYFUNCTION("""COMPUTED_VALUE"""),43343.705555555556)</f>
        <v>43343.70556</v>
      </c>
      <c r="H275" s="2">
        <f>IFERROR(__xludf.DUMMYFUNCTION("""COMPUTED_VALUE"""),53.62)</f>
        <v>53.62</v>
      </c>
      <c r="J275" s="3">
        <f>IFERROR(__xludf.DUMMYFUNCTION("""COMPUTED_VALUE"""),43226.99861111111)</f>
        <v>43226.99861</v>
      </c>
      <c r="K275" s="2">
        <f>IFERROR(__xludf.DUMMYFUNCTION("""COMPUTED_VALUE"""),3.5255)</f>
        <v>3.5255</v>
      </c>
    </row>
    <row r="276">
      <c r="A276" s="3">
        <f>IFERROR(__xludf.DUMMYFUNCTION("""COMPUTED_VALUE"""),43346.705555555556)</f>
        <v>43346.70556</v>
      </c>
      <c r="B276" s="2">
        <f>IFERROR(__xludf.DUMMYFUNCTION("""COMPUTED_VALUE"""),76192.73)</f>
        <v>76192.73</v>
      </c>
      <c r="D276" s="3">
        <f>IFERROR(__xludf.DUMMYFUNCTION("""COMPUTED_VALUE"""),43347.705555555556)</f>
        <v>43347.70556</v>
      </c>
      <c r="E276" s="2">
        <f>IFERROR(__xludf.DUMMYFUNCTION("""COMPUTED_VALUE"""),18.65)</f>
        <v>18.65</v>
      </c>
      <c r="G276" s="3">
        <f>IFERROR(__xludf.DUMMYFUNCTION("""COMPUTED_VALUE"""),43346.705555555556)</f>
        <v>43346.70556</v>
      </c>
      <c r="H276" s="2">
        <f>IFERROR(__xludf.DUMMYFUNCTION("""COMPUTED_VALUE"""),54.05)</f>
        <v>54.05</v>
      </c>
      <c r="J276" s="3">
        <f>IFERROR(__xludf.DUMMYFUNCTION("""COMPUTED_VALUE"""),43227.99861111111)</f>
        <v>43227.99861</v>
      </c>
      <c r="K276" s="2">
        <f>IFERROR(__xludf.DUMMYFUNCTION("""COMPUTED_VALUE"""),3.5492)</f>
        <v>3.5492</v>
      </c>
    </row>
    <row r="277">
      <c r="A277" s="3">
        <f>IFERROR(__xludf.DUMMYFUNCTION("""COMPUTED_VALUE"""),43347.705555555556)</f>
        <v>43347.70556</v>
      </c>
      <c r="B277" s="2">
        <f>IFERROR(__xludf.DUMMYFUNCTION("""COMPUTED_VALUE"""),74711.8)</f>
        <v>74711.8</v>
      </c>
      <c r="D277" s="3">
        <f>IFERROR(__xludf.DUMMYFUNCTION("""COMPUTED_VALUE"""),43348.705555555556)</f>
        <v>43348.70556</v>
      </c>
      <c r="E277" s="2">
        <f>IFERROR(__xludf.DUMMYFUNCTION("""COMPUTED_VALUE"""),18.75)</f>
        <v>18.75</v>
      </c>
      <c r="G277" s="3">
        <f>IFERROR(__xludf.DUMMYFUNCTION("""COMPUTED_VALUE"""),43347.705555555556)</f>
        <v>43347.70556</v>
      </c>
      <c r="H277" s="2">
        <f>IFERROR(__xludf.DUMMYFUNCTION("""COMPUTED_VALUE"""),52.0)</f>
        <v>52</v>
      </c>
      <c r="J277" s="3">
        <f>IFERROR(__xludf.DUMMYFUNCTION("""COMPUTED_VALUE"""),43228.99861111111)</f>
        <v>43228.99861</v>
      </c>
      <c r="K277" s="2">
        <f>IFERROR(__xludf.DUMMYFUNCTION("""COMPUTED_VALUE"""),3.5619)</f>
        <v>3.5619</v>
      </c>
    </row>
    <row r="278">
      <c r="A278" s="3">
        <f>IFERROR(__xludf.DUMMYFUNCTION("""COMPUTED_VALUE"""),43348.705555555556)</f>
        <v>43348.70556</v>
      </c>
      <c r="B278" s="2">
        <f>IFERROR(__xludf.DUMMYFUNCTION("""COMPUTED_VALUE"""),75092.27)</f>
        <v>75092.27</v>
      </c>
      <c r="D278" s="3">
        <f>IFERROR(__xludf.DUMMYFUNCTION("""COMPUTED_VALUE"""),43349.705555555556)</f>
        <v>43349.70556</v>
      </c>
      <c r="E278" s="2">
        <f>IFERROR(__xludf.DUMMYFUNCTION("""COMPUTED_VALUE"""),18.99)</f>
        <v>18.99</v>
      </c>
      <c r="G278" s="3">
        <f>IFERROR(__xludf.DUMMYFUNCTION("""COMPUTED_VALUE"""),43348.705555555556)</f>
        <v>43348.70556</v>
      </c>
      <c r="H278" s="2">
        <f>IFERROR(__xludf.DUMMYFUNCTION("""COMPUTED_VALUE"""),52.15)</f>
        <v>52.15</v>
      </c>
      <c r="J278" s="3">
        <f>IFERROR(__xludf.DUMMYFUNCTION("""COMPUTED_VALUE"""),43229.99861111111)</f>
        <v>43229.99861</v>
      </c>
      <c r="K278" s="2">
        <f>IFERROR(__xludf.DUMMYFUNCTION("""COMPUTED_VALUE"""),3.5903)</f>
        <v>3.5903</v>
      </c>
    </row>
    <row r="279">
      <c r="A279" s="3">
        <f>IFERROR(__xludf.DUMMYFUNCTION("""COMPUTED_VALUE"""),43349.705555555556)</f>
        <v>43349.70556</v>
      </c>
      <c r="B279" s="2">
        <f>IFERROR(__xludf.DUMMYFUNCTION("""COMPUTED_VALUE"""),76416.01)</f>
        <v>76416.01</v>
      </c>
      <c r="D279" s="3">
        <f>IFERROR(__xludf.DUMMYFUNCTION("""COMPUTED_VALUE"""),43353.705555555556)</f>
        <v>43353.70556</v>
      </c>
      <c r="E279" s="2">
        <f>IFERROR(__xludf.DUMMYFUNCTION("""COMPUTED_VALUE"""),19.26)</f>
        <v>19.26</v>
      </c>
      <c r="G279" s="3">
        <f>IFERROR(__xludf.DUMMYFUNCTION("""COMPUTED_VALUE"""),43349.705555555556)</f>
        <v>43349.70556</v>
      </c>
      <c r="H279" s="2">
        <f>IFERROR(__xludf.DUMMYFUNCTION("""COMPUTED_VALUE"""),53.48)</f>
        <v>53.48</v>
      </c>
      <c r="J279" s="3">
        <f>IFERROR(__xludf.DUMMYFUNCTION("""COMPUTED_VALUE"""),43230.99861111111)</f>
        <v>43230.99861</v>
      </c>
      <c r="K279" s="2">
        <f>IFERROR(__xludf.DUMMYFUNCTION("""COMPUTED_VALUE"""),3.5495)</f>
        <v>3.5495</v>
      </c>
    </row>
    <row r="280">
      <c r="A280" s="3">
        <f>IFERROR(__xludf.DUMMYFUNCTION("""COMPUTED_VALUE"""),43353.705555555556)</f>
        <v>43353.70556</v>
      </c>
      <c r="B280" s="2">
        <f>IFERROR(__xludf.DUMMYFUNCTION("""COMPUTED_VALUE"""),76436.35)</f>
        <v>76436.35</v>
      </c>
      <c r="D280" s="3">
        <f>IFERROR(__xludf.DUMMYFUNCTION("""COMPUTED_VALUE"""),43354.705555555556)</f>
        <v>43354.70556</v>
      </c>
      <c r="E280" s="2">
        <f>IFERROR(__xludf.DUMMYFUNCTION("""COMPUTED_VALUE"""),18.5)</f>
        <v>18.5</v>
      </c>
      <c r="G280" s="3">
        <f>IFERROR(__xludf.DUMMYFUNCTION("""COMPUTED_VALUE"""),43353.705555555556)</f>
        <v>43353.70556</v>
      </c>
      <c r="H280" s="2">
        <f>IFERROR(__xludf.DUMMYFUNCTION("""COMPUTED_VALUE"""),53.22)</f>
        <v>53.22</v>
      </c>
      <c r="J280" s="3">
        <f>IFERROR(__xludf.DUMMYFUNCTION("""COMPUTED_VALUE"""),43231.99861111111)</f>
        <v>43231.99861</v>
      </c>
      <c r="K280" s="2">
        <f>IFERROR(__xludf.DUMMYFUNCTION("""COMPUTED_VALUE"""),3.5977)</f>
        <v>3.5977</v>
      </c>
    </row>
    <row r="281">
      <c r="A281" s="3">
        <f>IFERROR(__xludf.DUMMYFUNCTION("""COMPUTED_VALUE"""),43354.705555555556)</f>
        <v>43354.70556</v>
      </c>
      <c r="B281" s="2">
        <f>IFERROR(__xludf.DUMMYFUNCTION("""COMPUTED_VALUE"""),74656.51)</f>
        <v>74656.51</v>
      </c>
      <c r="D281" s="3">
        <f>IFERROR(__xludf.DUMMYFUNCTION("""COMPUTED_VALUE"""),43355.705555555556)</f>
        <v>43355.70556</v>
      </c>
      <c r="E281" s="2">
        <f>IFERROR(__xludf.DUMMYFUNCTION("""COMPUTED_VALUE"""),18.95)</f>
        <v>18.95</v>
      </c>
      <c r="G281" s="3">
        <f>IFERROR(__xludf.DUMMYFUNCTION("""COMPUTED_VALUE"""),43354.705555555556)</f>
        <v>43354.70556</v>
      </c>
      <c r="H281" s="2">
        <f>IFERROR(__xludf.DUMMYFUNCTION("""COMPUTED_VALUE"""),52.59)</f>
        <v>52.59</v>
      </c>
      <c r="J281" s="3">
        <f>IFERROR(__xludf.DUMMYFUNCTION("""COMPUTED_VALUE"""),43232.99861111111)</f>
        <v>43232.99861</v>
      </c>
      <c r="K281" s="2">
        <f>IFERROR(__xludf.DUMMYFUNCTION("""COMPUTED_VALUE"""),3.5995)</f>
        <v>3.5995</v>
      </c>
    </row>
    <row r="282">
      <c r="A282" s="3">
        <f>IFERROR(__xludf.DUMMYFUNCTION("""COMPUTED_VALUE"""),43355.705555555556)</f>
        <v>43355.70556</v>
      </c>
      <c r="B282" s="2">
        <f>IFERROR(__xludf.DUMMYFUNCTION("""COMPUTED_VALUE"""),75124.81)</f>
        <v>75124.81</v>
      </c>
      <c r="D282" s="3">
        <f>IFERROR(__xludf.DUMMYFUNCTION("""COMPUTED_VALUE"""),43356.705555555556)</f>
        <v>43356.70556</v>
      </c>
      <c r="E282" s="2">
        <f>IFERROR(__xludf.DUMMYFUNCTION("""COMPUTED_VALUE"""),18.71)</f>
        <v>18.71</v>
      </c>
      <c r="G282" s="3">
        <f>IFERROR(__xludf.DUMMYFUNCTION("""COMPUTED_VALUE"""),43355.705555555556)</f>
        <v>43355.70556</v>
      </c>
      <c r="H282" s="2">
        <f>IFERROR(__xludf.DUMMYFUNCTION("""COMPUTED_VALUE"""),53.45)</f>
        <v>53.45</v>
      </c>
      <c r="J282" s="3">
        <f>IFERROR(__xludf.DUMMYFUNCTION("""COMPUTED_VALUE"""),43233.99861111111)</f>
        <v>43233.99861</v>
      </c>
      <c r="K282" s="2">
        <f>IFERROR(__xludf.DUMMYFUNCTION("""COMPUTED_VALUE"""),3.6029)</f>
        <v>3.6029</v>
      </c>
    </row>
    <row r="283">
      <c r="A283" s="3">
        <f>IFERROR(__xludf.DUMMYFUNCTION("""COMPUTED_VALUE"""),43356.705555555556)</f>
        <v>43356.70556</v>
      </c>
      <c r="B283" s="2">
        <f>IFERROR(__xludf.DUMMYFUNCTION("""COMPUTED_VALUE"""),74686.67)</f>
        <v>74686.67</v>
      </c>
      <c r="D283" s="3">
        <f>IFERROR(__xludf.DUMMYFUNCTION("""COMPUTED_VALUE"""),43357.705555555556)</f>
        <v>43357.70556</v>
      </c>
      <c r="E283" s="2">
        <f>IFERROR(__xludf.DUMMYFUNCTION("""COMPUTED_VALUE"""),18.79)</f>
        <v>18.79</v>
      </c>
      <c r="G283" s="3">
        <f>IFERROR(__xludf.DUMMYFUNCTION("""COMPUTED_VALUE"""),43356.705555555556)</f>
        <v>43356.70556</v>
      </c>
      <c r="H283" s="2">
        <f>IFERROR(__xludf.DUMMYFUNCTION("""COMPUTED_VALUE"""),53.78)</f>
        <v>53.78</v>
      </c>
      <c r="J283" s="3">
        <f>IFERROR(__xludf.DUMMYFUNCTION("""COMPUTED_VALUE"""),43234.99861111111)</f>
        <v>43234.99861</v>
      </c>
      <c r="K283" s="2">
        <f>IFERROR(__xludf.DUMMYFUNCTION("""COMPUTED_VALUE"""),3.6216)</f>
        <v>3.6216</v>
      </c>
    </row>
    <row r="284">
      <c r="A284" s="3">
        <f>IFERROR(__xludf.DUMMYFUNCTION("""COMPUTED_VALUE"""),43357.705555555556)</f>
        <v>43357.70556</v>
      </c>
      <c r="B284" s="2">
        <f>IFERROR(__xludf.DUMMYFUNCTION("""COMPUTED_VALUE"""),75429.09)</f>
        <v>75429.09</v>
      </c>
      <c r="D284" s="3">
        <f>IFERROR(__xludf.DUMMYFUNCTION("""COMPUTED_VALUE"""),43360.705555555556)</f>
        <v>43360.70556</v>
      </c>
      <c r="E284" s="2">
        <f>IFERROR(__xludf.DUMMYFUNCTION("""COMPUTED_VALUE"""),19.4)</f>
        <v>19.4</v>
      </c>
      <c r="G284" s="3">
        <f>IFERROR(__xludf.DUMMYFUNCTION("""COMPUTED_VALUE"""),43357.705555555556)</f>
        <v>43357.70556</v>
      </c>
      <c r="H284" s="2">
        <f>IFERROR(__xludf.DUMMYFUNCTION("""COMPUTED_VALUE"""),55.2)</f>
        <v>55.2</v>
      </c>
      <c r="J284" s="3">
        <f>IFERROR(__xludf.DUMMYFUNCTION("""COMPUTED_VALUE"""),43235.99861111111)</f>
        <v>43235.99861</v>
      </c>
      <c r="K284" s="2">
        <f>IFERROR(__xludf.DUMMYFUNCTION("""COMPUTED_VALUE"""),3.6487)</f>
        <v>3.6487</v>
      </c>
    </row>
    <row r="285">
      <c r="A285" s="3">
        <f>IFERROR(__xludf.DUMMYFUNCTION("""COMPUTED_VALUE"""),43360.705555555556)</f>
        <v>43360.70556</v>
      </c>
      <c r="B285" s="2">
        <f>IFERROR(__xludf.DUMMYFUNCTION("""COMPUTED_VALUE"""),76788.85)</f>
        <v>76788.85</v>
      </c>
      <c r="D285" s="3">
        <f>IFERROR(__xludf.DUMMYFUNCTION("""COMPUTED_VALUE"""),43361.705555555556)</f>
        <v>43361.70556</v>
      </c>
      <c r="E285" s="2">
        <f>IFERROR(__xludf.DUMMYFUNCTION("""COMPUTED_VALUE"""),20.25)</f>
        <v>20.25</v>
      </c>
      <c r="G285" s="3">
        <f>IFERROR(__xludf.DUMMYFUNCTION("""COMPUTED_VALUE"""),43360.705555555556)</f>
        <v>43360.70556</v>
      </c>
      <c r="H285" s="2">
        <f>IFERROR(__xludf.DUMMYFUNCTION("""COMPUTED_VALUE"""),55.04)</f>
        <v>55.04</v>
      </c>
      <c r="J285" s="3">
        <f>IFERROR(__xludf.DUMMYFUNCTION("""COMPUTED_VALUE"""),43236.99861111111)</f>
        <v>43236.99861</v>
      </c>
      <c r="K285" s="2">
        <f>IFERROR(__xludf.DUMMYFUNCTION("""COMPUTED_VALUE"""),3.6744)</f>
        <v>3.6744</v>
      </c>
    </row>
    <row r="286">
      <c r="A286" s="3">
        <f>IFERROR(__xludf.DUMMYFUNCTION("""COMPUTED_VALUE"""),43361.705555555556)</f>
        <v>43361.70556</v>
      </c>
      <c r="B286" s="2">
        <f>IFERROR(__xludf.DUMMYFUNCTION("""COMPUTED_VALUE"""),78313.96)</f>
        <v>78313.96</v>
      </c>
      <c r="D286" s="3">
        <f>IFERROR(__xludf.DUMMYFUNCTION("""COMPUTED_VALUE"""),43362.705555555556)</f>
        <v>43362.70556</v>
      </c>
      <c r="E286" s="2">
        <f>IFERROR(__xludf.DUMMYFUNCTION("""COMPUTED_VALUE"""),19.98)</f>
        <v>19.98</v>
      </c>
      <c r="G286" s="3">
        <f>IFERROR(__xludf.DUMMYFUNCTION("""COMPUTED_VALUE"""),43361.705555555556)</f>
        <v>43361.70556</v>
      </c>
      <c r="H286" s="2">
        <f>IFERROR(__xludf.DUMMYFUNCTION("""COMPUTED_VALUE"""),57.34)</f>
        <v>57.34</v>
      </c>
      <c r="J286" s="3">
        <f>IFERROR(__xludf.DUMMYFUNCTION("""COMPUTED_VALUE"""),43237.99861111111)</f>
        <v>43237.99861</v>
      </c>
      <c r="K286" s="2">
        <f>IFERROR(__xludf.DUMMYFUNCTION("""COMPUTED_VALUE"""),3.6951)</f>
        <v>3.6951</v>
      </c>
    </row>
    <row r="287">
      <c r="A287" s="3">
        <f>IFERROR(__xludf.DUMMYFUNCTION("""COMPUTED_VALUE"""),43362.705555555556)</f>
        <v>43362.70556</v>
      </c>
      <c r="B287" s="2">
        <f>IFERROR(__xludf.DUMMYFUNCTION("""COMPUTED_VALUE"""),78168.66)</f>
        <v>78168.66</v>
      </c>
      <c r="D287" s="3">
        <f>IFERROR(__xludf.DUMMYFUNCTION("""COMPUTED_VALUE"""),43363.705555555556)</f>
        <v>43363.70556</v>
      </c>
      <c r="E287" s="2">
        <f>IFERROR(__xludf.DUMMYFUNCTION("""COMPUTED_VALUE"""),19.87)</f>
        <v>19.87</v>
      </c>
      <c r="G287" s="3">
        <f>IFERROR(__xludf.DUMMYFUNCTION("""COMPUTED_VALUE"""),43362.705555555556)</f>
        <v>43362.70556</v>
      </c>
      <c r="H287" s="2">
        <f>IFERROR(__xludf.DUMMYFUNCTION("""COMPUTED_VALUE"""),58.58)</f>
        <v>58.58</v>
      </c>
      <c r="J287" s="3">
        <f>IFERROR(__xludf.DUMMYFUNCTION("""COMPUTED_VALUE"""),43238.99861111111)</f>
        <v>43238.99861</v>
      </c>
      <c r="K287" s="2">
        <f>IFERROR(__xludf.DUMMYFUNCTION("""COMPUTED_VALUE"""),3.7365)</f>
        <v>3.7365</v>
      </c>
    </row>
    <row r="288">
      <c r="A288" s="3">
        <f>IFERROR(__xludf.DUMMYFUNCTION("""COMPUTED_VALUE"""),43363.705555555556)</f>
        <v>43363.70556</v>
      </c>
      <c r="B288" s="2">
        <f>IFERROR(__xludf.DUMMYFUNCTION("""COMPUTED_VALUE"""),78116.01)</f>
        <v>78116.01</v>
      </c>
      <c r="D288" s="3">
        <f>IFERROR(__xludf.DUMMYFUNCTION("""COMPUTED_VALUE"""),43364.705555555556)</f>
        <v>43364.70556</v>
      </c>
      <c r="E288" s="2">
        <f>IFERROR(__xludf.DUMMYFUNCTION("""COMPUTED_VALUE"""),20.14)</f>
        <v>20.14</v>
      </c>
      <c r="G288" s="3">
        <f>IFERROR(__xludf.DUMMYFUNCTION("""COMPUTED_VALUE"""),43363.705555555556)</f>
        <v>43363.70556</v>
      </c>
      <c r="H288" s="2">
        <f>IFERROR(__xludf.DUMMYFUNCTION("""COMPUTED_VALUE"""),59.32)</f>
        <v>59.32</v>
      </c>
      <c r="J288" s="3">
        <f>IFERROR(__xludf.DUMMYFUNCTION("""COMPUTED_VALUE"""),43239.99861111111)</f>
        <v>43239.99861</v>
      </c>
      <c r="K288" s="2">
        <f>IFERROR(__xludf.DUMMYFUNCTION("""COMPUTED_VALUE"""),3.736)</f>
        <v>3.736</v>
      </c>
    </row>
    <row r="289">
      <c r="A289" s="3">
        <f>IFERROR(__xludf.DUMMYFUNCTION("""COMPUTED_VALUE"""),43364.705555555556)</f>
        <v>43364.70556</v>
      </c>
      <c r="B289" s="2">
        <f>IFERROR(__xludf.DUMMYFUNCTION("""COMPUTED_VALUE"""),79444.29)</f>
        <v>79444.29</v>
      </c>
      <c r="D289" s="3">
        <f>IFERROR(__xludf.DUMMYFUNCTION("""COMPUTED_VALUE"""),43367.705555555556)</f>
        <v>43367.70556</v>
      </c>
      <c r="E289" s="2">
        <f>IFERROR(__xludf.DUMMYFUNCTION("""COMPUTED_VALUE"""),20.0)</f>
        <v>20</v>
      </c>
      <c r="G289" s="3">
        <f>IFERROR(__xludf.DUMMYFUNCTION("""COMPUTED_VALUE"""),43364.705555555556)</f>
        <v>43364.70556</v>
      </c>
      <c r="H289" s="2">
        <f>IFERROR(__xludf.DUMMYFUNCTION("""COMPUTED_VALUE"""),61.01)</f>
        <v>61.01</v>
      </c>
      <c r="J289" s="3">
        <f>IFERROR(__xludf.DUMMYFUNCTION("""COMPUTED_VALUE"""),43240.99861111111)</f>
        <v>43240.99861</v>
      </c>
      <c r="K289" s="2">
        <f>IFERROR(__xludf.DUMMYFUNCTION("""COMPUTED_VALUE"""),3.7384)</f>
        <v>3.7384</v>
      </c>
    </row>
    <row r="290">
      <c r="A290" s="3">
        <f>IFERROR(__xludf.DUMMYFUNCTION("""COMPUTED_VALUE"""),43367.705555555556)</f>
        <v>43367.70556</v>
      </c>
      <c r="B290" s="2">
        <f>IFERROR(__xludf.DUMMYFUNCTION("""COMPUTED_VALUE"""),77984.18)</f>
        <v>77984.18</v>
      </c>
      <c r="D290" s="3">
        <f>IFERROR(__xludf.DUMMYFUNCTION("""COMPUTED_VALUE"""),43368.705555555556)</f>
        <v>43368.70556</v>
      </c>
      <c r="E290" s="2">
        <f>IFERROR(__xludf.DUMMYFUNCTION("""COMPUTED_VALUE"""),20.08)</f>
        <v>20.08</v>
      </c>
      <c r="G290" s="3">
        <f>IFERROR(__xludf.DUMMYFUNCTION("""COMPUTED_VALUE"""),43367.705555555556)</f>
        <v>43367.70556</v>
      </c>
      <c r="H290" s="2">
        <f>IFERROR(__xludf.DUMMYFUNCTION("""COMPUTED_VALUE"""),60.2)</f>
        <v>60.2</v>
      </c>
      <c r="J290" s="3">
        <f>IFERROR(__xludf.DUMMYFUNCTION("""COMPUTED_VALUE"""),43241.99861111111)</f>
        <v>43241.99861</v>
      </c>
      <c r="K290" s="2">
        <f>IFERROR(__xludf.DUMMYFUNCTION("""COMPUTED_VALUE"""),3.6757)</f>
        <v>3.6757</v>
      </c>
    </row>
    <row r="291">
      <c r="A291" s="3">
        <f>IFERROR(__xludf.DUMMYFUNCTION("""COMPUTED_VALUE"""),43368.705555555556)</f>
        <v>43368.70556</v>
      </c>
      <c r="B291" s="2">
        <f>IFERROR(__xludf.DUMMYFUNCTION("""COMPUTED_VALUE"""),78630.14)</f>
        <v>78630.14</v>
      </c>
      <c r="D291" s="3">
        <f>IFERROR(__xludf.DUMMYFUNCTION("""COMPUTED_VALUE"""),43369.705555555556)</f>
        <v>43369.70556</v>
      </c>
      <c r="E291" s="2">
        <f>IFERROR(__xludf.DUMMYFUNCTION("""COMPUTED_VALUE"""),20.19)</f>
        <v>20.19</v>
      </c>
      <c r="G291" s="3">
        <f>IFERROR(__xludf.DUMMYFUNCTION("""COMPUTED_VALUE"""),43368.705555555556)</f>
        <v>43368.70556</v>
      </c>
      <c r="H291" s="2">
        <f>IFERROR(__xludf.DUMMYFUNCTION("""COMPUTED_VALUE"""),62.2)</f>
        <v>62.2</v>
      </c>
      <c r="J291" s="3">
        <f>IFERROR(__xludf.DUMMYFUNCTION("""COMPUTED_VALUE"""),43242.99861111111)</f>
        <v>43242.99861</v>
      </c>
      <c r="K291" s="2">
        <f>IFERROR(__xludf.DUMMYFUNCTION("""COMPUTED_VALUE"""),3.646)</f>
        <v>3.646</v>
      </c>
    </row>
    <row r="292">
      <c r="A292" s="3">
        <f>IFERROR(__xludf.DUMMYFUNCTION("""COMPUTED_VALUE"""),43369.705555555556)</f>
        <v>43369.70556</v>
      </c>
      <c r="B292" s="2">
        <f>IFERROR(__xludf.DUMMYFUNCTION("""COMPUTED_VALUE"""),78656.16)</f>
        <v>78656.16</v>
      </c>
      <c r="D292" s="3">
        <f>IFERROR(__xludf.DUMMYFUNCTION("""COMPUTED_VALUE"""),43370.705555555556)</f>
        <v>43370.70556</v>
      </c>
      <c r="E292" s="2">
        <f>IFERROR(__xludf.DUMMYFUNCTION("""COMPUTED_VALUE"""),21.46)</f>
        <v>21.46</v>
      </c>
      <c r="G292" s="3">
        <f>IFERROR(__xludf.DUMMYFUNCTION("""COMPUTED_VALUE"""),43369.705555555556)</f>
        <v>43369.70556</v>
      </c>
      <c r="H292" s="2">
        <f>IFERROR(__xludf.DUMMYFUNCTION("""COMPUTED_VALUE"""),60.01)</f>
        <v>60.01</v>
      </c>
      <c r="J292" s="3">
        <f>IFERROR(__xludf.DUMMYFUNCTION("""COMPUTED_VALUE"""),43243.99861111111)</f>
        <v>43243.99861</v>
      </c>
      <c r="K292" s="2">
        <f>IFERROR(__xludf.DUMMYFUNCTION("""COMPUTED_VALUE"""),3.6256)</f>
        <v>3.6256</v>
      </c>
    </row>
    <row r="293">
      <c r="A293" s="3">
        <f>IFERROR(__xludf.DUMMYFUNCTION("""COMPUTED_VALUE"""),43370.705555555556)</f>
        <v>43370.70556</v>
      </c>
      <c r="B293" s="2">
        <f>IFERROR(__xludf.DUMMYFUNCTION("""COMPUTED_VALUE"""),80000.09)</f>
        <v>80000.09</v>
      </c>
      <c r="D293" s="3">
        <f>IFERROR(__xludf.DUMMYFUNCTION("""COMPUTED_VALUE"""),43371.705555555556)</f>
        <v>43371.70556</v>
      </c>
      <c r="E293" s="2">
        <f>IFERROR(__xludf.DUMMYFUNCTION("""COMPUTED_VALUE"""),21.09)</f>
        <v>21.09</v>
      </c>
      <c r="G293" s="3">
        <f>IFERROR(__xludf.DUMMYFUNCTION("""COMPUTED_VALUE"""),43370.705555555556)</f>
        <v>43370.70556</v>
      </c>
      <c r="H293" s="2">
        <f>IFERROR(__xludf.DUMMYFUNCTION("""COMPUTED_VALUE"""),59.48)</f>
        <v>59.48</v>
      </c>
      <c r="J293" s="3">
        <f>IFERROR(__xludf.DUMMYFUNCTION("""COMPUTED_VALUE"""),43244.99861111111)</f>
        <v>43244.99861</v>
      </c>
      <c r="K293" s="2">
        <f>IFERROR(__xludf.DUMMYFUNCTION("""COMPUTED_VALUE"""),3.6481)</f>
        <v>3.6481</v>
      </c>
    </row>
    <row r="294">
      <c r="A294" s="3">
        <f>IFERROR(__xludf.DUMMYFUNCTION("""COMPUTED_VALUE"""),43371.705555555556)</f>
        <v>43371.70556</v>
      </c>
      <c r="B294" s="2">
        <f>IFERROR(__xludf.DUMMYFUNCTION("""COMPUTED_VALUE"""),79342.42)</f>
        <v>79342.42</v>
      </c>
      <c r="D294" s="3">
        <f>IFERROR(__xludf.DUMMYFUNCTION("""COMPUTED_VALUE"""),43374.705555555556)</f>
        <v>43374.70556</v>
      </c>
      <c r="E294" s="2">
        <f>IFERROR(__xludf.DUMMYFUNCTION("""COMPUTED_VALUE"""),21.0)</f>
        <v>21</v>
      </c>
      <c r="G294" s="3">
        <f>IFERROR(__xludf.DUMMYFUNCTION("""COMPUTED_VALUE"""),43371.705555555556)</f>
        <v>43371.70556</v>
      </c>
      <c r="H294" s="2">
        <f>IFERROR(__xludf.DUMMYFUNCTION("""COMPUTED_VALUE"""),59.82)</f>
        <v>59.82</v>
      </c>
      <c r="J294" s="3">
        <f>IFERROR(__xludf.DUMMYFUNCTION("""COMPUTED_VALUE"""),43245.99861111111)</f>
        <v>43245.99861</v>
      </c>
      <c r="K294" s="2">
        <f>IFERROR(__xludf.DUMMYFUNCTION("""COMPUTED_VALUE"""),3.6524)</f>
        <v>3.6524</v>
      </c>
    </row>
    <row r="295">
      <c r="A295" s="3">
        <f>IFERROR(__xludf.DUMMYFUNCTION("""COMPUTED_VALUE"""),43374.705555555556)</f>
        <v>43374.70556</v>
      </c>
      <c r="B295" s="2">
        <f>IFERROR(__xludf.DUMMYFUNCTION("""COMPUTED_VALUE"""),78623.66)</f>
        <v>78623.66</v>
      </c>
      <c r="D295" s="3">
        <f>IFERROR(__xludf.DUMMYFUNCTION("""COMPUTED_VALUE"""),43375.705555555556)</f>
        <v>43375.70556</v>
      </c>
      <c r="E295" s="2">
        <f>IFERROR(__xludf.DUMMYFUNCTION("""COMPUTED_VALUE"""),22.82)</f>
        <v>22.82</v>
      </c>
      <c r="G295" s="3">
        <f>IFERROR(__xludf.DUMMYFUNCTION("""COMPUTED_VALUE"""),43374.705555555556)</f>
        <v>43374.70556</v>
      </c>
      <c r="H295" s="2">
        <f>IFERROR(__xludf.DUMMYFUNCTION("""COMPUTED_VALUE"""),60.4)</f>
        <v>60.4</v>
      </c>
      <c r="J295" s="3">
        <f>IFERROR(__xludf.DUMMYFUNCTION("""COMPUTED_VALUE"""),43246.99861111111)</f>
        <v>43246.99861</v>
      </c>
      <c r="K295" s="2">
        <f>IFERROR(__xludf.DUMMYFUNCTION("""COMPUTED_VALUE"""),3.6731)</f>
        <v>3.6731</v>
      </c>
    </row>
    <row r="296">
      <c r="A296" s="3">
        <f>IFERROR(__xludf.DUMMYFUNCTION("""COMPUTED_VALUE"""),43375.705555555556)</f>
        <v>43375.70556</v>
      </c>
      <c r="B296" s="2">
        <f>IFERROR(__xludf.DUMMYFUNCTION("""COMPUTED_VALUE"""),81612.28)</f>
        <v>81612.28</v>
      </c>
      <c r="D296" s="3">
        <f>IFERROR(__xludf.DUMMYFUNCTION("""COMPUTED_VALUE"""),43376.705555555556)</f>
        <v>43376.70556</v>
      </c>
      <c r="E296" s="2">
        <f>IFERROR(__xludf.DUMMYFUNCTION("""COMPUTED_VALUE"""),23.79)</f>
        <v>23.79</v>
      </c>
      <c r="G296" s="3">
        <f>IFERROR(__xludf.DUMMYFUNCTION("""COMPUTED_VALUE"""),43375.705555555556)</f>
        <v>43375.70556</v>
      </c>
      <c r="H296" s="2">
        <f>IFERROR(__xludf.DUMMYFUNCTION("""COMPUTED_VALUE"""),61.2)</f>
        <v>61.2</v>
      </c>
      <c r="J296" s="3">
        <f>IFERROR(__xludf.DUMMYFUNCTION("""COMPUTED_VALUE"""),43247.99861111111)</f>
        <v>43247.99861</v>
      </c>
      <c r="K296" s="2">
        <f>IFERROR(__xludf.DUMMYFUNCTION("""COMPUTED_VALUE"""),3.6262)</f>
        <v>3.6262</v>
      </c>
    </row>
    <row r="297">
      <c r="A297" s="3">
        <f>IFERROR(__xludf.DUMMYFUNCTION("""COMPUTED_VALUE"""),43376.705555555556)</f>
        <v>43376.70556</v>
      </c>
      <c r="B297" s="2">
        <f>IFERROR(__xludf.DUMMYFUNCTION("""COMPUTED_VALUE"""),83273.4)</f>
        <v>83273.4</v>
      </c>
      <c r="D297" s="3">
        <f>IFERROR(__xludf.DUMMYFUNCTION("""COMPUTED_VALUE"""),43377.705555555556)</f>
        <v>43377.70556</v>
      </c>
      <c r="E297" s="2">
        <f>IFERROR(__xludf.DUMMYFUNCTION("""COMPUTED_VALUE"""),24.02)</f>
        <v>24.02</v>
      </c>
      <c r="G297" s="3">
        <f>IFERROR(__xludf.DUMMYFUNCTION("""COMPUTED_VALUE"""),43376.705555555556)</f>
        <v>43376.70556</v>
      </c>
      <c r="H297" s="2">
        <f>IFERROR(__xludf.DUMMYFUNCTION("""COMPUTED_VALUE"""),59.95)</f>
        <v>59.95</v>
      </c>
      <c r="J297" s="3">
        <f>IFERROR(__xludf.DUMMYFUNCTION("""COMPUTED_VALUE"""),43248.99861111111)</f>
        <v>43248.99861</v>
      </c>
      <c r="K297" s="2">
        <f>IFERROR(__xludf.DUMMYFUNCTION("""COMPUTED_VALUE"""),3.7342)</f>
        <v>3.7342</v>
      </c>
    </row>
    <row r="298">
      <c r="A298" s="3">
        <f>IFERROR(__xludf.DUMMYFUNCTION("""COMPUTED_VALUE"""),43377.705555555556)</f>
        <v>43377.70556</v>
      </c>
      <c r="B298" s="2">
        <f>IFERROR(__xludf.DUMMYFUNCTION("""COMPUTED_VALUE"""),82952.81)</f>
        <v>82952.81</v>
      </c>
      <c r="D298" s="3">
        <f>IFERROR(__xludf.DUMMYFUNCTION("""COMPUTED_VALUE"""),43378.705555555556)</f>
        <v>43378.70556</v>
      </c>
      <c r="E298" s="2">
        <f>IFERROR(__xludf.DUMMYFUNCTION("""COMPUTED_VALUE"""),23.96)</f>
        <v>23.96</v>
      </c>
      <c r="G298" s="3">
        <f>IFERROR(__xludf.DUMMYFUNCTION("""COMPUTED_VALUE"""),43377.705555555556)</f>
        <v>43377.70556</v>
      </c>
      <c r="H298" s="2">
        <f>IFERROR(__xludf.DUMMYFUNCTION("""COMPUTED_VALUE"""),58.8)</f>
        <v>58.8</v>
      </c>
      <c r="J298" s="3">
        <f>IFERROR(__xludf.DUMMYFUNCTION("""COMPUTED_VALUE"""),43249.99861111111)</f>
        <v>43249.99861</v>
      </c>
      <c r="K298" s="2">
        <f>IFERROR(__xludf.DUMMYFUNCTION("""COMPUTED_VALUE"""),3.7241)</f>
        <v>3.7241</v>
      </c>
    </row>
    <row r="299">
      <c r="A299" s="3">
        <f>IFERROR(__xludf.DUMMYFUNCTION("""COMPUTED_VALUE"""),43378.705555555556)</f>
        <v>43378.70556</v>
      </c>
      <c r="B299" s="2">
        <f>IFERROR(__xludf.DUMMYFUNCTION("""COMPUTED_VALUE"""),82321.52)</f>
        <v>82321.52</v>
      </c>
      <c r="D299" s="3">
        <f>IFERROR(__xludf.DUMMYFUNCTION("""COMPUTED_VALUE"""),43381.705555555556)</f>
        <v>43381.70556</v>
      </c>
      <c r="E299" s="2">
        <f>IFERROR(__xludf.DUMMYFUNCTION("""COMPUTED_VALUE"""),26.6)</f>
        <v>26.6</v>
      </c>
      <c r="G299" s="3">
        <f>IFERROR(__xludf.DUMMYFUNCTION("""COMPUTED_VALUE"""),43378.705555555556)</f>
        <v>43378.70556</v>
      </c>
      <c r="H299" s="2">
        <f>IFERROR(__xludf.DUMMYFUNCTION("""COMPUTED_VALUE"""),57.49)</f>
        <v>57.49</v>
      </c>
      <c r="J299" s="3">
        <f>IFERROR(__xludf.DUMMYFUNCTION("""COMPUTED_VALUE"""),43250.99861111111)</f>
        <v>43250.99861</v>
      </c>
      <c r="K299" s="2">
        <f>IFERROR(__xludf.DUMMYFUNCTION("""COMPUTED_VALUE"""),3.7221)</f>
        <v>3.7221</v>
      </c>
    </row>
    <row r="300">
      <c r="A300" s="3">
        <f>IFERROR(__xludf.DUMMYFUNCTION("""COMPUTED_VALUE"""),43381.705555555556)</f>
        <v>43381.70556</v>
      </c>
      <c r="B300" s="2">
        <f>IFERROR(__xludf.DUMMYFUNCTION("""COMPUTED_VALUE"""),86083.91)</f>
        <v>86083.91</v>
      </c>
      <c r="D300" s="3">
        <f>IFERROR(__xludf.DUMMYFUNCTION("""COMPUTED_VALUE"""),43382.705555555556)</f>
        <v>43382.70556</v>
      </c>
      <c r="E300" s="2">
        <f>IFERROR(__xludf.DUMMYFUNCTION("""COMPUTED_VALUE"""),26.82)</f>
        <v>26.82</v>
      </c>
      <c r="G300" s="3">
        <f>IFERROR(__xludf.DUMMYFUNCTION("""COMPUTED_VALUE"""),43381.705555555556)</f>
        <v>43381.70556</v>
      </c>
      <c r="H300" s="2">
        <f>IFERROR(__xludf.DUMMYFUNCTION("""COMPUTED_VALUE"""),57.05)</f>
        <v>57.05</v>
      </c>
      <c r="J300" s="3">
        <f>IFERROR(__xludf.DUMMYFUNCTION("""COMPUTED_VALUE"""),43251.99861111111)</f>
        <v>43251.99861</v>
      </c>
      <c r="K300" s="2">
        <f>IFERROR(__xludf.DUMMYFUNCTION("""COMPUTED_VALUE"""),3.722)</f>
        <v>3.722</v>
      </c>
    </row>
    <row r="301">
      <c r="A301" s="3">
        <f>IFERROR(__xludf.DUMMYFUNCTION("""COMPUTED_VALUE"""),43382.705555555556)</f>
        <v>43382.70556</v>
      </c>
      <c r="B301" s="2">
        <f>IFERROR(__xludf.DUMMYFUNCTION("""COMPUTED_VALUE"""),86087.55)</f>
        <v>86087.55</v>
      </c>
      <c r="D301" s="3">
        <f>IFERROR(__xludf.DUMMYFUNCTION("""COMPUTED_VALUE"""),43383.705555555556)</f>
        <v>43383.70556</v>
      </c>
      <c r="E301" s="2">
        <f>IFERROR(__xludf.DUMMYFUNCTION("""COMPUTED_VALUE"""),26.05)</f>
        <v>26.05</v>
      </c>
      <c r="G301" s="3">
        <f>IFERROR(__xludf.DUMMYFUNCTION("""COMPUTED_VALUE"""),43382.705555555556)</f>
        <v>43382.70556</v>
      </c>
      <c r="H301" s="2">
        <f>IFERROR(__xludf.DUMMYFUNCTION("""COMPUTED_VALUE"""),57.7)</f>
        <v>57.7</v>
      </c>
      <c r="J301" s="3">
        <f>IFERROR(__xludf.DUMMYFUNCTION("""COMPUTED_VALUE"""),43252.99861111111)</f>
        <v>43252.99861</v>
      </c>
      <c r="K301" s="2">
        <f>IFERROR(__xludf.DUMMYFUNCTION("""COMPUTED_VALUE"""),3.7643)</f>
        <v>3.7643</v>
      </c>
    </row>
    <row r="302">
      <c r="A302" s="3">
        <f>IFERROR(__xludf.DUMMYFUNCTION("""COMPUTED_VALUE"""),43383.705555555556)</f>
        <v>43383.70556</v>
      </c>
      <c r="B302" s="2">
        <f>IFERROR(__xludf.DUMMYFUNCTION("""COMPUTED_VALUE"""),83679.11)</f>
        <v>83679.11</v>
      </c>
      <c r="D302" s="3">
        <f>IFERROR(__xludf.DUMMYFUNCTION("""COMPUTED_VALUE"""),43384.705555555556)</f>
        <v>43384.70556</v>
      </c>
      <c r="E302" s="2">
        <f>IFERROR(__xludf.DUMMYFUNCTION("""COMPUTED_VALUE"""),25.29)</f>
        <v>25.29</v>
      </c>
      <c r="G302" s="3">
        <f>IFERROR(__xludf.DUMMYFUNCTION("""COMPUTED_VALUE"""),43383.705555555556)</f>
        <v>43383.70556</v>
      </c>
      <c r="H302" s="2">
        <f>IFERROR(__xludf.DUMMYFUNCTION("""COMPUTED_VALUE"""),55.89)</f>
        <v>55.89</v>
      </c>
      <c r="J302" s="3">
        <f>IFERROR(__xludf.DUMMYFUNCTION("""COMPUTED_VALUE"""),43253.99861111111)</f>
        <v>43253.99861</v>
      </c>
      <c r="K302" s="2">
        <f>IFERROR(__xludf.DUMMYFUNCTION("""COMPUTED_VALUE"""),3.7587)</f>
        <v>3.7587</v>
      </c>
    </row>
    <row r="303">
      <c r="A303" s="3">
        <f>IFERROR(__xludf.DUMMYFUNCTION("""COMPUTED_VALUE"""),43384.705555555556)</f>
        <v>43384.70556</v>
      </c>
      <c r="B303" s="2">
        <f>IFERROR(__xludf.DUMMYFUNCTION("""COMPUTED_VALUE"""),82921.08)</f>
        <v>82921.08</v>
      </c>
      <c r="D303" s="3">
        <f>IFERROR(__xludf.DUMMYFUNCTION("""COMPUTED_VALUE"""),43388.705555555556)</f>
        <v>43388.70556</v>
      </c>
      <c r="E303" s="2">
        <f>IFERROR(__xludf.DUMMYFUNCTION("""COMPUTED_VALUE"""),25.77)</f>
        <v>25.77</v>
      </c>
      <c r="G303" s="3">
        <f>IFERROR(__xludf.DUMMYFUNCTION("""COMPUTED_VALUE"""),43384.705555555556)</f>
        <v>43384.70556</v>
      </c>
      <c r="H303" s="2">
        <f>IFERROR(__xludf.DUMMYFUNCTION("""COMPUTED_VALUE"""),56.48)</f>
        <v>56.48</v>
      </c>
      <c r="J303" s="3">
        <f>IFERROR(__xludf.DUMMYFUNCTION("""COMPUTED_VALUE"""),43254.99861111111)</f>
        <v>43254.99861</v>
      </c>
      <c r="K303" s="2">
        <f>IFERROR(__xludf.DUMMYFUNCTION("""COMPUTED_VALUE"""),3.7616)</f>
        <v>3.7616</v>
      </c>
    </row>
    <row r="304">
      <c r="A304" s="3">
        <f>IFERROR(__xludf.DUMMYFUNCTION("""COMPUTED_VALUE"""),43388.705555555556)</f>
        <v>43388.70556</v>
      </c>
      <c r="B304" s="2">
        <f>IFERROR(__xludf.DUMMYFUNCTION("""COMPUTED_VALUE"""),83359.76)</f>
        <v>83359.76</v>
      </c>
      <c r="D304" s="3">
        <f>IFERROR(__xludf.DUMMYFUNCTION("""COMPUTED_VALUE"""),43389.705555555556)</f>
        <v>43389.70556</v>
      </c>
      <c r="E304" s="2">
        <f>IFERROR(__xludf.DUMMYFUNCTION("""COMPUTED_VALUE"""),26.73)</f>
        <v>26.73</v>
      </c>
      <c r="G304" s="3">
        <f>IFERROR(__xludf.DUMMYFUNCTION("""COMPUTED_VALUE"""),43388.705555555556)</f>
        <v>43388.70556</v>
      </c>
      <c r="H304" s="2">
        <f>IFERROR(__xludf.DUMMYFUNCTION("""COMPUTED_VALUE"""),57.67)</f>
        <v>57.67</v>
      </c>
      <c r="J304" s="3">
        <f>IFERROR(__xludf.DUMMYFUNCTION("""COMPUTED_VALUE"""),43255.99861111111)</f>
        <v>43255.99861</v>
      </c>
      <c r="K304" s="2">
        <f>IFERROR(__xludf.DUMMYFUNCTION("""COMPUTED_VALUE"""),3.7445)</f>
        <v>3.7445</v>
      </c>
    </row>
    <row r="305">
      <c r="A305" s="3">
        <f>IFERROR(__xludf.DUMMYFUNCTION("""COMPUTED_VALUE"""),43389.705555555556)</f>
        <v>43389.70556</v>
      </c>
      <c r="B305" s="2">
        <f>IFERROR(__xludf.DUMMYFUNCTION("""COMPUTED_VALUE"""),85717.56)</f>
        <v>85717.56</v>
      </c>
      <c r="D305" s="3">
        <f>IFERROR(__xludf.DUMMYFUNCTION("""COMPUTED_VALUE"""),43390.705555555556)</f>
        <v>43390.70556</v>
      </c>
      <c r="E305" s="2">
        <f>IFERROR(__xludf.DUMMYFUNCTION("""COMPUTED_VALUE"""),26.45)</f>
        <v>26.45</v>
      </c>
      <c r="G305" s="3">
        <f>IFERROR(__xludf.DUMMYFUNCTION("""COMPUTED_VALUE"""),43389.705555555556)</f>
        <v>43389.70556</v>
      </c>
      <c r="H305" s="2">
        <f>IFERROR(__xludf.DUMMYFUNCTION("""COMPUTED_VALUE"""),57.7)</f>
        <v>57.7</v>
      </c>
      <c r="J305" s="3">
        <f>IFERROR(__xludf.DUMMYFUNCTION("""COMPUTED_VALUE"""),43256.99861111111)</f>
        <v>43256.99861</v>
      </c>
      <c r="K305" s="2">
        <f>IFERROR(__xludf.DUMMYFUNCTION("""COMPUTED_VALUE"""),3.8043)</f>
        <v>3.8043</v>
      </c>
    </row>
    <row r="306">
      <c r="A306" s="3">
        <f>IFERROR(__xludf.DUMMYFUNCTION("""COMPUTED_VALUE"""),43390.705555555556)</f>
        <v>43390.70556</v>
      </c>
      <c r="B306" s="2">
        <f>IFERROR(__xludf.DUMMYFUNCTION("""COMPUTED_VALUE"""),85763.95)</f>
        <v>85763.95</v>
      </c>
      <c r="D306" s="3">
        <f>IFERROR(__xludf.DUMMYFUNCTION("""COMPUTED_VALUE"""),43391.705555555556)</f>
        <v>43391.70556</v>
      </c>
      <c r="E306" s="2">
        <f>IFERROR(__xludf.DUMMYFUNCTION("""COMPUTED_VALUE"""),25.7)</f>
        <v>25.7</v>
      </c>
      <c r="G306" s="3">
        <f>IFERROR(__xludf.DUMMYFUNCTION("""COMPUTED_VALUE"""),43390.705555555556)</f>
        <v>43390.70556</v>
      </c>
      <c r="H306" s="2">
        <f>IFERROR(__xludf.DUMMYFUNCTION("""COMPUTED_VALUE"""),58.8)</f>
        <v>58.8</v>
      </c>
      <c r="J306" s="3">
        <f>IFERROR(__xludf.DUMMYFUNCTION("""COMPUTED_VALUE"""),43257.99861111111)</f>
        <v>43257.99861</v>
      </c>
      <c r="K306" s="2">
        <f>IFERROR(__xludf.DUMMYFUNCTION("""COMPUTED_VALUE"""),3.8434)</f>
        <v>3.8434</v>
      </c>
    </row>
    <row r="307">
      <c r="A307" s="3">
        <f>IFERROR(__xludf.DUMMYFUNCTION("""COMPUTED_VALUE"""),43391.705555555556)</f>
        <v>43391.70556</v>
      </c>
      <c r="B307" s="2">
        <f>IFERROR(__xludf.DUMMYFUNCTION("""COMPUTED_VALUE"""),83847.12)</f>
        <v>83847.12</v>
      </c>
      <c r="D307" s="3">
        <f>IFERROR(__xludf.DUMMYFUNCTION("""COMPUTED_VALUE"""),43392.705555555556)</f>
        <v>43392.70556</v>
      </c>
      <c r="E307" s="2">
        <f>IFERROR(__xludf.DUMMYFUNCTION("""COMPUTED_VALUE"""),25.92)</f>
        <v>25.92</v>
      </c>
      <c r="G307" s="3">
        <f>IFERROR(__xludf.DUMMYFUNCTION("""COMPUTED_VALUE"""),43391.705555555556)</f>
        <v>43391.70556</v>
      </c>
      <c r="H307" s="2">
        <f>IFERROR(__xludf.DUMMYFUNCTION("""COMPUTED_VALUE"""),56.5)</f>
        <v>56.5</v>
      </c>
      <c r="J307" s="3">
        <f>IFERROR(__xludf.DUMMYFUNCTION("""COMPUTED_VALUE"""),43258.99861111111)</f>
        <v>43258.99861</v>
      </c>
      <c r="K307" s="2">
        <f>IFERROR(__xludf.DUMMYFUNCTION("""COMPUTED_VALUE"""),3.9007)</f>
        <v>3.9007</v>
      </c>
    </row>
    <row r="308">
      <c r="A308" s="3">
        <f>IFERROR(__xludf.DUMMYFUNCTION("""COMPUTED_VALUE"""),43392.705555555556)</f>
        <v>43392.70556</v>
      </c>
      <c r="B308" s="2">
        <f>IFERROR(__xludf.DUMMYFUNCTION("""COMPUTED_VALUE"""),84219.74)</f>
        <v>84219.74</v>
      </c>
      <c r="D308" s="3">
        <f>IFERROR(__xludf.DUMMYFUNCTION("""COMPUTED_VALUE"""),43395.705555555556)</f>
        <v>43395.70556</v>
      </c>
      <c r="E308" s="2">
        <f>IFERROR(__xludf.DUMMYFUNCTION("""COMPUTED_VALUE"""),26.53)</f>
        <v>26.53</v>
      </c>
      <c r="G308" s="3">
        <f>IFERROR(__xludf.DUMMYFUNCTION("""COMPUTED_VALUE"""),43392.705555555556)</f>
        <v>43392.70556</v>
      </c>
      <c r="H308" s="2">
        <f>IFERROR(__xludf.DUMMYFUNCTION("""COMPUTED_VALUE"""),56.53)</f>
        <v>56.53</v>
      </c>
      <c r="J308" s="3">
        <f>IFERROR(__xludf.DUMMYFUNCTION("""COMPUTED_VALUE"""),43259.99861111111)</f>
        <v>43259.99861</v>
      </c>
      <c r="K308" s="2">
        <f>IFERROR(__xludf.DUMMYFUNCTION("""COMPUTED_VALUE"""),3.7074)</f>
        <v>3.7074</v>
      </c>
    </row>
    <row r="309">
      <c r="A309" s="3">
        <f>IFERROR(__xludf.DUMMYFUNCTION("""COMPUTED_VALUE"""),43395.705555555556)</f>
        <v>43395.70556</v>
      </c>
      <c r="B309" s="2">
        <f>IFERROR(__xludf.DUMMYFUNCTION("""COMPUTED_VALUE"""),85596.69)</f>
        <v>85596.69</v>
      </c>
      <c r="D309" s="3">
        <f>IFERROR(__xludf.DUMMYFUNCTION("""COMPUTED_VALUE"""),43396.705555555556)</f>
        <v>43396.70556</v>
      </c>
      <c r="E309" s="2">
        <f>IFERROR(__xludf.DUMMYFUNCTION("""COMPUTED_VALUE"""),26.2)</f>
        <v>26.2</v>
      </c>
      <c r="G309" s="3">
        <f>IFERROR(__xludf.DUMMYFUNCTION("""COMPUTED_VALUE"""),43395.705555555556)</f>
        <v>43395.70556</v>
      </c>
      <c r="H309" s="2">
        <f>IFERROR(__xludf.DUMMYFUNCTION("""COMPUTED_VALUE"""),58.37)</f>
        <v>58.37</v>
      </c>
      <c r="J309" s="3">
        <f>IFERROR(__xludf.DUMMYFUNCTION("""COMPUTED_VALUE"""),43260.99861111111)</f>
        <v>43260.99861</v>
      </c>
      <c r="K309" s="2">
        <f>IFERROR(__xludf.DUMMYFUNCTION("""COMPUTED_VALUE"""),3.7035)</f>
        <v>3.7035</v>
      </c>
    </row>
    <row r="310">
      <c r="A310" s="3">
        <f>IFERROR(__xludf.DUMMYFUNCTION("""COMPUTED_VALUE"""),43396.705555555556)</f>
        <v>43396.70556</v>
      </c>
      <c r="B310" s="2">
        <f>IFERROR(__xludf.DUMMYFUNCTION("""COMPUTED_VALUE"""),85300.03)</f>
        <v>85300.03</v>
      </c>
      <c r="D310" s="3">
        <f>IFERROR(__xludf.DUMMYFUNCTION("""COMPUTED_VALUE"""),43397.705555555556)</f>
        <v>43397.70556</v>
      </c>
      <c r="E310" s="2">
        <f>IFERROR(__xludf.DUMMYFUNCTION("""COMPUTED_VALUE"""),25.68)</f>
        <v>25.68</v>
      </c>
      <c r="G310" s="3">
        <f>IFERROR(__xludf.DUMMYFUNCTION("""COMPUTED_VALUE"""),43396.705555555556)</f>
        <v>43396.70556</v>
      </c>
      <c r="H310" s="2">
        <f>IFERROR(__xludf.DUMMYFUNCTION("""COMPUTED_VALUE"""),56.75)</f>
        <v>56.75</v>
      </c>
      <c r="J310" s="3">
        <f>IFERROR(__xludf.DUMMYFUNCTION("""COMPUTED_VALUE"""),43261.99861111111)</f>
        <v>43261.99861</v>
      </c>
      <c r="K310" s="2">
        <f>IFERROR(__xludf.DUMMYFUNCTION("""COMPUTED_VALUE"""),3.7049)</f>
        <v>3.7049</v>
      </c>
    </row>
    <row r="311">
      <c r="A311" s="3">
        <f>IFERROR(__xludf.DUMMYFUNCTION("""COMPUTED_VALUE"""),43397.705555555556)</f>
        <v>43397.70556</v>
      </c>
      <c r="B311" s="2">
        <f>IFERROR(__xludf.DUMMYFUNCTION("""COMPUTED_VALUE"""),83063.56)</f>
        <v>83063.56</v>
      </c>
      <c r="D311" s="3">
        <f>IFERROR(__xludf.DUMMYFUNCTION("""COMPUTED_VALUE"""),43398.705555555556)</f>
        <v>43398.70556</v>
      </c>
      <c r="E311" s="2">
        <f>IFERROR(__xludf.DUMMYFUNCTION("""COMPUTED_VALUE"""),26.32)</f>
        <v>26.32</v>
      </c>
      <c r="G311" s="3">
        <f>IFERROR(__xludf.DUMMYFUNCTION("""COMPUTED_VALUE"""),43397.705555555556)</f>
        <v>43397.70556</v>
      </c>
      <c r="H311" s="2">
        <f>IFERROR(__xludf.DUMMYFUNCTION("""COMPUTED_VALUE"""),54.43)</f>
        <v>54.43</v>
      </c>
      <c r="J311" s="3">
        <f>IFERROR(__xludf.DUMMYFUNCTION("""COMPUTED_VALUE"""),43262.99861111111)</f>
        <v>43262.99861</v>
      </c>
      <c r="K311" s="2">
        <f>IFERROR(__xludf.DUMMYFUNCTION("""COMPUTED_VALUE"""),3.7088)</f>
        <v>3.7088</v>
      </c>
    </row>
    <row r="312">
      <c r="A312" s="3">
        <f>IFERROR(__xludf.DUMMYFUNCTION("""COMPUTED_VALUE"""),43398.705555555556)</f>
        <v>43398.70556</v>
      </c>
      <c r="B312" s="2">
        <f>IFERROR(__xludf.DUMMYFUNCTION("""COMPUTED_VALUE"""),84083.51)</f>
        <v>84083.51</v>
      </c>
      <c r="D312" s="3">
        <f>IFERROR(__xludf.DUMMYFUNCTION("""COMPUTED_VALUE"""),43399.705555555556)</f>
        <v>43399.70556</v>
      </c>
      <c r="E312" s="2">
        <f>IFERROR(__xludf.DUMMYFUNCTION("""COMPUTED_VALUE"""),27.6)</f>
        <v>27.6</v>
      </c>
      <c r="G312" s="3">
        <f>IFERROR(__xludf.DUMMYFUNCTION("""COMPUTED_VALUE"""),43398.705555555556)</f>
        <v>43398.70556</v>
      </c>
      <c r="H312" s="2">
        <f>IFERROR(__xludf.DUMMYFUNCTION("""COMPUTED_VALUE"""),54.61)</f>
        <v>54.61</v>
      </c>
      <c r="J312" s="3">
        <f>IFERROR(__xludf.DUMMYFUNCTION("""COMPUTED_VALUE"""),43263.99861111111)</f>
        <v>43263.99861</v>
      </c>
      <c r="K312" s="2">
        <f>IFERROR(__xludf.DUMMYFUNCTION("""COMPUTED_VALUE"""),3.715)</f>
        <v>3.715</v>
      </c>
    </row>
    <row r="313">
      <c r="A313" s="3">
        <f>IFERROR(__xludf.DUMMYFUNCTION("""COMPUTED_VALUE"""),43399.705555555556)</f>
        <v>43399.70556</v>
      </c>
      <c r="B313" s="2">
        <f>IFERROR(__xludf.DUMMYFUNCTION("""COMPUTED_VALUE"""),85719.87)</f>
        <v>85719.87</v>
      </c>
      <c r="D313" s="3">
        <f>IFERROR(__xludf.DUMMYFUNCTION("""COMPUTED_VALUE"""),43402.705555555556)</f>
        <v>43402.70556</v>
      </c>
      <c r="E313" s="2">
        <f>IFERROR(__xludf.DUMMYFUNCTION("""COMPUTED_VALUE"""),26.42)</f>
        <v>26.42</v>
      </c>
      <c r="G313" s="3">
        <f>IFERROR(__xludf.DUMMYFUNCTION("""COMPUTED_VALUE"""),43399.705555555556)</f>
        <v>43399.70556</v>
      </c>
      <c r="H313" s="2">
        <f>IFERROR(__xludf.DUMMYFUNCTION("""COMPUTED_VALUE"""),55.6)</f>
        <v>55.6</v>
      </c>
      <c r="J313" s="3">
        <f>IFERROR(__xludf.DUMMYFUNCTION("""COMPUTED_VALUE"""),43264.99861111111)</f>
        <v>43264.99861</v>
      </c>
      <c r="K313" s="2">
        <f>IFERROR(__xludf.DUMMYFUNCTION("""COMPUTED_VALUE"""),3.7188)</f>
        <v>3.7188</v>
      </c>
    </row>
    <row r="314">
      <c r="A314" s="3">
        <f>IFERROR(__xludf.DUMMYFUNCTION("""COMPUTED_VALUE"""),43402.705555555556)</f>
        <v>43402.70556</v>
      </c>
      <c r="B314" s="2">
        <f>IFERROR(__xludf.DUMMYFUNCTION("""COMPUTED_VALUE"""),83796.71)</f>
        <v>83796.71</v>
      </c>
      <c r="D314" s="3">
        <f>IFERROR(__xludf.DUMMYFUNCTION("""COMPUTED_VALUE"""),43403.705555555556)</f>
        <v>43403.70556</v>
      </c>
      <c r="E314" s="2">
        <f>IFERROR(__xludf.DUMMYFUNCTION("""COMPUTED_VALUE"""),28.0)</f>
        <v>28</v>
      </c>
      <c r="G314" s="3">
        <f>IFERROR(__xludf.DUMMYFUNCTION("""COMPUTED_VALUE"""),43402.705555555556)</f>
        <v>43402.70556</v>
      </c>
      <c r="H314" s="2">
        <f>IFERROR(__xludf.DUMMYFUNCTION("""COMPUTED_VALUE"""),53.1)</f>
        <v>53.1</v>
      </c>
      <c r="J314" s="3">
        <f>IFERROR(__xludf.DUMMYFUNCTION("""COMPUTED_VALUE"""),43265.99861111111)</f>
        <v>43265.99861</v>
      </c>
      <c r="K314" s="2">
        <f>IFERROR(__xludf.DUMMYFUNCTION("""COMPUTED_VALUE"""),3.804)</f>
        <v>3.804</v>
      </c>
    </row>
    <row r="315">
      <c r="A315" s="3">
        <f>IFERROR(__xludf.DUMMYFUNCTION("""COMPUTED_VALUE"""),43403.705555555556)</f>
        <v>43403.70556</v>
      </c>
      <c r="B315" s="2">
        <f>IFERROR(__xludf.DUMMYFUNCTION("""COMPUTED_VALUE"""),86885.71)</f>
        <v>86885.71</v>
      </c>
      <c r="D315" s="3">
        <f>IFERROR(__xludf.DUMMYFUNCTION("""COMPUTED_VALUE"""),43404.705555555556)</f>
        <v>43404.70556</v>
      </c>
      <c r="E315" s="2">
        <f>IFERROR(__xludf.DUMMYFUNCTION("""COMPUTED_VALUE"""),27.62)</f>
        <v>27.62</v>
      </c>
      <c r="G315" s="3">
        <f>IFERROR(__xludf.DUMMYFUNCTION("""COMPUTED_VALUE"""),43403.705555555556)</f>
        <v>43403.70556</v>
      </c>
      <c r="H315" s="2">
        <f>IFERROR(__xludf.DUMMYFUNCTION("""COMPUTED_VALUE"""),53.87)</f>
        <v>53.87</v>
      </c>
      <c r="J315" s="3">
        <f>IFERROR(__xludf.DUMMYFUNCTION("""COMPUTED_VALUE"""),43266.99861111111)</f>
        <v>43266.99861</v>
      </c>
      <c r="K315" s="2">
        <f>IFERROR(__xludf.DUMMYFUNCTION("""COMPUTED_VALUE"""),3.7284)</f>
        <v>3.7284</v>
      </c>
    </row>
    <row r="316">
      <c r="A316" s="3">
        <f>IFERROR(__xludf.DUMMYFUNCTION("""COMPUTED_VALUE"""),43404.705555555556)</f>
        <v>43404.70556</v>
      </c>
      <c r="B316" s="2">
        <f>IFERROR(__xludf.DUMMYFUNCTION("""COMPUTED_VALUE"""),87423.55)</f>
        <v>87423.55</v>
      </c>
      <c r="D316" s="3">
        <f>IFERROR(__xludf.DUMMYFUNCTION("""COMPUTED_VALUE"""),43405.705555555556)</f>
        <v>43405.70556</v>
      </c>
      <c r="E316" s="2">
        <f>IFERROR(__xludf.DUMMYFUNCTION("""COMPUTED_VALUE"""),27.32)</f>
        <v>27.32</v>
      </c>
      <c r="G316" s="3">
        <f>IFERROR(__xludf.DUMMYFUNCTION("""COMPUTED_VALUE"""),43404.705555555556)</f>
        <v>43404.70556</v>
      </c>
      <c r="H316" s="2">
        <f>IFERROR(__xludf.DUMMYFUNCTION("""COMPUTED_VALUE"""),56.71)</f>
        <v>56.71</v>
      </c>
      <c r="J316" s="3">
        <f>IFERROR(__xludf.DUMMYFUNCTION("""COMPUTED_VALUE"""),43268.99861111111)</f>
        <v>43268.99861</v>
      </c>
      <c r="K316" s="2">
        <f>IFERROR(__xludf.DUMMYFUNCTION("""COMPUTED_VALUE"""),3.7287)</f>
        <v>3.7287</v>
      </c>
    </row>
    <row r="317">
      <c r="A317" s="3">
        <f>IFERROR(__xludf.DUMMYFUNCTION("""COMPUTED_VALUE"""),43405.705555555556)</f>
        <v>43405.70556</v>
      </c>
      <c r="B317" s="2">
        <f>IFERROR(__xludf.DUMMYFUNCTION("""COMPUTED_VALUE"""),88419.05)</f>
        <v>88419.05</v>
      </c>
      <c r="D317" s="3">
        <f>IFERROR(__xludf.DUMMYFUNCTION("""COMPUTED_VALUE"""),43409.705555555556)</f>
        <v>43409.70556</v>
      </c>
      <c r="E317" s="2">
        <f>IFERROR(__xludf.DUMMYFUNCTION("""COMPUTED_VALUE"""),28.16)</f>
        <v>28.16</v>
      </c>
      <c r="G317" s="3">
        <f>IFERROR(__xludf.DUMMYFUNCTION("""COMPUTED_VALUE"""),43405.705555555556)</f>
        <v>43405.70556</v>
      </c>
      <c r="H317" s="2">
        <f>IFERROR(__xludf.DUMMYFUNCTION("""COMPUTED_VALUE"""),57.5)</f>
        <v>57.5</v>
      </c>
      <c r="J317" s="3">
        <f>IFERROR(__xludf.DUMMYFUNCTION("""COMPUTED_VALUE"""),43269.99861111111)</f>
        <v>43269.99861</v>
      </c>
      <c r="K317" s="2">
        <f>IFERROR(__xludf.DUMMYFUNCTION("""COMPUTED_VALUE"""),3.7462)</f>
        <v>3.7462</v>
      </c>
    </row>
    <row r="318">
      <c r="A318" s="3">
        <f>IFERROR(__xludf.DUMMYFUNCTION("""COMPUTED_VALUE"""),43409.705555555556)</f>
        <v>43409.70556</v>
      </c>
      <c r="B318" s="2">
        <f>IFERROR(__xludf.DUMMYFUNCTION("""COMPUTED_VALUE"""),89598.16)</f>
        <v>89598.16</v>
      </c>
      <c r="D318" s="3">
        <f>IFERROR(__xludf.DUMMYFUNCTION("""COMPUTED_VALUE"""),43410.705555555556)</f>
        <v>43410.70556</v>
      </c>
      <c r="E318" s="2">
        <f>IFERROR(__xludf.DUMMYFUNCTION("""COMPUTED_VALUE"""),27.19)</f>
        <v>27.19</v>
      </c>
      <c r="G318" s="3">
        <f>IFERROR(__xludf.DUMMYFUNCTION("""COMPUTED_VALUE"""),43409.705555555556)</f>
        <v>43409.70556</v>
      </c>
      <c r="H318" s="2">
        <f>IFERROR(__xludf.DUMMYFUNCTION("""COMPUTED_VALUE"""),57.53)</f>
        <v>57.53</v>
      </c>
      <c r="J318" s="3">
        <f>IFERROR(__xludf.DUMMYFUNCTION("""COMPUTED_VALUE"""),43270.99861111111)</f>
        <v>43270.99861</v>
      </c>
      <c r="K318" s="2">
        <f>IFERROR(__xludf.DUMMYFUNCTION("""COMPUTED_VALUE"""),3.745)</f>
        <v>3.745</v>
      </c>
    </row>
    <row r="319">
      <c r="A319" s="3">
        <f>IFERROR(__xludf.DUMMYFUNCTION("""COMPUTED_VALUE"""),43410.705555555556)</f>
        <v>43410.70556</v>
      </c>
      <c r="B319" s="2">
        <f>IFERROR(__xludf.DUMMYFUNCTION("""COMPUTED_VALUE"""),88668.92)</f>
        <v>88668.92</v>
      </c>
      <c r="D319" s="3">
        <f>IFERROR(__xludf.DUMMYFUNCTION("""COMPUTED_VALUE"""),43411.705555555556)</f>
        <v>43411.70556</v>
      </c>
      <c r="E319" s="2">
        <f>IFERROR(__xludf.DUMMYFUNCTION("""COMPUTED_VALUE"""),26.3)</f>
        <v>26.3</v>
      </c>
      <c r="G319" s="3">
        <f>IFERROR(__xludf.DUMMYFUNCTION("""COMPUTED_VALUE"""),43410.705555555556)</f>
        <v>43410.70556</v>
      </c>
      <c r="H319" s="2">
        <f>IFERROR(__xludf.DUMMYFUNCTION("""COMPUTED_VALUE"""),57.23)</f>
        <v>57.23</v>
      </c>
      <c r="J319" s="3">
        <f>IFERROR(__xludf.DUMMYFUNCTION("""COMPUTED_VALUE"""),43271.99861111111)</f>
        <v>43271.99861</v>
      </c>
      <c r="K319" s="2">
        <f>IFERROR(__xludf.DUMMYFUNCTION("""COMPUTED_VALUE"""),3.7691)</f>
        <v>3.7691</v>
      </c>
    </row>
    <row r="320">
      <c r="A320" s="3">
        <f>IFERROR(__xludf.DUMMYFUNCTION("""COMPUTED_VALUE"""),43411.705555555556)</f>
        <v>43411.70556</v>
      </c>
      <c r="B320" s="2">
        <f>IFERROR(__xludf.DUMMYFUNCTION("""COMPUTED_VALUE"""),87714.35)</f>
        <v>87714.35</v>
      </c>
      <c r="D320" s="3">
        <f>IFERROR(__xludf.DUMMYFUNCTION("""COMPUTED_VALUE"""),43412.705555555556)</f>
        <v>43412.70556</v>
      </c>
      <c r="E320" s="2">
        <f>IFERROR(__xludf.DUMMYFUNCTION("""COMPUTED_VALUE"""),25.35)</f>
        <v>25.35</v>
      </c>
      <c r="G320" s="3">
        <f>IFERROR(__xludf.DUMMYFUNCTION("""COMPUTED_VALUE"""),43411.705555555556)</f>
        <v>43411.70556</v>
      </c>
      <c r="H320" s="2">
        <f>IFERROR(__xludf.DUMMYFUNCTION("""COMPUTED_VALUE"""),57.59)</f>
        <v>57.59</v>
      </c>
      <c r="J320" s="3">
        <f>IFERROR(__xludf.DUMMYFUNCTION("""COMPUTED_VALUE"""),43272.99861111111)</f>
        <v>43272.99861</v>
      </c>
      <c r="K320" s="2">
        <f>IFERROR(__xludf.DUMMYFUNCTION("""COMPUTED_VALUE"""),3.7651)</f>
        <v>3.7651</v>
      </c>
    </row>
    <row r="321">
      <c r="A321" s="3">
        <f>IFERROR(__xludf.DUMMYFUNCTION("""COMPUTED_VALUE"""),43412.705555555556)</f>
        <v>43412.70556</v>
      </c>
      <c r="B321" s="2">
        <f>IFERROR(__xludf.DUMMYFUNCTION("""COMPUTED_VALUE"""),85620.13)</f>
        <v>85620.13</v>
      </c>
      <c r="D321" s="3">
        <f>IFERROR(__xludf.DUMMYFUNCTION("""COMPUTED_VALUE"""),43413.705555555556)</f>
        <v>43413.70556</v>
      </c>
      <c r="E321" s="2">
        <f>IFERROR(__xludf.DUMMYFUNCTION("""COMPUTED_VALUE"""),25.46)</f>
        <v>25.46</v>
      </c>
      <c r="G321" s="3">
        <f>IFERROR(__xludf.DUMMYFUNCTION("""COMPUTED_VALUE"""),43412.705555555556)</f>
        <v>43412.70556</v>
      </c>
      <c r="H321" s="2">
        <f>IFERROR(__xludf.DUMMYFUNCTION("""COMPUTED_VALUE"""),57.02)</f>
        <v>57.02</v>
      </c>
      <c r="J321" s="3">
        <f>IFERROR(__xludf.DUMMYFUNCTION("""COMPUTED_VALUE"""),43273.99861111111)</f>
        <v>43273.99861</v>
      </c>
      <c r="K321" s="2">
        <f>IFERROR(__xludf.DUMMYFUNCTION("""COMPUTED_VALUE"""),3.7851)</f>
        <v>3.7851</v>
      </c>
    </row>
    <row r="322">
      <c r="A322" s="3">
        <f>IFERROR(__xludf.DUMMYFUNCTION("""COMPUTED_VALUE"""),43413.705555555556)</f>
        <v>43413.70556</v>
      </c>
      <c r="B322" s="2">
        <f>IFERROR(__xludf.DUMMYFUNCTION("""COMPUTED_VALUE"""),85641.21)</f>
        <v>85641.21</v>
      </c>
      <c r="D322" s="3">
        <f>IFERROR(__xludf.DUMMYFUNCTION("""COMPUTED_VALUE"""),43416.705555555556)</f>
        <v>43416.70556</v>
      </c>
      <c r="E322" s="2">
        <f>IFERROR(__xludf.DUMMYFUNCTION("""COMPUTED_VALUE"""),25.33)</f>
        <v>25.33</v>
      </c>
      <c r="G322" s="3">
        <f>IFERROR(__xludf.DUMMYFUNCTION("""COMPUTED_VALUE"""),43413.705555555556)</f>
        <v>43413.70556</v>
      </c>
      <c r="H322" s="2">
        <f>IFERROR(__xludf.DUMMYFUNCTION("""COMPUTED_VALUE"""),54.65)</f>
        <v>54.65</v>
      </c>
      <c r="J322" s="3">
        <f>IFERROR(__xludf.DUMMYFUNCTION("""COMPUTED_VALUE"""),43275.99861111111)</f>
        <v>43275.99861</v>
      </c>
      <c r="K322" s="2">
        <f>IFERROR(__xludf.DUMMYFUNCTION("""COMPUTED_VALUE"""),3.7863)</f>
        <v>3.7863</v>
      </c>
    </row>
    <row r="323">
      <c r="A323" s="3">
        <f>IFERROR(__xludf.DUMMYFUNCTION("""COMPUTED_VALUE"""),43416.705555555556)</f>
        <v>43416.70556</v>
      </c>
      <c r="B323" s="2">
        <f>IFERROR(__xludf.DUMMYFUNCTION("""COMPUTED_VALUE"""),85524.7)</f>
        <v>85524.7</v>
      </c>
      <c r="D323" s="3">
        <f>IFERROR(__xludf.DUMMYFUNCTION("""COMPUTED_VALUE"""),43417.705555555556)</f>
        <v>43417.70556</v>
      </c>
      <c r="E323" s="2">
        <f>IFERROR(__xludf.DUMMYFUNCTION("""COMPUTED_VALUE"""),24.24)</f>
        <v>24.24</v>
      </c>
      <c r="G323" s="3">
        <f>IFERROR(__xludf.DUMMYFUNCTION("""COMPUTED_VALUE"""),43416.705555555556)</f>
        <v>43416.70556</v>
      </c>
      <c r="H323" s="2">
        <f>IFERROR(__xludf.DUMMYFUNCTION("""COMPUTED_VALUE"""),54.85)</f>
        <v>54.85</v>
      </c>
      <c r="J323" s="3">
        <f>IFERROR(__xludf.DUMMYFUNCTION("""COMPUTED_VALUE"""),43276.99861111111)</f>
        <v>43276.99861</v>
      </c>
      <c r="K323" s="2">
        <f>IFERROR(__xludf.DUMMYFUNCTION("""COMPUTED_VALUE"""),3.7751)</f>
        <v>3.7751</v>
      </c>
    </row>
    <row r="324">
      <c r="A324" s="3">
        <f>IFERROR(__xludf.DUMMYFUNCTION("""COMPUTED_VALUE"""),43417.705555555556)</f>
        <v>43417.70556</v>
      </c>
      <c r="B324" s="2">
        <f>IFERROR(__xludf.DUMMYFUNCTION("""COMPUTED_VALUE"""),84914.11)</f>
        <v>84914.11</v>
      </c>
      <c r="D324" s="3">
        <f>IFERROR(__xludf.DUMMYFUNCTION("""COMPUTED_VALUE"""),43418.705555555556)</f>
        <v>43418.70556</v>
      </c>
      <c r="E324" s="2">
        <f>IFERROR(__xludf.DUMMYFUNCTION("""COMPUTED_VALUE"""),25.1)</f>
        <v>25.1</v>
      </c>
      <c r="G324" s="3">
        <f>IFERROR(__xludf.DUMMYFUNCTION("""COMPUTED_VALUE"""),43417.705555555556)</f>
        <v>43417.70556</v>
      </c>
      <c r="H324" s="2">
        <f>IFERROR(__xludf.DUMMYFUNCTION("""COMPUTED_VALUE"""),56.27)</f>
        <v>56.27</v>
      </c>
      <c r="J324" s="3">
        <f>IFERROR(__xludf.DUMMYFUNCTION("""COMPUTED_VALUE"""),43277.99861111111)</f>
        <v>43277.99861</v>
      </c>
      <c r="K324" s="2">
        <f>IFERROR(__xludf.DUMMYFUNCTION("""COMPUTED_VALUE"""),3.7958)</f>
        <v>3.7958</v>
      </c>
    </row>
    <row r="325">
      <c r="A325" s="3">
        <f>IFERROR(__xludf.DUMMYFUNCTION("""COMPUTED_VALUE"""),43418.705555555556)</f>
        <v>43418.70556</v>
      </c>
      <c r="B325" s="2">
        <f>IFERROR(__xludf.DUMMYFUNCTION("""COMPUTED_VALUE"""),85973.06)</f>
        <v>85973.06</v>
      </c>
      <c r="D325" s="3">
        <f>IFERROR(__xludf.DUMMYFUNCTION("""COMPUTED_VALUE"""),43420.705555555556)</f>
        <v>43420.70556</v>
      </c>
      <c r="E325" s="2">
        <f>IFERROR(__xludf.DUMMYFUNCTION("""COMPUTED_VALUE"""),25.8)</f>
        <v>25.8</v>
      </c>
      <c r="G325" s="3">
        <f>IFERROR(__xludf.DUMMYFUNCTION("""COMPUTED_VALUE"""),43418.705555555556)</f>
        <v>43418.70556</v>
      </c>
      <c r="H325" s="2">
        <f>IFERROR(__xludf.DUMMYFUNCTION("""COMPUTED_VALUE"""),55.16)</f>
        <v>55.16</v>
      </c>
      <c r="J325" s="3">
        <f>IFERROR(__xludf.DUMMYFUNCTION("""COMPUTED_VALUE"""),43278.99861111111)</f>
        <v>43278.99861</v>
      </c>
      <c r="K325" s="2">
        <f>IFERROR(__xludf.DUMMYFUNCTION("""COMPUTED_VALUE"""),3.8601)</f>
        <v>3.8601</v>
      </c>
    </row>
    <row r="326">
      <c r="A326" s="3">
        <f>IFERROR(__xludf.DUMMYFUNCTION("""COMPUTED_VALUE"""),43420.705555555556)</f>
        <v>43420.70556</v>
      </c>
      <c r="B326" s="2">
        <f>IFERROR(__xludf.DUMMYFUNCTION("""COMPUTED_VALUE"""),88515.27)</f>
        <v>88515.27</v>
      </c>
      <c r="D326" s="3">
        <f>IFERROR(__xludf.DUMMYFUNCTION("""COMPUTED_VALUE"""),43423.705555555556)</f>
        <v>43423.70556</v>
      </c>
      <c r="E326" s="2">
        <f>IFERROR(__xludf.DUMMYFUNCTION("""COMPUTED_VALUE"""),26.0)</f>
        <v>26</v>
      </c>
      <c r="G326" s="3">
        <f>IFERROR(__xludf.DUMMYFUNCTION("""COMPUTED_VALUE"""),43420.705555555556)</f>
        <v>43420.70556</v>
      </c>
      <c r="H326" s="2">
        <f>IFERROR(__xludf.DUMMYFUNCTION("""COMPUTED_VALUE"""),56.15)</f>
        <v>56.15</v>
      </c>
      <c r="J326" s="3">
        <f>IFERROR(__xludf.DUMMYFUNCTION("""COMPUTED_VALUE"""),43279.99861111111)</f>
        <v>43279.99861</v>
      </c>
      <c r="K326" s="2">
        <f>IFERROR(__xludf.DUMMYFUNCTION("""COMPUTED_VALUE"""),3.8595)</f>
        <v>3.8595</v>
      </c>
    </row>
    <row r="327">
      <c r="A327" s="3">
        <f>IFERROR(__xludf.DUMMYFUNCTION("""COMPUTED_VALUE"""),43423.705555555556)</f>
        <v>43423.70556</v>
      </c>
      <c r="B327" s="2">
        <f>IFERROR(__xludf.DUMMYFUNCTION("""COMPUTED_VALUE"""),87900.83)</f>
        <v>87900.83</v>
      </c>
      <c r="D327" s="3">
        <f>IFERROR(__xludf.DUMMYFUNCTION("""COMPUTED_VALUE"""),43425.705555555556)</f>
        <v>43425.70556</v>
      </c>
      <c r="E327" s="2">
        <f>IFERROR(__xludf.DUMMYFUNCTION("""COMPUTED_VALUE"""),25.17)</f>
        <v>25.17</v>
      </c>
      <c r="G327" s="3">
        <f>IFERROR(__xludf.DUMMYFUNCTION("""COMPUTED_VALUE"""),43423.705555555556)</f>
        <v>43423.70556</v>
      </c>
      <c r="H327" s="2">
        <f>IFERROR(__xludf.DUMMYFUNCTION("""COMPUTED_VALUE"""),55.37)</f>
        <v>55.37</v>
      </c>
      <c r="J327" s="3">
        <f>IFERROR(__xludf.DUMMYFUNCTION("""COMPUTED_VALUE"""),43280.99861111111)</f>
        <v>43280.99861</v>
      </c>
      <c r="K327" s="2">
        <f>IFERROR(__xludf.DUMMYFUNCTION("""COMPUTED_VALUE"""),3.8756)</f>
        <v>3.8756</v>
      </c>
    </row>
    <row r="328">
      <c r="A328" s="3">
        <f>IFERROR(__xludf.DUMMYFUNCTION("""COMPUTED_VALUE"""),43425.705555555556)</f>
        <v>43425.70556</v>
      </c>
      <c r="B328" s="2">
        <f>IFERROR(__xludf.DUMMYFUNCTION("""COMPUTED_VALUE"""),87268.8)</f>
        <v>87268.8</v>
      </c>
      <c r="D328" s="3">
        <f>IFERROR(__xludf.DUMMYFUNCTION("""COMPUTED_VALUE"""),43426.705555555556)</f>
        <v>43426.70556</v>
      </c>
      <c r="E328" s="2">
        <f>IFERROR(__xludf.DUMMYFUNCTION("""COMPUTED_VALUE"""),25.15)</f>
        <v>25.15</v>
      </c>
      <c r="G328" s="3">
        <f>IFERROR(__xludf.DUMMYFUNCTION("""COMPUTED_VALUE"""),43425.705555555556)</f>
        <v>43425.70556</v>
      </c>
      <c r="H328" s="2">
        <f>IFERROR(__xludf.DUMMYFUNCTION("""COMPUTED_VALUE"""),54.53)</f>
        <v>54.53</v>
      </c>
      <c r="J328" s="3">
        <f>IFERROR(__xludf.DUMMYFUNCTION("""COMPUTED_VALUE"""),43281.99861111111)</f>
        <v>43281.99861</v>
      </c>
      <c r="K328" s="2">
        <f>IFERROR(__xludf.DUMMYFUNCTION("""COMPUTED_VALUE"""),3.8755)</f>
        <v>3.8755</v>
      </c>
    </row>
    <row r="329">
      <c r="A329" s="3">
        <f>IFERROR(__xludf.DUMMYFUNCTION("""COMPUTED_VALUE"""),43426.705555555556)</f>
        <v>43426.70556</v>
      </c>
      <c r="B329" s="2">
        <f>IFERROR(__xludf.DUMMYFUNCTION("""COMPUTED_VALUE"""),87477.44)</f>
        <v>87477.44</v>
      </c>
      <c r="D329" s="3">
        <f>IFERROR(__xludf.DUMMYFUNCTION("""COMPUTED_VALUE"""),43427.705555555556)</f>
        <v>43427.70556</v>
      </c>
      <c r="E329" s="2">
        <f>IFERROR(__xludf.DUMMYFUNCTION("""COMPUTED_VALUE"""),24.37)</f>
        <v>24.37</v>
      </c>
      <c r="G329" s="3">
        <f>IFERROR(__xludf.DUMMYFUNCTION("""COMPUTED_VALUE"""),43426.705555555556)</f>
        <v>43426.70556</v>
      </c>
      <c r="H329" s="2">
        <f>IFERROR(__xludf.DUMMYFUNCTION("""COMPUTED_VALUE"""),54.04)</f>
        <v>54.04</v>
      </c>
      <c r="J329" s="3">
        <f>IFERROR(__xludf.DUMMYFUNCTION("""COMPUTED_VALUE"""),43282.99861111111)</f>
        <v>43282.99861</v>
      </c>
      <c r="K329" s="2">
        <f>IFERROR(__xludf.DUMMYFUNCTION("""COMPUTED_VALUE"""),3.8756)</f>
        <v>3.8756</v>
      </c>
    </row>
    <row r="330">
      <c r="A330" s="3">
        <f>IFERROR(__xludf.DUMMYFUNCTION("""COMPUTED_VALUE"""),43427.705555555556)</f>
        <v>43427.70556</v>
      </c>
      <c r="B330" s="2">
        <f>IFERROR(__xludf.DUMMYFUNCTION("""COMPUTED_VALUE"""),86230.22)</f>
        <v>86230.22</v>
      </c>
      <c r="D330" s="3">
        <f>IFERROR(__xludf.DUMMYFUNCTION("""COMPUTED_VALUE"""),43430.705555555556)</f>
        <v>43430.70556</v>
      </c>
      <c r="E330" s="2">
        <f>IFERROR(__xludf.DUMMYFUNCTION("""COMPUTED_VALUE"""),24.25)</f>
        <v>24.25</v>
      </c>
      <c r="G330" s="3">
        <f>IFERROR(__xludf.DUMMYFUNCTION("""COMPUTED_VALUE"""),43427.705555555556)</f>
        <v>43427.70556</v>
      </c>
      <c r="H330" s="2">
        <f>IFERROR(__xludf.DUMMYFUNCTION("""COMPUTED_VALUE"""),50.35)</f>
        <v>50.35</v>
      </c>
      <c r="J330" s="3">
        <f>IFERROR(__xludf.DUMMYFUNCTION("""COMPUTED_VALUE"""),43283.99861111111)</f>
        <v>43283.99861</v>
      </c>
      <c r="K330" s="2">
        <f>IFERROR(__xludf.DUMMYFUNCTION("""COMPUTED_VALUE"""),3.9126)</f>
        <v>3.9126</v>
      </c>
    </row>
    <row r="331">
      <c r="A331" s="3">
        <f>IFERROR(__xludf.DUMMYFUNCTION("""COMPUTED_VALUE"""),43430.705555555556)</f>
        <v>43430.70556</v>
      </c>
      <c r="B331" s="2">
        <f>IFERROR(__xludf.DUMMYFUNCTION("""COMPUTED_VALUE"""),85546.51)</f>
        <v>85546.51</v>
      </c>
      <c r="D331" s="3">
        <f>IFERROR(__xludf.DUMMYFUNCTION("""COMPUTED_VALUE"""),43431.705555555556)</f>
        <v>43431.70556</v>
      </c>
      <c r="E331" s="2">
        <f>IFERROR(__xludf.DUMMYFUNCTION("""COMPUTED_VALUE"""),25.53)</f>
        <v>25.53</v>
      </c>
      <c r="G331" s="3">
        <f>IFERROR(__xludf.DUMMYFUNCTION("""COMPUTED_VALUE"""),43430.705555555556)</f>
        <v>43430.70556</v>
      </c>
      <c r="H331" s="2">
        <f>IFERROR(__xludf.DUMMYFUNCTION("""COMPUTED_VALUE"""),50.12)</f>
        <v>50.12</v>
      </c>
      <c r="J331" s="3">
        <f>IFERROR(__xludf.DUMMYFUNCTION("""COMPUTED_VALUE"""),43284.99861111111)</f>
        <v>43284.99861</v>
      </c>
      <c r="K331" s="2">
        <f>IFERROR(__xludf.DUMMYFUNCTION("""COMPUTED_VALUE"""),3.8963)</f>
        <v>3.8963</v>
      </c>
    </row>
    <row r="332">
      <c r="A332" s="3">
        <f>IFERROR(__xludf.DUMMYFUNCTION("""COMPUTED_VALUE"""),43431.705555555556)</f>
        <v>43431.70556</v>
      </c>
      <c r="B332" s="2">
        <f>IFERROR(__xludf.DUMMYFUNCTION("""COMPUTED_VALUE"""),87891.18)</f>
        <v>87891.18</v>
      </c>
      <c r="D332" s="3">
        <f>IFERROR(__xludf.DUMMYFUNCTION("""COMPUTED_VALUE"""),43432.705555555556)</f>
        <v>43432.70556</v>
      </c>
      <c r="E332" s="2">
        <f>IFERROR(__xludf.DUMMYFUNCTION("""COMPUTED_VALUE"""),25.38)</f>
        <v>25.38</v>
      </c>
      <c r="G332" s="3">
        <f>IFERROR(__xludf.DUMMYFUNCTION("""COMPUTED_VALUE"""),43431.705555555556)</f>
        <v>43431.70556</v>
      </c>
      <c r="H332" s="2">
        <f>IFERROR(__xludf.DUMMYFUNCTION("""COMPUTED_VALUE"""),49.92)</f>
        <v>49.92</v>
      </c>
      <c r="J332" s="3">
        <f>IFERROR(__xludf.DUMMYFUNCTION("""COMPUTED_VALUE"""),43285.99861111111)</f>
        <v>43285.99861</v>
      </c>
      <c r="K332" s="2">
        <f>IFERROR(__xludf.DUMMYFUNCTION("""COMPUTED_VALUE"""),3.911)</f>
        <v>3.911</v>
      </c>
    </row>
    <row r="333">
      <c r="A333" s="3">
        <f>IFERROR(__xludf.DUMMYFUNCTION("""COMPUTED_VALUE"""),43432.705555555556)</f>
        <v>43432.70556</v>
      </c>
      <c r="B333" s="2">
        <f>IFERROR(__xludf.DUMMYFUNCTION("""COMPUTED_VALUE"""),89250.82)</f>
        <v>89250.82</v>
      </c>
      <c r="D333" s="3">
        <f>IFERROR(__xludf.DUMMYFUNCTION("""COMPUTED_VALUE"""),43433.705555555556)</f>
        <v>43433.70556</v>
      </c>
      <c r="E333" s="2">
        <f>IFERROR(__xludf.DUMMYFUNCTION("""COMPUTED_VALUE"""),25.17)</f>
        <v>25.17</v>
      </c>
      <c r="G333" s="3">
        <f>IFERROR(__xludf.DUMMYFUNCTION("""COMPUTED_VALUE"""),43432.705555555556)</f>
        <v>43432.70556</v>
      </c>
      <c r="H333" s="2">
        <f>IFERROR(__xludf.DUMMYFUNCTION("""COMPUTED_VALUE"""),52.3)</f>
        <v>52.3</v>
      </c>
      <c r="J333" s="3">
        <f>IFERROR(__xludf.DUMMYFUNCTION("""COMPUTED_VALUE"""),43286.99861111111)</f>
        <v>43286.99861</v>
      </c>
      <c r="K333" s="2">
        <f>IFERROR(__xludf.DUMMYFUNCTION("""COMPUTED_VALUE"""),3.9313)</f>
        <v>3.9313</v>
      </c>
    </row>
    <row r="334">
      <c r="A334" s="3">
        <f>IFERROR(__xludf.DUMMYFUNCTION("""COMPUTED_VALUE"""),43433.705555555556)</f>
        <v>43433.70556</v>
      </c>
      <c r="B334" s="2">
        <f>IFERROR(__xludf.DUMMYFUNCTION("""COMPUTED_VALUE"""),89709.56)</f>
        <v>89709.56</v>
      </c>
      <c r="D334" s="3">
        <f>IFERROR(__xludf.DUMMYFUNCTION("""COMPUTED_VALUE"""),43434.705555555556)</f>
        <v>43434.70556</v>
      </c>
      <c r="E334" s="2">
        <f>IFERROR(__xludf.DUMMYFUNCTION("""COMPUTED_VALUE"""),25.46)</f>
        <v>25.46</v>
      </c>
      <c r="G334" s="3">
        <f>IFERROR(__xludf.DUMMYFUNCTION("""COMPUTED_VALUE"""),43433.705555555556)</f>
        <v>43433.70556</v>
      </c>
      <c r="H334" s="2">
        <f>IFERROR(__xludf.DUMMYFUNCTION("""COMPUTED_VALUE"""),52.0)</f>
        <v>52</v>
      </c>
      <c r="J334" s="3">
        <f>IFERROR(__xludf.DUMMYFUNCTION("""COMPUTED_VALUE"""),43287.99861111111)</f>
        <v>43287.99861</v>
      </c>
      <c r="K334" s="2">
        <f>IFERROR(__xludf.DUMMYFUNCTION("""COMPUTED_VALUE"""),3.8618)</f>
        <v>3.8618</v>
      </c>
    </row>
    <row r="335">
      <c r="A335" s="3">
        <f>IFERROR(__xludf.DUMMYFUNCTION("""COMPUTED_VALUE"""),43434.705555555556)</f>
        <v>43434.70556</v>
      </c>
      <c r="B335" s="2">
        <f>IFERROR(__xludf.DUMMYFUNCTION("""COMPUTED_VALUE"""),89504.03)</f>
        <v>89504.03</v>
      </c>
      <c r="D335" s="3">
        <f>IFERROR(__xludf.DUMMYFUNCTION("""COMPUTED_VALUE"""),43437.705555555556)</f>
        <v>43437.70556</v>
      </c>
      <c r="E335" s="2">
        <f>IFERROR(__xludf.DUMMYFUNCTION("""COMPUTED_VALUE"""),25.94)</f>
        <v>25.94</v>
      </c>
      <c r="G335" s="3">
        <f>IFERROR(__xludf.DUMMYFUNCTION("""COMPUTED_VALUE"""),43434.705555555556)</f>
        <v>43434.70556</v>
      </c>
      <c r="H335" s="2">
        <f>IFERROR(__xludf.DUMMYFUNCTION("""COMPUTED_VALUE"""),52.8)</f>
        <v>52.8</v>
      </c>
      <c r="J335" s="3">
        <f>IFERROR(__xludf.DUMMYFUNCTION("""COMPUTED_VALUE"""),43288.99861111111)</f>
        <v>43288.99861</v>
      </c>
      <c r="K335" s="2">
        <f>IFERROR(__xludf.DUMMYFUNCTION("""COMPUTED_VALUE"""),3.8615)</f>
        <v>3.8615</v>
      </c>
    </row>
    <row r="336">
      <c r="A336" s="3">
        <f>IFERROR(__xludf.DUMMYFUNCTION("""COMPUTED_VALUE"""),43437.705555555556)</f>
        <v>43437.70556</v>
      </c>
      <c r="B336" s="2">
        <f>IFERROR(__xludf.DUMMYFUNCTION("""COMPUTED_VALUE"""),89820.09)</f>
        <v>89820.09</v>
      </c>
      <c r="D336" s="3">
        <f>IFERROR(__xludf.DUMMYFUNCTION("""COMPUTED_VALUE"""),43438.705555555556)</f>
        <v>43438.70556</v>
      </c>
      <c r="E336" s="2">
        <f>IFERROR(__xludf.DUMMYFUNCTION("""COMPUTED_VALUE"""),25.34)</f>
        <v>25.34</v>
      </c>
      <c r="G336" s="3">
        <f>IFERROR(__xludf.DUMMYFUNCTION("""COMPUTED_VALUE"""),43437.705555555556)</f>
        <v>43437.70556</v>
      </c>
      <c r="H336" s="2">
        <f>IFERROR(__xludf.DUMMYFUNCTION("""COMPUTED_VALUE"""),54.11)</f>
        <v>54.11</v>
      </c>
      <c r="J336" s="3">
        <f>IFERROR(__xludf.DUMMYFUNCTION("""COMPUTED_VALUE"""),43289.99861111111)</f>
        <v>43289.99861</v>
      </c>
      <c r="K336" s="2">
        <f>IFERROR(__xludf.DUMMYFUNCTION("""COMPUTED_VALUE"""),3.8659)</f>
        <v>3.8659</v>
      </c>
    </row>
    <row r="337">
      <c r="A337" s="3">
        <f>IFERROR(__xludf.DUMMYFUNCTION("""COMPUTED_VALUE"""),43438.705555555556)</f>
        <v>43438.70556</v>
      </c>
      <c r="B337" s="2">
        <f>IFERROR(__xludf.DUMMYFUNCTION("""COMPUTED_VALUE"""),88624.45)</f>
        <v>88624.45</v>
      </c>
      <c r="D337" s="3">
        <f>IFERROR(__xludf.DUMMYFUNCTION("""COMPUTED_VALUE"""),43439.705555555556)</f>
        <v>43439.70556</v>
      </c>
      <c r="E337" s="2">
        <f>IFERROR(__xludf.DUMMYFUNCTION("""COMPUTED_VALUE"""),25.56)</f>
        <v>25.56</v>
      </c>
      <c r="G337" s="3">
        <f>IFERROR(__xludf.DUMMYFUNCTION("""COMPUTED_VALUE"""),43438.705555555556)</f>
        <v>43438.70556</v>
      </c>
      <c r="H337" s="2">
        <f>IFERROR(__xludf.DUMMYFUNCTION("""COMPUTED_VALUE"""),52.88)</f>
        <v>52.88</v>
      </c>
      <c r="J337" s="3">
        <f>IFERROR(__xludf.DUMMYFUNCTION("""COMPUTED_VALUE"""),43290.99861111111)</f>
        <v>43290.99861</v>
      </c>
      <c r="K337" s="2">
        <f>IFERROR(__xludf.DUMMYFUNCTION("""COMPUTED_VALUE"""),3.8713)</f>
        <v>3.8713</v>
      </c>
    </row>
    <row r="338">
      <c r="A338" s="3">
        <f>IFERROR(__xludf.DUMMYFUNCTION("""COMPUTED_VALUE"""),43439.705555555556)</f>
        <v>43439.70556</v>
      </c>
      <c r="B338" s="2">
        <f>IFERROR(__xludf.DUMMYFUNCTION("""COMPUTED_VALUE"""),89039.79)</f>
        <v>89039.79</v>
      </c>
      <c r="D338" s="3">
        <f>IFERROR(__xludf.DUMMYFUNCTION("""COMPUTED_VALUE"""),43440.705555555556)</f>
        <v>43440.70556</v>
      </c>
      <c r="E338" s="2">
        <f>IFERROR(__xludf.DUMMYFUNCTION("""COMPUTED_VALUE"""),24.59)</f>
        <v>24.59</v>
      </c>
      <c r="G338" s="3">
        <f>IFERROR(__xludf.DUMMYFUNCTION("""COMPUTED_VALUE"""),43439.705555555556)</f>
        <v>43439.70556</v>
      </c>
      <c r="H338" s="2">
        <f>IFERROR(__xludf.DUMMYFUNCTION("""COMPUTED_VALUE"""),52.8)</f>
        <v>52.8</v>
      </c>
      <c r="J338" s="3">
        <f>IFERROR(__xludf.DUMMYFUNCTION("""COMPUTED_VALUE"""),43291.99861111111)</f>
        <v>43291.99861</v>
      </c>
      <c r="K338" s="2">
        <f>IFERROR(__xludf.DUMMYFUNCTION("""COMPUTED_VALUE"""),3.8151)</f>
        <v>3.8151</v>
      </c>
    </row>
    <row r="339">
      <c r="A339" s="3">
        <f>IFERROR(__xludf.DUMMYFUNCTION("""COMPUTED_VALUE"""),43440.705555555556)</f>
        <v>43440.70556</v>
      </c>
      <c r="B339" s="2">
        <f>IFERROR(__xludf.DUMMYFUNCTION("""COMPUTED_VALUE"""),88846.48)</f>
        <v>88846.48</v>
      </c>
      <c r="D339" s="3">
        <f>IFERROR(__xludf.DUMMYFUNCTION("""COMPUTED_VALUE"""),43441.705555555556)</f>
        <v>43441.70556</v>
      </c>
      <c r="E339" s="2">
        <f>IFERROR(__xludf.DUMMYFUNCTION("""COMPUTED_VALUE"""),24.77)</f>
        <v>24.77</v>
      </c>
      <c r="G339" s="3">
        <f>IFERROR(__xludf.DUMMYFUNCTION("""COMPUTED_VALUE"""),43440.705555555556)</f>
        <v>43440.70556</v>
      </c>
      <c r="H339" s="2">
        <f>IFERROR(__xludf.DUMMYFUNCTION("""COMPUTED_VALUE"""),52.3)</f>
        <v>52.3</v>
      </c>
      <c r="J339" s="3">
        <f>IFERROR(__xludf.DUMMYFUNCTION("""COMPUTED_VALUE"""),43292.99861111111)</f>
        <v>43292.99861</v>
      </c>
      <c r="K339" s="2">
        <f>IFERROR(__xludf.DUMMYFUNCTION("""COMPUTED_VALUE"""),3.8761)</f>
        <v>3.8761</v>
      </c>
    </row>
    <row r="340">
      <c r="A340" s="3">
        <f>IFERROR(__xludf.DUMMYFUNCTION("""COMPUTED_VALUE"""),43441.705555555556)</f>
        <v>43441.70556</v>
      </c>
      <c r="B340" s="2">
        <f>IFERROR(__xludf.DUMMYFUNCTION("""COMPUTED_VALUE"""),88115.07)</f>
        <v>88115.07</v>
      </c>
      <c r="D340" s="3">
        <f>IFERROR(__xludf.DUMMYFUNCTION("""COMPUTED_VALUE"""),43444.705555555556)</f>
        <v>43444.70556</v>
      </c>
      <c r="E340" s="2">
        <f>IFERROR(__xludf.DUMMYFUNCTION("""COMPUTED_VALUE"""),23.44)</f>
        <v>23.44</v>
      </c>
      <c r="G340" s="3">
        <f>IFERROR(__xludf.DUMMYFUNCTION("""COMPUTED_VALUE"""),43441.705555555556)</f>
        <v>43441.70556</v>
      </c>
      <c r="H340" s="2">
        <f>IFERROR(__xludf.DUMMYFUNCTION("""COMPUTED_VALUE"""),51.29)</f>
        <v>51.29</v>
      </c>
      <c r="J340" s="3">
        <f>IFERROR(__xludf.DUMMYFUNCTION("""COMPUTED_VALUE"""),43293.99861111111)</f>
        <v>43293.99861</v>
      </c>
      <c r="K340" s="2">
        <f>IFERROR(__xludf.DUMMYFUNCTION("""COMPUTED_VALUE"""),3.8807)</f>
        <v>3.8807</v>
      </c>
    </row>
    <row r="341">
      <c r="A341" s="3">
        <f>IFERROR(__xludf.DUMMYFUNCTION("""COMPUTED_VALUE"""),43444.705555555556)</f>
        <v>43444.70556</v>
      </c>
      <c r="B341" s="2">
        <f>IFERROR(__xludf.DUMMYFUNCTION("""COMPUTED_VALUE"""),85914.71)</f>
        <v>85914.71</v>
      </c>
      <c r="D341" s="3">
        <f>IFERROR(__xludf.DUMMYFUNCTION("""COMPUTED_VALUE"""),43445.705555555556)</f>
        <v>43445.70556</v>
      </c>
      <c r="E341" s="2">
        <f>IFERROR(__xludf.DUMMYFUNCTION("""COMPUTED_VALUE"""),23.29)</f>
        <v>23.29</v>
      </c>
      <c r="G341" s="3">
        <f>IFERROR(__xludf.DUMMYFUNCTION("""COMPUTED_VALUE"""),43444.705555555556)</f>
        <v>43444.70556</v>
      </c>
      <c r="H341" s="2">
        <f>IFERROR(__xludf.DUMMYFUNCTION("""COMPUTED_VALUE"""),50.2)</f>
        <v>50.2</v>
      </c>
      <c r="J341" s="3">
        <f>IFERROR(__xludf.DUMMYFUNCTION("""COMPUTED_VALUE"""),43294.99861111111)</f>
        <v>43294.99861</v>
      </c>
      <c r="K341" s="2">
        <f>IFERROR(__xludf.DUMMYFUNCTION("""COMPUTED_VALUE"""),3.8497)</f>
        <v>3.8497</v>
      </c>
    </row>
    <row r="342">
      <c r="A342" s="3">
        <f>IFERROR(__xludf.DUMMYFUNCTION("""COMPUTED_VALUE"""),43445.705555555556)</f>
        <v>43445.70556</v>
      </c>
      <c r="B342" s="2">
        <f>IFERROR(__xludf.DUMMYFUNCTION("""COMPUTED_VALUE"""),86419.57)</f>
        <v>86419.57</v>
      </c>
      <c r="D342" s="3">
        <f>IFERROR(__xludf.DUMMYFUNCTION("""COMPUTED_VALUE"""),43446.705555555556)</f>
        <v>43446.70556</v>
      </c>
      <c r="E342" s="2">
        <f>IFERROR(__xludf.DUMMYFUNCTION("""COMPUTED_VALUE"""),23.3)</f>
        <v>23.3</v>
      </c>
      <c r="G342" s="3">
        <f>IFERROR(__xludf.DUMMYFUNCTION("""COMPUTED_VALUE"""),43445.705555555556)</f>
        <v>43445.70556</v>
      </c>
      <c r="H342" s="2">
        <f>IFERROR(__xludf.DUMMYFUNCTION("""COMPUTED_VALUE"""),50.6)</f>
        <v>50.6</v>
      </c>
      <c r="J342" s="3">
        <f>IFERROR(__xludf.DUMMYFUNCTION("""COMPUTED_VALUE"""),43295.99861111111)</f>
        <v>43295.99861</v>
      </c>
      <c r="K342" s="2">
        <f>IFERROR(__xludf.DUMMYFUNCTION("""COMPUTED_VALUE"""),3.8489)</f>
        <v>3.8489</v>
      </c>
    </row>
    <row r="343">
      <c r="A343" s="3">
        <f>IFERROR(__xludf.DUMMYFUNCTION("""COMPUTED_VALUE"""),43446.705555555556)</f>
        <v>43446.70556</v>
      </c>
      <c r="B343" s="2">
        <f>IFERROR(__xludf.DUMMYFUNCTION("""COMPUTED_VALUE"""),86977.46)</f>
        <v>86977.46</v>
      </c>
      <c r="D343" s="3">
        <f>IFERROR(__xludf.DUMMYFUNCTION("""COMPUTED_VALUE"""),43447.705555555556)</f>
        <v>43447.70556</v>
      </c>
      <c r="E343" s="2">
        <f>IFERROR(__xludf.DUMMYFUNCTION("""COMPUTED_VALUE"""),23.36)</f>
        <v>23.36</v>
      </c>
      <c r="G343" s="3">
        <f>IFERROR(__xludf.DUMMYFUNCTION("""COMPUTED_VALUE"""),43446.705555555556)</f>
        <v>43446.70556</v>
      </c>
      <c r="H343" s="2">
        <f>IFERROR(__xludf.DUMMYFUNCTION("""COMPUTED_VALUE"""),50.37)</f>
        <v>50.37</v>
      </c>
      <c r="J343" s="3">
        <f>IFERROR(__xludf.DUMMYFUNCTION("""COMPUTED_VALUE"""),43296.99861111111)</f>
        <v>43296.99861</v>
      </c>
      <c r="K343" s="2">
        <f>IFERROR(__xludf.DUMMYFUNCTION("""COMPUTED_VALUE"""),3.8494)</f>
        <v>3.8494</v>
      </c>
    </row>
    <row r="344">
      <c r="A344" s="3">
        <f>IFERROR(__xludf.DUMMYFUNCTION("""COMPUTED_VALUE"""),43447.705555555556)</f>
        <v>43447.70556</v>
      </c>
      <c r="B344" s="2">
        <f>IFERROR(__xludf.DUMMYFUNCTION("""COMPUTED_VALUE"""),87837.59)</f>
        <v>87837.59</v>
      </c>
      <c r="D344" s="3">
        <f>IFERROR(__xludf.DUMMYFUNCTION("""COMPUTED_VALUE"""),43448.705555555556)</f>
        <v>43448.70556</v>
      </c>
      <c r="E344" s="2">
        <f>IFERROR(__xludf.DUMMYFUNCTION("""COMPUTED_VALUE"""),23.05)</f>
        <v>23.05</v>
      </c>
      <c r="G344" s="3">
        <f>IFERROR(__xludf.DUMMYFUNCTION("""COMPUTED_VALUE"""),43447.705555555556)</f>
        <v>43447.70556</v>
      </c>
      <c r="H344" s="2">
        <f>IFERROR(__xludf.DUMMYFUNCTION("""COMPUTED_VALUE"""),50.6)</f>
        <v>50.6</v>
      </c>
      <c r="J344" s="3">
        <f>IFERROR(__xludf.DUMMYFUNCTION("""COMPUTED_VALUE"""),43297.99861111111)</f>
        <v>43297.99861</v>
      </c>
      <c r="K344" s="2">
        <f>IFERROR(__xludf.DUMMYFUNCTION("""COMPUTED_VALUE"""),3.856)</f>
        <v>3.856</v>
      </c>
    </row>
    <row r="345">
      <c r="A345" s="3">
        <f>IFERROR(__xludf.DUMMYFUNCTION("""COMPUTED_VALUE"""),43448.705555555556)</f>
        <v>43448.70556</v>
      </c>
      <c r="B345" s="2">
        <f>IFERROR(__xludf.DUMMYFUNCTION("""COMPUTED_VALUE"""),87449.5)</f>
        <v>87449.5</v>
      </c>
      <c r="D345" s="3">
        <f>IFERROR(__xludf.DUMMYFUNCTION("""COMPUTED_VALUE"""),43451.705555555556)</f>
        <v>43451.70556</v>
      </c>
      <c r="E345" s="2">
        <f>IFERROR(__xludf.DUMMYFUNCTION("""COMPUTED_VALUE"""),22.87)</f>
        <v>22.87</v>
      </c>
      <c r="G345" s="3">
        <f>IFERROR(__xludf.DUMMYFUNCTION("""COMPUTED_VALUE"""),43448.705555555556)</f>
        <v>43448.70556</v>
      </c>
      <c r="H345" s="2">
        <f>IFERROR(__xludf.DUMMYFUNCTION("""COMPUTED_VALUE"""),50.88)</f>
        <v>50.88</v>
      </c>
      <c r="J345" s="3">
        <f>IFERROR(__xludf.DUMMYFUNCTION("""COMPUTED_VALUE"""),43298.99861111111)</f>
        <v>43298.99861</v>
      </c>
      <c r="K345" s="2">
        <f>IFERROR(__xludf.DUMMYFUNCTION("""COMPUTED_VALUE"""),3.8359)</f>
        <v>3.8359</v>
      </c>
    </row>
    <row r="346">
      <c r="A346" s="3">
        <f>IFERROR(__xludf.DUMMYFUNCTION("""COMPUTED_VALUE"""),43451.705555555556)</f>
        <v>43451.70556</v>
      </c>
      <c r="B346" s="2">
        <f>IFERROR(__xludf.DUMMYFUNCTION("""COMPUTED_VALUE"""),86399.68)</f>
        <v>86399.68</v>
      </c>
      <c r="D346" s="3">
        <f>IFERROR(__xludf.DUMMYFUNCTION("""COMPUTED_VALUE"""),43452.705555555556)</f>
        <v>43452.70556</v>
      </c>
      <c r="E346" s="2">
        <f>IFERROR(__xludf.DUMMYFUNCTION("""COMPUTED_VALUE"""),22.0)</f>
        <v>22</v>
      </c>
      <c r="G346" s="3">
        <f>IFERROR(__xludf.DUMMYFUNCTION("""COMPUTED_VALUE"""),43451.705555555556)</f>
        <v>43451.70556</v>
      </c>
      <c r="H346" s="2">
        <f>IFERROR(__xludf.DUMMYFUNCTION("""COMPUTED_VALUE"""),51.25)</f>
        <v>51.25</v>
      </c>
      <c r="J346" s="3">
        <f>IFERROR(__xludf.DUMMYFUNCTION("""COMPUTED_VALUE"""),43299.99861111111)</f>
        <v>43299.99861</v>
      </c>
      <c r="K346" s="2">
        <f>IFERROR(__xludf.DUMMYFUNCTION("""COMPUTED_VALUE"""),3.8492)</f>
        <v>3.8492</v>
      </c>
    </row>
    <row r="347">
      <c r="A347" s="3">
        <f>IFERROR(__xludf.DUMMYFUNCTION("""COMPUTED_VALUE"""),43452.705555555556)</f>
        <v>43452.70556</v>
      </c>
      <c r="B347" s="2">
        <f>IFERROR(__xludf.DUMMYFUNCTION("""COMPUTED_VALUE"""),86610.49)</f>
        <v>86610.49</v>
      </c>
      <c r="D347" s="3">
        <f>IFERROR(__xludf.DUMMYFUNCTION("""COMPUTED_VALUE"""),43453.705555555556)</f>
        <v>43453.70556</v>
      </c>
      <c r="E347" s="2">
        <f>IFERROR(__xludf.DUMMYFUNCTION("""COMPUTED_VALUE"""),22.25)</f>
        <v>22.25</v>
      </c>
      <c r="G347" s="3">
        <f>IFERROR(__xludf.DUMMYFUNCTION("""COMPUTED_VALUE"""),43452.705555555556)</f>
        <v>43452.70556</v>
      </c>
      <c r="H347" s="2">
        <f>IFERROR(__xludf.DUMMYFUNCTION("""COMPUTED_VALUE"""),51.44)</f>
        <v>51.44</v>
      </c>
      <c r="J347" s="3">
        <f>IFERROR(__xludf.DUMMYFUNCTION("""COMPUTED_VALUE"""),43300.99861111111)</f>
        <v>43300.99861</v>
      </c>
      <c r="K347" s="2">
        <f>IFERROR(__xludf.DUMMYFUNCTION("""COMPUTED_VALUE"""),3.8285)</f>
        <v>3.8285</v>
      </c>
    </row>
    <row r="348">
      <c r="A348" s="3">
        <f>IFERROR(__xludf.DUMMYFUNCTION("""COMPUTED_VALUE"""),43453.705555555556)</f>
        <v>43453.70556</v>
      </c>
      <c r="B348" s="2">
        <f>IFERROR(__xludf.DUMMYFUNCTION("""COMPUTED_VALUE"""),85673.52)</f>
        <v>85673.52</v>
      </c>
      <c r="D348" s="3">
        <f>IFERROR(__xludf.DUMMYFUNCTION("""COMPUTED_VALUE"""),43454.705555555556)</f>
        <v>43454.70556</v>
      </c>
      <c r="E348" s="2">
        <f>IFERROR(__xludf.DUMMYFUNCTION("""COMPUTED_VALUE"""),21.49)</f>
        <v>21.49</v>
      </c>
      <c r="G348" s="3">
        <f>IFERROR(__xludf.DUMMYFUNCTION("""COMPUTED_VALUE"""),43453.705555555556)</f>
        <v>43453.70556</v>
      </c>
      <c r="H348" s="2">
        <f>IFERROR(__xludf.DUMMYFUNCTION("""COMPUTED_VALUE"""),50.01)</f>
        <v>50.01</v>
      </c>
      <c r="J348" s="3">
        <f>IFERROR(__xludf.DUMMYFUNCTION("""COMPUTED_VALUE"""),43301.99861111111)</f>
        <v>43301.99861</v>
      </c>
      <c r="K348" s="2">
        <f>IFERROR(__xludf.DUMMYFUNCTION("""COMPUTED_VALUE"""),3.7655)</f>
        <v>3.7655</v>
      </c>
    </row>
    <row r="349">
      <c r="A349" s="3">
        <f>IFERROR(__xludf.DUMMYFUNCTION("""COMPUTED_VALUE"""),43454.705555555556)</f>
        <v>43454.70556</v>
      </c>
      <c r="B349" s="2">
        <f>IFERROR(__xludf.DUMMYFUNCTION("""COMPUTED_VALUE"""),85269.29)</f>
        <v>85269.29</v>
      </c>
      <c r="D349" s="3">
        <f>IFERROR(__xludf.DUMMYFUNCTION("""COMPUTED_VALUE"""),43455.705555555556)</f>
        <v>43455.70556</v>
      </c>
      <c r="E349" s="2">
        <f>IFERROR(__xludf.DUMMYFUNCTION("""COMPUTED_VALUE"""),21.55)</f>
        <v>21.55</v>
      </c>
      <c r="G349" s="3">
        <f>IFERROR(__xludf.DUMMYFUNCTION("""COMPUTED_VALUE"""),43454.705555555556)</f>
        <v>43454.70556</v>
      </c>
      <c r="H349" s="2">
        <f>IFERROR(__xludf.DUMMYFUNCTION("""COMPUTED_VALUE"""),49.81)</f>
        <v>49.81</v>
      </c>
      <c r="J349" s="3">
        <f>IFERROR(__xludf.DUMMYFUNCTION("""COMPUTED_VALUE"""),43302.99861111111)</f>
        <v>43302.99861</v>
      </c>
      <c r="K349" s="2">
        <f>IFERROR(__xludf.DUMMYFUNCTION("""COMPUTED_VALUE"""),3.7622)</f>
        <v>3.7622</v>
      </c>
    </row>
    <row r="350">
      <c r="A350" s="3">
        <f>IFERROR(__xludf.DUMMYFUNCTION("""COMPUTED_VALUE"""),43455.705555555556)</f>
        <v>43455.70556</v>
      </c>
      <c r="B350" s="2">
        <f>IFERROR(__xludf.DUMMYFUNCTION("""COMPUTED_VALUE"""),85697.15)</f>
        <v>85697.15</v>
      </c>
      <c r="D350" s="3">
        <f>IFERROR(__xludf.DUMMYFUNCTION("""COMPUTED_VALUE"""),43460.705555555556)</f>
        <v>43460.70556</v>
      </c>
      <c r="E350" s="2">
        <f>IFERROR(__xludf.DUMMYFUNCTION("""COMPUTED_VALUE"""),21.68)</f>
        <v>21.68</v>
      </c>
      <c r="G350" s="3">
        <f>IFERROR(__xludf.DUMMYFUNCTION("""COMPUTED_VALUE"""),43455.705555555556)</f>
        <v>43455.70556</v>
      </c>
      <c r="H350" s="2">
        <f>IFERROR(__xludf.DUMMYFUNCTION("""COMPUTED_VALUE"""),50.86)</f>
        <v>50.86</v>
      </c>
      <c r="J350" s="3">
        <f>IFERROR(__xludf.DUMMYFUNCTION("""COMPUTED_VALUE"""),43303.99861111111)</f>
        <v>43303.99861</v>
      </c>
      <c r="K350" s="2">
        <f>IFERROR(__xludf.DUMMYFUNCTION("""COMPUTED_VALUE"""),3.7708)</f>
        <v>3.7708</v>
      </c>
    </row>
    <row r="351">
      <c r="A351" s="3">
        <f>IFERROR(__xludf.DUMMYFUNCTION("""COMPUTED_VALUE"""),43460.705555555556)</f>
        <v>43460.70556</v>
      </c>
      <c r="B351" s="2">
        <f>IFERROR(__xludf.DUMMYFUNCTION("""COMPUTED_VALUE"""),85136.1)</f>
        <v>85136.1</v>
      </c>
      <c r="D351" s="3">
        <f>IFERROR(__xludf.DUMMYFUNCTION("""COMPUTED_VALUE"""),43461.705555555556)</f>
        <v>43461.70556</v>
      </c>
      <c r="E351" s="2">
        <f>IFERROR(__xludf.DUMMYFUNCTION("""COMPUTED_VALUE"""),21.67)</f>
        <v>21.67</v>
      </c>
      <c r="G351" s="3">
        <f>IFERROR(__xludf.DUMMYFUNCTION("""COMPUTED_VALUE"""),43460.705555555556)</f>
        <v>43460.70556</v>
      </c>
      <c r="H351" s="2">
        <f>IFERROR(__xludf.DUMMYFUNCTION("""COMPUTED_VALUE"""),50.44)</f>
        <v>50.44</v>
      </c>
      <c r="J351" s="3">
        <f>IFERROR(__xludf.DUMMYFUNCTION("""COMPUTED_VALUE"""),43304.99861111111)</f>
        <v>43304.99861</v>
      </c>
      <c r="K351" s="2">
        <f>IFERROR(__xludf.DUMMYFUNCTION("""COMPUTED_VALUE"""),3.7804)</f>
        <v>3.7804</v>
      </c>
    </row>
    <row r="352">
      <c r="A352" s="3">
        <f>IFERROR(__xludf.DUMMYFUNCTION("""COMPUTED_VALUE"""),43461.705555555556)</f>
        <v>43461.70556</v>
      </c>
      <c r="B352" s="2">
        <f>IFERROR(__xludf.DUMMYFUNCTION("""COMPUTED_VALUE"""),85460.2)</f>
        <v>85460.2</v>
      </c>
      <c r="D352" s="3">
        <f>IFERROR(__xludf.DUMMYFUNCTION("""COMPUTED_VALUE"""),43462.705555555556)</f>
        <v>43462.70556</v>
      </c>
      <c r="E352" s="2">
        <f>IFERROR(__xludf.DUMMYFUNCTION("""COMPUTED_VALUE"""),22.68)</f>
        <v>22.68</v>
      </c>
      <c r="G352" s="3">
        <f>IFERROR(__xludf.DUMMYFUNCTION("""COMPUTED_VALUE"""),43461.705555555556)</f>
        <v>43461.70556</v>
      </c>
      <c r="H352" s="2">
        <f>IFERROR(__xludf.DUMMYFUNCTION("""COMPUTED_VALUE"""),49.5)</f>
        <v>49.5</v>
      </c>
      <c r="J352" s="3">
        <f>IFERROR(__xludf.DUMMYFUNCTION("""COMPUTED_VALUE"""),43305.99861111111)</f>
        <v>43305.99861</v>
      </c>
      <c r="K352" s="2">
        <f>IFERROR(__xludf.DUMMYFUNCTION("""COMPUTED_VALUE"""),3.7461)</f>
        <v>3.7461</v>
      </c>
    </row>
    <row r="353">
      <c r="A353" s="3">
        <f>IFERROR(__xludf.DUMMYFUNCTION("""COMPUTED_VALUE"""),43462.705555555556)</f>
        <v>43462.70556</v>
      </c>
      <c r="B353" s="2">
        <f>IFERROR(__xludf.DUMMYFUNCTION("""COMPUTED_VALUE"""),87887.26)</f>
        <v>87887.26</v>
      </c>
      <c r="D353" s="3">
        <f>IFERROR(__xludf.DUMMYFUNCTION("""COMPUTED_VALUE"""),43467.705555555556)</f>
        <v>43467.70556</v>
      </c>
      <c r="E353" s="2">
        <f>IFERROR(__xludf.DUMMYFUNCTION("""COMPUTED_VALUE"""),24.06)</f>
        <v>24.06</v>
      </c>
      <c r="G353" s="3">
        <f>IFERROR(__xludf.DUMMYFUNCTION("""COMPUTED_VALUE"""),43462.705555555556)</f>
        <v>43462.70556</v>
      </c>
      <c r="H353" s="2">
        <f>IFERROR(__xludf.DUMMYFUNCTION("""COMPUTED_VALUE"""),51.0)</f>
        <v>51</v>
      </c>
      <c r="J353" s="3">
        <f>IFERROR(__xludf.DUMMYFUNCTION("""COMPUTED_VALUE"""),43306.99861111111)</f>
        <v>43306.99861</v>
      </c>
      <c r="K353" s="2">
        <f>IFERROR(__xludf.DUMMYFUNCTION("""COMPUTED_VALUE"""),3.6864)</f>
        <v>3.6864</v>
      </c>
    </row>
    <row r="354">
      <c r="A354" s="3">
        <f>IFERROR(__xludf.DUMMYFUNCTION("""COMPUTED_VALUE"""),43467.705555555556)</f>
        <v>43467.70556</v>
      </c>
      <c r="B354" s="2">
        <f>IFERROR(__xludf.DUMMYFUNCTION("""COMPUTED_VALUE"""),91012.31)</f>
        <v>91012.31</v>
      </c>
      <c r="D354" s="3">
        <f>IFERROR(__xludf.DUMMYFUNCTION("""COMPUTED_VALUE"""),43468.705555555556)</f>
        <v>43468.70556</v>
      </c>
      <c r="E354" s="2">
        <f>IFERROR(__xludf.DUMMYFUNCTION("""COMPUTED_VALUE"""),24.65)</f>
        <v>24.65</v>
      </c>
      <c r="G354" s="3">
        <f>IFERROR(__xludf.DUMMYFUNCTION("""COMPUTED_VALUE"""),43467.705555555556)</f>
        <v>43467.70556</v>
      </c>
      <c r="H354" s="2">
        <f>IFERROR(__xludf.DUMMYFUNCTION("""COMPUTED_VALUE"""),51.09)</f>
        <v>51.09</v>
      </c>
      <c r="J354" s="3">
        <f>IFERROR(__xludf.DUMMYFUNCTION("""COMPUTED_VALUE"""),43307.99861111111)</f>
        <v>43307.99861</v>
      </c>
      <c r="K354" s="2">
        <f>IFERROR(__xludf.DUMMYFUNCTION("""COMPUTED_VALUE"""),3.7443)</f>
        <v>3.7443</v>
      </c>
    </row>
    <row r="355">
      <c r="A355" s="3">
        <f>IFERROR(__xludf.DUMMYFUNCTION("""COMPUTED_VALUE"""),43468.705555555556)</f>
        <v>43468.70556</v>
      </c>
      <c r="B355" s="2">
        <f>IFERROR(__xludf.DUMMYFUNCTION("""COMPUTED_VALUE"""),91564.25)</f>
        <v>91564.25</v>
      </c>
      <c r="D355" s="3">
        <f>IFERROR(__xludf.DUMMYFUNCTION("""COMPUTED_VALUE"""),43469.705555555556)</f>
        <v>43469.70556</v>
      </c>
      <c r="E355" s="2">
        <f>IFERROR(__xludf.DUMMYFUNCTION("""COMPUTED_VALUE"""),24.72)</f>
        <v>24.72</v>
      </c>
      <c r="G355" s="3">
        <f>IFERROR(__xludf.DUMMYFUNCTION("""COMPUTED_VALUE"""),43468.705555555556)</f>
        <v>43468.70556</v>
      </c>
      <c r="H355" s="2">
        <f>IFERROR(__xludf.DUMMYFUNCTION("""COMPUTED_VALUE"""),49.0)</f>
        <v>49</v>
      </c>
      <c r="J355" s="3">
        <f>IFERROR(__xludf.DUMMYFUNCTION("""COMPUTED_VALUE"""),43308.99861111111)</f>
        <v>43308.99861</v>
      </c>
      <c r="K355" s="2">
        <f>IFERROR(__xludf.DUMMYFUNCTION("""COMPUTED_VALUE"""),3.7118)</f>
        <v>3.7118</v>
      </c>
    </row>
    <row r="356">
      <c r="A356" s="3">
        <f>IFERROR(__xludf.DUMMYFUNCTION("""COMPUTED_VALUE"""),43469.705555555556)</f>
        <v>43469.70556</v>
      </c>
      <c r="B356" s="2">
        <f>IFERROR(__xludf.DUMMYFUNCTION("""COMPUTED_VALUE"""),91840.79)</f>
        <v>91840.79</v>
      </c>
      <c r="D356" s="3">
        <f>IFERROR(__xludf.DUMMYFUNCTION("""COMPUTED_VALUE"""),43472.705555555556)</f>
        <v>43472.70556</v>
      </c>
      <c r="E356" s="2">
        <f>IFERROR(__xludf.DUMMYFUNCTION("""COMPUTED_VALUE"""),25.11)</f>
        <v>25.11</v>
      </c>
      <c r="G356" s="3">
        <f>IFERROR(__xludf.DUMMYFUNCTION("""COMPUTED_VALUE"""),43469.705555555556)</f>
        <v>43469.70556</v>
      </c>
      <c r="H356" s="2">
        <f>IFERROR(__xludf.DUMMYFUNCTION("""COMPUTED_VALUE"""),52.19)</f>
        <v>52.19</v>
      </c>
      <c r="J356" s="3">
        <f>IFERROR(__xludf.DUMMYFUNCTION("""COMPUTED_VALUE"""),43310.99861111111)</f>
        <v>43310.99861</v>
      </c>
      <c r="K356" s="2">
        <f>IFERROR(__xludf.DUMMYFUNCTION("""COMPUTED_VALUE"""),3.7111)</f>
        <v>3.7111</v>
      </c>
    </row>
    <row r="357">
      <c r="A357" s="3">
        <f>IFERROR(__xludf.DUMMYFUNCTION("""COMPUTED_VALUE"""),43472.705555555556)</f>
        <v>43472.70556</v>
      </c>
      <c r="B357" s="2">
        <f>IFERROR(__xludf.DUMMYFUNCTION("""COMPUTED_VALUE"""),91699.05)</f>
        <v>91699.05</v>
      </c>
      <c r="D357" s="3">
        <f>IFERROR(__xludf.DUMMYFUNCTION("""COMPUTED_VALUE"""),43473.705555555556)</f>
        <v>43473.70556</v>
      </c>
      <c r="E357" s="2">
        <f>IFERROR(__xludf.DUMMYFUNCTION("""COMPUTED_VALUE"""),24.96)</f>
        <v>24.96</v>
      </c>
      <c r="G357" s="3">
        <f>IFERROR(__xludf.DUMMYFUNCTION("""COMPUTED_VALUE"""),43472.705555555556)</f>
        <v>43472.70556</v>
      </c>
      <c r="H357" s="2">
        <f>IFERROR(__xludf.DUMMYFUNCTION("""COMPUTED_VALUE"""),51.91)</f>
        <v>51.91</v>
      </c>
      <c r="J357" s="3">
        <f>IFERROR(__xludf.DUMMYFUNCTION("""COMPUTED_VALUE"""),43311.99861111111)</f>
        <v>43311.99861</v>
      </c>
      <c r="K357" s="2">
        <f>IFERROR(__xludf.DUMMYFUNCTION("""COMPUTED_VALUE"""),3.7281)</f>
        <v>3.7281</v>
      </c>
    </row>
    <row r="358">
      <c r="A358" s="3">
        <f>IFERROR(__xludf.DUMMYFUNCTION("""COMPUTED_VALUE"""),43473.705555555556)</f>
        <v>43473.70556</v>
      </c>
      <c r="B358" s="2">
        <f>IFERROR(__xludf.DUMMYFUNCTION("""COMPUTED_VALUE"""),92031.86)</f>
        <v>92031.86</v>
      </c>
      <c r="D358" s="3">
        <f>IFERROR(__xludf.DUMMYFUNCTION("""COMPUTED_VALUE"""),43474.705555555556)</f>
        <v>43474.70556</v>
      </c>
      <c r="E358" s="2">
        <f>IFERROR(__xludf.DUMMYFUNCTION("""COMPUTED_VALUE"""),25.48)</f>
        <v>25.48</v>
      </c>
      <c r="G358" s="3">
        <f>IFERROR(__xludf.DUMMYFUNCTION("""COMPUTED_VALUE"""),43473.705555555556)</f>
        <v>43473.70556</v>
      </c>
      <c r="H358" s="2">
        <f>IFERROR(__xludf.DUMMYFUNCTION("""COMPUTED_VALUE"""),52.41)</f>
        <v>52.41</v>
      </c>
      <c r="J358" s="3">
        <f>IFERROR(__xludf.DUMMYFUNCTION("""COMPUTED_VALUE"""),43312.99861111111)</f>
        <v>43312.99861</v>
      </c>
      <c r="K358" s="2">
        <f>IFERROR(__xludf.DUMMYFUNCTION("""COMPUTED_VALUE"""),3.753)</f>
        <v>3.753</v>
      </c>
    </row>
    <row r="359">
      <c r="A359" s="3">
        <f>IFERROR(__xludf.DUMMYFUNCTION("""COMPUTED_VALUE"""),43474.705555555556)</f>
        <v>43474.70556</v>
      </c>
      <c r="B359" s="2">
        <f>IFERROR(__xludf.DUMMYFUNCTION("""COMPUTED_VALUE"""),93613.04)</f>
        <v>93613.04</v>
      </c>
      <c r="D359" s="3">
        <f>IFERROR(__xludf.DUMMYFUNCTION("""COMPUTED_VALUE"""),43475.705555555556)</f>
        <v>43475.70556</v>
      </c>
      <c r="E359" s="2">
        <f>IFERROR(__xludf.DUMMYFUNCTION("""COMPUTED_VALUE"""),25.26)</f>
        <v>25.26</v>
      </c>
      <c r="G359" s="3">
        <f>IFERROR(__xludf.DUMMYFUNCTION("""COMPUTED_VALUE"""),43474.705555555556)</f>
        <v>43474.70556</v>
      </c>
      <c r="H359" s="2">
        <f>IFERROR(__xludf.DUMMYFUNCTION("""COMPUTED_VALUE"""),53.69)</f>
        <v>53.69</v>
      </c>
      <c r="J359" s="3">
        <f>IFERROR(__xludf.DUMMYFUNCTION("""COMPUTED_VALUE"""),43313.99861111111)</f>
        <v>43313.99861</v>
      </c>
      <c r="K359" s="2">
        <f>IFERROR(__xludf.DUMMYFUNCTION("""COMPUTED_VALUE"""),3.747)</f>
        <v>3.747</v>
      </c>
    </row>
    <row r="360">
      <c r="A360" s="3">
        <f>IFERROR(__xludf.DUMMYFUNCTION("""COMPUTED_VALUE"""),43475.705555555556)</f>
        <v>43475.70556</v>
      </c>
      <c r="B360" s="2">
        <f>IFERROR(__xludf.DUMMYFUNCTION("""COMPUTED_VALUE"""),93805.93)</f>
        <v>93805.93</v>
      </c>
      <c r="D360" s="3">
        <f>IFERROR(__xludf.DUMMYFUNCTION("""COMPUTED_VALUE"""),43476.705555555556)</f>
        <v>43476.70556</v>
      </c>
      <c r="E360" s="2">
        <f>IFERROR(__xludf.DUMMYFUNCTION("""COMPUTED_VALUE"""),24.99)</f>
        <v>24.99</v>
      </c>
      <c r="G360" s="3">
        <f>IFERROR(__xludf.DUMMYFUNCTION("""COMPUTED_VALUE"""),43475.705555555556)</f>
        <v>43475.70556</v>
      </c>
      <c r="H360" s="2">
        <f>IFERROR(__xludf.DUMMYFUNCTION("""COMPUTED_VALUE"""),53.1)</f>
        <v>53.1</v>
      </c>
      <c r="J360" s="3">
        <f>IFERROR(__xludf.DUMMYFUNCTION("""COMPUTED_VALUE"""),43314.99861111111)</f>
        <v>43314.99861</v>
      </c>
      <c r="K360" s="2">
        <f>IFERROR(__xludf.DUMMYFUNCTION("""COMPUTED_VALUE"""),3.7484)</f>
        <v>3.7484</v>
      </c>
    </row>
    <row r="361">
      <c r="A361" s="3">
        <f>IFERROR(__xludf.DUMMYFUNCTION("""COMPUTED_VALUE"""),43476.705555555556)</f>
        <v>43476.70556</v>
      </c>
      <c r="B361" s="2">
        <f>IFERROR(__xludf.DUMMYFUNCTION("""COMPUTED_VALUE"""),93658.31)</f>
        <v>93658.31</v>
      </c>
      <c r="D361" s="3">
        <f>IFERROR(__xludf.DUMMYFUNCTION("""COMPUTED_VALUE"""),43479.705555555556)</f>
        <v>43479.70556</v>
      </c>
      <c r="E361" s="2">
        <f>IFERROR(__xludf.DUMMYFUNCTION("""COMPUTED_VALUE"""),24.85)</f>
        <v>24.85</v>
      </c>
      <c r="G361" s="3">
        <f>IFERROR(__xludf.DUMMYFUNCTION("""COMPUTED_VALUE"""),43476.705555555556)</f>
        <v>43476.70556</v>
      </c>
      <c r="H361" s="2">
        <f>IFERROR(__xludf.DUMMYFUNCTION("""COMPUTED_VALUE"""),52.38)</f>
        <v>52.38</v>
      </c>
      <c r="J361" s="3">
        <f>IFERROR(__xludf.DUMMYFUNCTION("""COMPUTED_VALUE"""),43315.99861111111)</f>
        <v>43315.99861</v>
      </c>
      <c r="K361" s="2">
        <f>IFERROR(__xludf.DUMMYFUNCTION("""COMPUTED_VALUE"""),3.7055)</f>
        <v>3.7055</v>
      </c>
    </row>
    <row r="362">
      <c r="A362" s="3">
        <f>IFERROR(__xludf.DUMMYFUNCTION("""COMPUTED_VALUE"""),43479.705555555556)</f>
        <v>43479.70556</v>
      </c>
      <c r="B362" s="2">
        <f>IFERROR(__xludf.DUMMYFUNCTION("""COMPUTED_VALUE"""),94474.13)</f>
        <v>94474.13</v>
      </c>
      <c r="D362" s="3">
        <f>IFERROR(__xludf.DUMMYFUNCTION("""COMPUTED_VALUE"""),43480.705555555556)</f>
        <v>43480.70556</v>
      </c>
      <c r="E362" s="2">
        <f>IFERROR(__xludf.DUMMYFUNCTION("""COMPUTED_VALUE"""),24.83)</f>
        <v>24.83</v>
      </c>
      <c r="G362" s="3">
        <f>IFERROR(__xludf.DUMMYFUNCTION("""COMPUTED_VALUE"""),43479.705555555556)</f>
        <v>43479.70556</v>
      </c>
      <c r="H362" s="2">
        <f>IFERROR(__xludf.DUMMYFUNCTION("""COMPUTED_VALUE"""),52.6)</f>
        <v>52.6</v>
      </c>
      <c r="J362" s="3">
        <f>IFERROR(__xludf.DUMMYFUNCTION("""COMPUTED_VALUE"""),43317.99861111111)</f>
        <v>43317.99861</v>
      </c>
      <c r="K362" s="2">
        <f>IFERROR(__xludf.DUMMYFUNCTION("""COMPUTED_VALUE"""),3.7023)</f>
        <v>3.7023</v>
      </c>
    </row>
    <row r="363">
      <c r="A363" s="3">
        <f>IFERROR(__xludf.DUMMYFUNCTION("""COMPUTED_VALUE"""),43480.705555555556)</f>
        <v>43480.70556</v>
      </c>
      <c r="B363" s="2">
        <f>IFERROR(__xludf.DUMMYFUNCTION("""COMPUTED_VALUE"""),94055.72)</f>
        <v>94055.72</v>
      </c>
      <c r="D363" s="3">
        <f>IFERROR(__xludf.DUMMYFUNCTION("""COMPUTED_VALUE"""),43481.705555555556)</f>
        <v>43481.70556</v>
      </c>
      <c r="E363" s="2">
        <f>IFERROR(__xludf.DUMMYFUNCTION("""COMPUTED_VALUE"""),24.82)</f>
        <v>24.82</v>
      </c>
      <c r="G363" s="3">
        <f>IFERROR(__xludf.DUMMYFUNCTION("""COMPUTED_VALUE"""),43480.705555555556)</f>
        <v>43480.70556</v>
      </c>
      <c r="H363" s="2">
        <f>IFERROR(__xludf.DUMMYFUNCTION("""COMPUTED_VALUE"""),52.35)</f>
        <v>52.35</v>
      </c>
      <c r="J363" s="3">
        <f>IFERROR(__xludf.DUMMYFUNCTION("""COMPUTED_VALUE"""),43318.99861111111)</f>
        <v>43318.99861</v>
      </c>
      <c r="K363" s="2">
        <f>IFERROR(__xludf.DUMMYFUNCTION("""COMPUTED_VALUE"""),3.7345)</f>
        <v>3.7345</v>
      </c>
    </row>
    <row r="364">
      <c r="A364" s="3">
        <f>IFERROR(__xludf.DUMMYFUNCTION("""COMPUTED_VALUE"""),43481.705555555556)</f>
        <v>43481.70556</v>
      </c>
      <c r="B364" s="2">
        <f>IFERROR(__xludf.DUMMYFUNCTION("""COMPUTED_VALUE"""),94393.07)</f>
        <v>94393.07</v>
      </c>
      <c r="D364" s="3">
        <f>IFERROR(__xludf.DUMMYFUNCTION("""COMPUTED_VALUE"""),43482.705555555556)</f>
        <v>43482.70556</v>
      </c>
      <c r="E364" s="2">
        <f>IFERROR(__xludf.DUMMYFUNCTION("""COMPUTED_VALUE"""),25.16)</f>
        <v>25.16</v>
      </c>
      <c r="G364" s="3">
        <f>IFERROR(__xludf.DUMMYFUNCTION("""COMPUTED_VALUE"""),43481.705555555556)</f>
        <v>43481.70556</v>
      </c>
      <c r="H364" s="2">
        <f>IFERROR(__xludf.DUMMYFUNCTION("""COMPUTED_VALUE"""),52.65)</f>
        <v>52.65</v>
      </c>
      <c r="J364" s="3">
        <f>IFERROR(__xludf.DUMMYFUNCTION("""COMPUTED_VALUE"""),43319.99861111111)</f>
        <v>43319.99861</v>
      </c>
      <c r="K364" s="2">
        <f>IFERROR(__xludf.DUMMYFUNCTION("""COMPUTED_VALUE"""),3.7505)</f>
        <v>3.7505</v>
      </c>
    </row>
    <row r="365">
      <c r="A365" s="3">
        <f>IFERROR(__xludf.DUMMYFUNCTION("""COMPUTED_VALUE"""),43482.705555555556)</f>
        <v>43482.70556</v>
      </c>
      <c r="B365" s="2">
        <f>IFERROR(__xludf.DUMMYFUNCTION("""COMPUTED_VALUE"""),95351.09)</f>
        <v>95351.09</v>
      </c>
      <c r="D365" s="3">
        <f>IFERROR(__xludf.DUMMYFUNCTION("""COMPUTED_VALUE"""),43483.705555555556)</f>
        <v>43483.70556</v>
      </c>
      <c r="E365" s="2">
        <f>IFERROR(__xludf.DUMMYFUNCTION("""COMPUTED_VALUE"""),25.4)</f>
        <v>25.4</v>
      </c>
      <c r="G365" s="3">
        <f>IFERROR(__xludf.DUMMYFUNCTION("""COMPUTED_VALUE"""),43482.705555555556)</f>
        <v>43482.70556</v>
      </c>
      <c r="H365" s="2">
        <f>IFERROR(__xludf.DUMMYFUNCTION("""COMPUTED_VALUE"""),54.23)</f>
        <v>54.23</v>
      </c>
      <c r="J365" s="3">
        <f>IFERROR(__xludf.DUMMYFUNCTION("""COMPUTED_VALUE"""),43320.99861111111)</f>
        <v>43320.99861</v>
      </c>
      <c r="K365" s="2">
        <f>IFERROR(__xludf.DUMMYFUNCTION("""COMPUTED_VALUE"""),3.7701)</f>
        <v>3.7701</v>
      </c>
    </row>
    <row r="366">
      <c r="A366" s="3">
        <f>IFERROR(__xludf.DUMMYFUNCTION("""COMPUTED_VALUE"""),43483.705555555556)</f>
        <v>43483.70556</v>
      </c>
      <c r="B366" s="2">
        <f>IFERROR(__xludf.DUMMYFUNCTION("""COMPUTED_VALUE"""),96096.75)</f>
        <v>96096.75</v>
      </c>
      <c r="D366" s="3">
        <f>IFERROR(__xludf.DUMMYFUNCTION("""COMPUTED_VALUE"""),43486.705555555556)</f>
        <v>43486.70556</v>
      </c>
      <c r="E366" s="2">
        <f>IFERROR(__xludf.DUMMYFUNCTION("""COMPUTED_VALUE"""),25.53)</f>
        <v>25.53</v>
      </c>
      <c r="G366" s="3">
        <f>IFERROR(__xludf.DUMMYFUNCTION("""COMPUTED_VALUE"""),43483.705555555556)</f>
        <v>43483.70556</v>
      </c>
      <c r="H366" s="2">
        <f>IFERROR(__xludf.DUMMYFUNCTION("""COMPUTED_VALUE"""),54.76)</f>
        <v>54.76</v>
      </c>
      <c r="J366" s="3">
        <f>IFERROR(__xludf.DUMMYFUNCTION("""COMPUTED_VALUE"""),43321.99861111111)</f>
        <v>43321.99861</v>
      </c>
      <c r="K366" s="2">
        <f>IFERROR(__xludf.DUMMYFUNCTION("""COMPUTED_VALUE"""),3.7996)</f>
        <v>3.7996</v>
      </c>
    </row>
    <row r="367">
      <c r="A367" s="3">
        <f>IFERROR(__xludf.DUMMYFUNCTION("""COMPUTED_VALUE"""),43486.705555555556)</f>
        <v>43486.70556</v>
      </c>
      <c r="B367" s="2">
        <f>IFERROR(__xludf.DUMMYFUNCTION("""COMPUTED_VALUE"""),96009.77)</f>
        <v>96009.77</v>
      </c>
      <c r="D367" s="3">
        <f>IFERROR(__xludf.DUMMYFUNCTION("""COMPUTED_VALUE"""),43487.705555555556)</f>
        <v>43487.70556</v>
      </c>
      <c r="E367" s="2">
        <f>IFERROR(__xludf.DUMMYFUNCTION("""COMPUTED_VALUE"""),25.13)</f>
        <v>25.13</v>
      </c>
      <c r="G367" s="3">
        <f>IFERROR(__xludf.DUMMYFUNCTION("""COMPUTED_VALUE"""),43486.705555555556)</f>
        <v>43486.70556</v>
      </c>
      <c r="H367" s="2">
        <f>IFERROR(__xludf.DUMMYFUNCTION("""COMPUTED_VALUE"""),55.28)</f>
        <v>55.28</v>
      </c>
      <c r="J367" s="3">
        <f>IFERROR(__xludf.DUMMYFUNCTION("""COMPUTED_VALUE"""),43322.99861111111)</f>
        <v>43322.99861</v>
      </c>
      <c r="K367" s="2">
        <f>IFERROR(__xludf.DUMMYFUNCTION("""COMPUTED_VALUE"""),3.8596)</f>
        <v>3.8596</v>
      </c>
    </row>
    <row r="368">
      <c r="A368" s="3">
        <f>IFERROR(__xludf.DUMMYFUNCTION("""COMPUTED_VALUE"""),43487.705555555556)</f>
        <v>43487.70556</v>
      </c>
      <c r="B368" s="2">
        <f>IFERROR(__xludf.DUMMYFUNCTION("""COMPUTED_VALUE"""),95103.38)</f>
        <v>95103.38</v>
      </c>
      <c r="D368" s="3">
        <f>IFERROR(__xludf.DUMMYFUNCTION("""COMPUTED_VALUE"""),43488.705555555556)</f>
        <v>43488.70556</v>
      </c>
      <c r="E368" s="2">
        <f>IFERROR(__xludf.DUMMYFUNCTION("""COMPUTED_VALUE"""),25.43)</f>
        <v>25.43</v>
      </c>
      <c r="G368" s="3">
        <f>IFERROR(__xludf.DUMMYFUNCTION("""COMPUTED_VALUE"""),43487.705555555556)</f>
        <v>43487.70556</v>
      </c>
      <c r="H368" s="2">
        <f>IFERROR(__xludf.DUMMYFUNCTION("""COMPUTED_VALUE"""),55.08)</f>
        <v>55.08</v>
      </c>
      <c r="J368" s="3">
        <f>IFERROR(__xludf.DUMMYFUNCTION("""COMPUTED_VALUE"""),43324.99861111111)</f>
        <v>43324.99861</v>
      </c>
      <c r="K368" s="2">
        <f>IFERROR(__xludf.DUMMYFUNCTION("""COMPUTED_VALUE"""),3.8654)</f>
        <v>3.8654</v>
      </c>
    </row>
    <row r="369">
      <c r="A369" s="3">
        <f>IFERROR(__xludf.DUMMYFUNCTION("""COMPUTED_VALUE"""),43488.705555555556)</f>
        <v>43488.70556</v>
      </c>
      <c r="B369" s="2">
        <f>IFERROR(__xludf.DUMMYFUNCTION("""COMPUTED_VALUE"""),96558.42)</f>
        <v>96558.42</v>
      </c>
      <c r="D369" s="3">
        <f>IFERROR(__xludf.DUMMYFUNCTION("""COMPUTED_VALUE"""),43489.705555555556)</f>
        <v>43489.70556</v>
      </c>
      <c r="E369" s="2">
        <f>IFERROR(__xludf.DUMMYFUNCTION("""COMPUTED_VALUE"""),25.54)</f>
        <v>25.54</v>
      </c>
      <c r="G369" s="3">
        <f>IFERROR(__xludf.DUMMYFUNCTION("""COMPUTED_VALUE"""),43488.705555555556)</f>
        <v>43488.70556</v>
      </c>
      <c r="H369" s="2">
        <f>IFERROR(__xludf.DUMMYFUNCTION("""COMPUTED_VALUE"""),55.65)</f>
        <v>55.65</v>
      </c>
      <c r="J369" s="3">
        <f>IFERROR(__xludf.DUMMYFUNCTION("""COMPUTED_VALUE"""),43325.99861111111)</f>
        <v>43325.99861</v>
      </c>
      <c r="K369" s="2">
        <f>IFERROR(__xludf.DUMMYFUNCTION("""COMPUTED_VALUE"""),3.882)</f>
        <v>3.882</v>
      </c>
    </row>
    <row r="370">
      <c r="A370" s="3">
        <f>IFERROR(__xludf.DUMMYFUNCTION("""COMPUTED_VALUE"""),43489.705555555556)</f>
        <v>43489.70556</v>
      </c>
      <c r="B370" s="2">
        <f>IFERROR(__xludf.DUMMYFUNCTION("""COMPUTED_VALUE"""),97677.19)</f>
        <v>97677.19</v>
      </c>
      <c r="D370" s="3">
        <f>IFERROR(__xludf.DUMMYFUNCTION("""COMPUTED_VALUE"""),43493.705555555556)</f>
        <v>43493.70556</v>
      </c>
      <c r="E370" s="2">
        <f>IFERROR(__xludf.DUMMYFUNCTION("""COMPUTED_VALUE"""),24.77)</f>
        <v>24.77</v>
      </c>
      <c r="G370" s="3">
        <f>IFERROR(__xludf.DUMMYFUNCTION("""COMPUTED_VALUE"""),43489.705555555556)</f>
        <v>43489.70556</v>
      </c>
      <c r="H370" s="2">
        <f>IFERROR(__xludf.DUMMYFUNCTION("""COMPUTED_VALUE"""),56.15)</f>
        <v>56.15</v>
      </c>
      <c r="J370" s="3">
        <f>IFERROR(__xludf.DUMMYFUNCTION("""COMPUTED_VALUE"""),43326.99861111111)</f>
        <v>43326.99861</v>
      </c>
      <c r="K370" s="2">
        <f>IFERROR(__xludf.DUMMYFUNCTION("""COMPUTED_VALUE"""),3.8644)</f>
        <v>3.8644</v>
      </c>
    </row>
    <row r="371">
      <c r="A371" s="3">
        <f>IFERROR(__xludf.DUMMYFUNCTION("""COMPUTED_VALUE"""),43493.705555555556)</f>
        <v>43493.70556</v>
      </c>
      <c r="B371" s="2">
        <f>IFERROR(__xludf.DUMMYFUNCTION("""COMPUTED_VALUE"""),95443.88)</f>
        <v>95443.88</v>
      </c>
      <c r="D371" s="3">
        <f>IFERROR(__xludf.DUMMYFUNCTION("""COMPUTED_VALUE"""),43494.705555555556)</f>
        <v>43494.70556</v>
      </c>
      <c r="E371" s="2">
        <f>IFERROR(__xludf.DUMMYFUNCTION("""COMPUTED_VALUE"""),25.37)</f>
        <v>25.37</v>
      </c>
      <c r="G371" s="3">
        <f>IFERROR(__xludf.DUMMYFUNCTION("""COMPUTED_VALUE"""),43493.705555555556)</f>
        <v>43493.70556</v>
      </c>
      <c r="H371" s="2">
        <f>IFERROR(__xludf.DUMMYFUNCTION("""COMPUTED_VALUE"""),42.36)</f>
        <v>42.36</v>
      </c>
      <c r="J371" s="3">
        <f>IFERROR(__xludf.DUMMYFUNCTION("""COMPUTED_VALUE"""),43327.99861111111)</f>
        <v>43327.99861</v>
      </c>
      <c r="K371" s="2">
        <f>IFERROR(__xludf.DUMMYFUNCTION("""COMPUTED_VALUE"""),3.9006)</f>
        <v>3.9006</v>
      </c>
    </row>
    <row r="372">
      <c r="A372" s="3">
        <f>IFERROR(__xludf.DUMMYFUNCTION("""COMPUTED_VALUE"""),43494.705555555556)</f>
        <v>43494.70556</v>
      </c>
      <c r="B372" s="2">
        <f>IFERROR(__xludf.DUMMYFUNCTION("""COMPUTED_VALUE"""),95639.33)</f>
        <v>95639.33</v>
      </c>
      <c r="D372" s="3">
        <f>IFERROR(__xludf.DUMMYFUNCTION("""COMPUTED_VALUE"""),43495.705555555556)</f>
        <v>43495.70556</v>
      </c>
      <c r="E372" s="2">
        <f>IFERROR(__xludf.DUMMYFUNCTION("""COMPUTED_VALUE"""),25.62)</f>
        <v>25.62</v>
      </c>
      <c r="G372" s="3">
        <f>IFERROR(__xludf.DUMMYFUNCTION("""COMPUTED_VALUE"""),43494.705555555556)</f>
        <v>43494.70556</v>
      </c>
      <c r="H372" s="2">
        <f>IFERROR(__xludf.DUMMYFUNCTION("""COMPUTED_VALUE"""),42.74)</f>
        <v>42.74</v>
      </c>
      <c r="J372" s="3">
        <f>IFERROR(__xludf.DUMMYFUNCTION("""COMPUTED_VALUE"""),43328.99861111111)</f>
        <v>43328.99861</v>
      </c>
      <c r="K372" s="2">
        <f>IFERROR(__xludf.DUMMYFUNCTION("""COMPUTED_VALUE"""),3.9039)</f>
        <v>3.9039</v>
      </c>
    </row>
    <row r="373">
      <c r="A373" s="3">
        <f>IFERROR(__xludf.DUMMYFUNCTION("""COMPUTED_VALUE"""),43495.705555555556)</f>
        <v>43495.70556</v>
      </c>
      <c r="B373" s="2">
        <f>IFERROR(__xludf.DUMMYFUNCTION("""COMPUTED_VALUE"""),96996.21)</f>
        <v>96996.21</v>
      </c>
      <c r="D373" s="3">
        <f>IFERROR(__xludf.DUMMYFUNCTION("""COMPUTED_VALUE"""),43496.705555555556)</f>
        <v>43496.70556</v>
      </c>
      <c r="E373" s="2">
        <f>IFERROR(__xludf.DUMMYFUNCTION("""COMPUTED_VALUE"""),25.58)</f>
        <v>25.58</v>
      </c>
      <c r="G373" s="3">
        <f>IFERROR(__xludf.DUMMYFUNCTION("""COMPUTED_VALUE"""),43495.705555555556)</f>
        <v>43495.70556</v>
      </c>
      <c r="H373" s="2">
        <f>IFERROR(__xludf.DUMMYFUNCTION("""COMPUTED_VALUE"""),46.6)</f>
        <v>46.6</v>
      </c>
      <c r="J373" s="3">
        <f>IFERROR(__xludf.DUMMYFUNCTION("""COMPUTED_VALUE"""),43329.99861111111)</f>
        <v>43329.99861</v>
      </c>
      <c r="K373" s="2">
        <f>IFERROR(__xludf.DUMMYFUNCTION("""COMPUTED_VALUE"""),3.9091)</f>
        <v>3.9091</v>
      </c>
    </row>
    <row r="374">
      <c r="A374" s="3">
        <f>IFERROR(__xludf.DUMMYFUNCTION("""COMPUTED_VALUE"""),43496.705555555556)</f>
        <v>43496.70556</v>
      </c>
      <c r="B374" s="2">
        <f>IFERROR(__xludf.DUMMYFUNCTION("""COMPUTED_VALUE"""),97393.74)</f>
        <v>97393.74</v>
      </c>
      <c r="D374" s="3">
        <f>IFERROR(__xludf.DUMMYFUNCTION("""COMPUTED_VALUE"""),43497.705555555556)</f>
        <v>43497.70556</v>
      </c>
      <c r="E374" s="2">
        <f>IFERROR(__xludf.DUMMYFUNCTION("""COMPUTED_VALUE"""),25.8)</f>
        <v>25.8</v>
      </c>
      <c r="G374" s="3">
        <f>IFERROR(__xludf.DUMMYFUNCTION("""COMPUTED_VALUE"""),43496.705555555556)</f>
        <v>43496.70556</v>
      </c>
      <c r="H374" s="2">
        <f>IFERROR(__xludf.DUMMYFUNCTION("""COMPUTED_VALUE"""),45.5)</f>
        <v>45.5</v>
      </c>
      <c r="J374" s="3">
        <f>IFERROR(__xludf.DUMMYFUNCTION("""COMPUTED_VALUE"""),43331.99861111111)</f>
        <v>43331.99861</v>
      </c>
      <c r="K374" s="2">
        <f>IFERROR(__xludf.DUMMYFUNCTION("""COMPUTED_VALUE"""),3.9098)</f>
        <v>3.9098</v>
      </c>
    </row>
    <row r="375">
      <c r="A375" s="3">
        <f>IFERROR(__xludf.DUMMYFUNCTION("""COMPUTED_VALUE"""),43497.705555555556)</f>
        <v>43497.70556</v>
      </c>
      <c r="B375" s="2">
        <f>IFERROR(__xludf.DUMMYFUNCTION("""COMPUTED_VALUE"""),97861.27)</f>
        <v>97861.27</v>
      </c>
      <c r="D375" s="3">
        <f>IFERROR(__xludf.DUMMYFUNCTION("""COMPUTED_VALUE"""),43500.705555555556)</f>
        <v>43500.70556</v>
      </c>
      <c r="E375" s="2">
        <f>IFERROR(__xludf.DUMMYFUNCTION("""COMPUTED_VALUE"""),26.03)</f>
        <v>26.03</v>
      </c>
      <c r="G375" s="3">
        <f>IFERROR(__xludf.DUMMYFUNCTION("""COMPUTED_VALUE"""),43497.705555555556)</f>
        <v>43497.70556</v>
      </c>
      <c r="H375" s="2">
        <f>IFERROR(__xludf.DUMMYFUNCTION("""COMPUTED_VALUE"""),46.25)</f>
        <v>46.25</v>
      </c>
      <c r="J375" s="3">
        <f>IFERROR(__xludf.DUMMYFUNCTION("""COMPUTED_VALUE"""),43332.99861111111)</f>
        <v>43332.99861</v>
      </c>
      <c r="K375" s="2">
        <f>IFERROR(__xludf.DUMMYFUNCTION("""COMPUTED_VALUE"""),3.966)</f>
        <v>3.966</v>
      </c>
    </row>
    <row r="376">
      <c r="A376" s="3">
        <f>IFERROR(__xludf.DUMMYFUNCTION("""COMPUTED_VALUE"""),43500.705555555556)</f>
        <v>43500.70556</v>
      </c>
      <c r="B376" s="2">
        <f>IFERROR(__xludf.DUMMYFUNCTION("""COMPUTED_VALUE"""),98588.63)</f>
        <v>98588.63</v>
      </c>
      <c r="D376" s="3">
        <f>IFERROR(__xludf.DUMMYFUNCTION("""COMPUTED_VALUE"""),43501.705555555556)</f>
        <v>43501.70556</v>
      </c>
      <c r="E376" s="2">
        <f>IFERROR(__xludf.DUMMYFUNCTION("""COMPUTED_VALUE"""),26.08)</f>
        <v>26.08</v>
      </c>
      <c r="G376" s="3">
        <f>IFERROR(__xludf.DUMMYFUNCTION("""COMPUTED_VALUE"""),43500.705555555556)</f>
        <v>43500.70556</v>
      </c>
      <c r="H376" s="2">
        <f>IFERROR(__xludf.DUMMYFUNCTION("""COMPUTED_VALUE"""),44.68)</f>
        <v>44.68</v>
      </c>
      <c r="J376" s="3">
        <f>IFERROR(__xludf.DUMMYFUNCTION("""COMPUTED_VALUE"""),43333.99861111111)</f>
        <v>43333.99861</v>
      </c>
      <c r="K376" s="2">
        <f>IFERROR(__xludf.DUMMYFUNCTION("""COMPUTED_VALUE"""),4.0485)</f>
        <v>4.0485</v>
      </c>
    </row>
    <row r="377">
      <c r="A377" s="3">
        <f>IFERROR(__xludf.DUMMYFUNCTION("""COMPUTED_VALUE"""),43501.705555555556)</f>
        <v>43501.70556</v>
      </c>
      <c r="B377" s="2">
        <f>IFERROR(__xludf.DUMMYFUNCTION("""COMPUTED_VALUE"""),98311.2)</f>
        <v>98311.2</v>
      </c>
      <c r="D377" s="3">
        <f>IFERROR(__xludf.DUMMYFUNCTION("""COMPUTED_VALUE"""),43502.705555555556)</f>
        <v>43502.70556</v>
      </c>
      <c r="E377" s="2">
        <f>IFERROR(__xludf.DUMMYFUNCTION("""COMPUTED_VALUE"""),25.49)</f>
        <v>25.49</v>
      </c>
      <c r="G377" s="3">
        <f>IFERROR(__xludf.DUMMYFUNCTION("""COMPUTED_VALUE"""),43501.705555555556)</f>
        <v>43501.70556</v>
      </c>
      <c r="H377" s="2">
        <f>IFERROR(__xludf.DUMMYFUNCTION("""COMPUTED_VALUE"""),44.52)</f>
        <v>44.52</v>
      </c>
      <c r="J377" s="3">
        <f>IFERROR(__xludf.DUMMYFUNCTION("""COMPUTED_VALUE"""),43334.99861111111)</f>
        <v>43334.99861</v>
      </c>
      <c r="K377" s="2">
        <f>IFERROR(__xludf.DUMMYFUNCTION("""COMPUTED_VALUE"""),4.0369)</f>
        <v>4.0369</v>
      </c>
    </row>
    <row r="378">
      <c r="A378" s="3">
        <f>IFERROR(__xludf.DUMMYFUNCTION("""COMPUTED_VALUE"""),43502.705555555556)</f>
        <v>43502.70556</v>
      </c>
      <c r="B378" s="2">
        <f>IFERROR(__xludf.DUMMYFUNCTION("""COMPUTED_VALUE"""),94635.57)</f>
        <v>94635.57</v>
      </c>
      <c r="D378" s="3">
        <f>IFERROR(__xludf.DUMMYFUNCTION("""COMPUTED_VALUE"""),43503.705555555556)</f>
        <v>43503.70556</v>
      </c>
      <c r="E378" s="2">
        <f>IFERROR(__xludf.DUMMYFUNCTION("""COMPUTED_VALUE"""),25.09)</f>
        <v>25.09</v>
      </c>
      <c r="G378" s="3">
        <f>IFERROR(__xludf.DUMMYFUNCTION("""COMPUTED_VALUE"""),43502.705555555556)</f>
        <v>43502.70556</v>
      </c>
      <c r="H378" s="2">
        <f>IFERROR(__xludf.DUMMYFUNCTION("""COMPUTED_VALUE"""),42.46)</f>
        <v>42.46</v>
      </c>
      <c r="J378" s="3">
        <f>IFERROR(__xludf.DUMMYFUNCTION("""COMPUTED_VALUE"""),43335.99861111111)</f>
        <v>43335.99861</v>
      </c>
      <c r="K378" s="2">
        <f>IFERROR(__xludf.DUMMYFUNCTION("""COMPUTED_VALUE"""),4.1123)</f>
        <v>4.1123</v>
      </c>
    </row>
    <row r="379">
      <c r="A379" s="3">
        <f>IFERROR(__xludf.DUMMYFUNCTION("""COMPUTED_VALUE"""),43503.705555555556)</f>
        <v>43503.70556</v>
      </c>
      <c r="B379" s="2">
        <f>IFERROR(__xludf.DUMMYFUNCTION("""COMPUTED_VALUE"""),94405.59)</f>
        <v>94405.59</v>
      </c>
      <c r="D379" s="3">
        <f>IFERROR(__xludf.DUMMYFUNCTION("""COMPUTED_VALUE"""),43504.705555555556)</f>
        <v>43504.70556</v>
      </c>
      <c r="E379" s="2">
        <f>IFERROR(__xludf.DUMMYFUNCTION("""COMPUTED_VALUE"""),25.13)</f>
        <v>25.13</v>
      </c>
      <c r="G379" s="3">
        <f>IFERROR(__xludf.DUMMYFUNCTION("""COMPUTED_VALUE"""),43503.705555555556)</f>
        <v>43503.70556</v>
      </c>
      <c r="H379" s="2">
        <f>IFERROR(__xludf.DUMMYFUNCTION("""COMPUTED_VALUE"""),41.59)</f>
        <v>41.59</v>
      </c>
      <c r="J379" s="3">
        <f>IFERROR(__xludf.DUMMYFUNCTION("""COMPUTED_VALUE"""),43336.99861111111)</f>
        <v>43336.99861</v>
      </c>
      <c r="K379" s="2">
        <f>IFERROR(__xludf.DUMMYFUNCTION("""COMPUTED_VALUE"""),4.1039)</f>
        <v>4.1039</v>
      </c>
    </row>
    <row r="380">
      <c r="A380" s="3">
        <f>IFERROR(__xludf.DUMMYFUNCTION("""COMPUTED_VALUE"""),43504.705555555556)</f>
        <v>43504.70556</v>
      </c>
      <c r="B380" s="2">
        <f>IFERROR(__xludf.DUMMYFUNCTION("""COMPUTED_VALUE"""),95343.1)</f>
        <v>95343.1</v>
      </c>
      <c r="D380" s="3">
        <f>IFERROR(__xludf.DUMMYFUNCTION("""COMPUTED_VALUE"""),43507.705555555556)</f>
        <v>43507.70556</v>
      </c>
      <c r="E380" s="2">
        <f>IFERROR(__xludf.DUMMYFUNCTION("""COMPUTED_VALUE"""),24.84)</f>
        <v>24.84</v>
      </c>
      <c r="G380" s="3">
        <f>IFERROR(__xludf.DUMMYFUNCTION("""COMPUTED_VALUE"""),43504.705555555556)</f>
        <v>43504.70556</v>
      </c>
      <c r="H380" s="2">
        <f>IFERROR(__xludf.DUMMYFUNCTION("""COMPUTED_VALUE"""),43.16)</f>
        <v>43.16</v>
      </c>
      <c r="J380" s="3">
        <f>IFERROR(__xludf.DUMMYFUNCTION("""COMPUTED_VALUE"""),43338.99861111111)</f>
        <v>43338.99861</v>
      </c>
      <c r="K380" s="2">
        <f>IFERROR(__xludf.DUMMYFUNCTION("""COMPUTED_VALUE"""),4.1028)</f>
        <v>4.1028</v>
      </c>
    </row>
    <row r="381">
      <c r="A381" s="3">
        <f>IFERROR(__xludf.DUMMYFUNCTION("""COMPUTED_VALUE"""),43507.705555555556)</f>
        <v>43507.70556</v>
      </c>
      <c r="B381" s="2">
        <f>IFERROR(__xludf.DUMMYFUNCTION("""COMPUTED_VALUE"""),94412.91)</f>
        <v>94412.91</v>
      </c>
      <c r="D381" s="3">
        <f>IFERROR(__xludf.DUMMYFUNCTION("""COMPUTED_VALUE"""),43508.705555555556)</f>
        <v>43508.70556</v>
      </c>
      <c r="E381" s="2">
        <f>IFERROR(__xludf.DUMMYFUNCTION("""COMPUTED_VALUE"""),25.72)</f>
        <v>25.72</v>
      </c>
      <c r="G381" s="3">
        <f>IFERROR(__xludf.DUMMYFUNCTION("""COMPUTED_VALUE"""),43507.705555555556)</f>
        <v>43507.70556</v>
      </c>
      <c r="H381" s="2">
        <f>IFERROR(__xludf.DUMMYFUNCTION("""COMPUTED_VALUE"""),42.02)</f>
        <v>42.02</v>
      </c>
      <c r="J381" s="3">
        <f>IFERROR(__xludf.DUMMYFUNCTION("""COMPUTED_VALUE"""),43339.99861111111)</f>
        <v>43339.99861</v>
      </c>
      <c r="K381" s="2">
        <f>IFERROR(__xludf.DUMMYFUNCTION("""COMPUTED_VALUE"""),4.0775)</f>
        <v>4.0775</v>
      </c>
    </row>
    <row r="382">
      <c r="A382" s="3">
        <f>IFERROR(__xludf.DUMMYFUNCTION("""COMPUTED_VALUE"""),43508.705555555556)</f>
        <v>43508.70556</v>
      </c>
      <c r="B382" s="2">
        <f>IFERROR(__xludf.DUMMYFUNCTION("""COMPUTED_VALUE"""),96168.4)</f>
        <v>96168.4</v>
      </c>
      <c r="D382" s="3">
        <f>IFERROR(__xludf.DUMMYFUNCTION("""COMPUTED_VALUE"""),43509.705555555556)</f>
        <v>43509.70556</v>
      </c>
      <c r="E382" s="2">
        <f>IFERROR(__xludf.DUMMYFUNCTION("""COMPUTED_VALUE"""),26.05)</f>
        <v>26.05</v>
      </c>
      <c r="G382" s="3">
        <f>IFERROR(__xludf.DUMMYFUNCTION("""COMPUTED_VALUE"""),43508.705555555556)</f>
        <v>43508.70556</v>
      </c>
      <c r="H382" s="2">
        <f>IFERROR(__xludf.DUMMYFUNCTION("""COMPUTED_VALUE"""),44.3)</f>
        <v>44.3</v>
      </c>
      <c r="J382" s="3">
        <f>IFERROR(__xludf.DUMMYFUNCTION("""COMPUTED_VALUE"""),43340.99861111111)</f>
        <v>43340.99861</v>
      </c>
      <c r="K382" s="2">
        <f>IFERROR(__xludf.DUMMYFUNCTION("""COMPUTED_VALUE"""),4.1339)</f>
        <v>4.1339</v>
      </c>
    </row>
    <row r="383">
      <c r="A383" s="3">
        <f>IFERROR(__xludf.DUMMYFUNCTION("""COMPUTED_VALUE"""),43509.705555555556)</f>
        <v>43509.70556</v>
      </c>
      <c r="B383" s="2">
        <f>IFERROR(__xludf.DUMMYFUNCTION("""COMPUTED_VALUE"""),95842.4)</f>
        <v>95842.4</v>
      </c>
      <c r="D383" s="3">
        <f>IFERROR(__xludf.DUMMYFUNCTION("""COMPUTED_VALUE"""),43510.705555555556)</f>
        <v>43510.70556</v>
      </c>
      <c r="E383" s="2">
        <f>IFERROR(__xludf.DUMMYFUNCTION("""COMPUTED_VALUE"""),26.95)</f>
        <v>26.95</v>
      </c>
      <c r="G383" s="3">
        <f>IFERROR(__xludf.DUMMYFUNCTION("""COMPUTED_VALUE"""),43509.705555555556)</f>
        <v>43509.70556</v>
      </c>
      <c r="H383" s="2">
        <f>IFERROR(__xludf.DUMMYFUNCTION("""COMPUTED_VALUE"""),45.49)</f>
        <v>45.49</v>
      </c>
      <c r="J383" s="3">
        <f>IFERROR(__xludf.DUMMYFUNCTION("""COMPUTED_VALUE"""),43341.99861111111)</f>
        <v>43341.99861</v>
      </c>
      <c r="K383" s="2">
        <f>IFERROR(__xludf.DUMMYFUNCTION("""COMPUTED_VALUE"""),4.1055)</f>
        <v>4.1055</v>
      </c>
    </row>
    <row r="384">
      <c r="A384" s="3">
        <f>IFERROR(__xludf.DUMMYFUNCTION("""COMPUTED_VALUE"""),43510.705555555556)</f>
        <v>43510.70556</v>
      </c>
      <c r="B384" s="2">
        <f>IFERROR(__xludf.DUMMYFUNCTION("""COMPUTED_VALUE"""),98015.09)</f>
        <v>98015.09</v>
      </c>
      <c r="D384" s="3">
        <f>IFERROR(__xludf.DUMMYFUNCTION("""COMPUTED_VALUE"""),43511.705555555556)</f>
        <v>43511.70556</v>
      </c>
      <c r="E384" s="2">
        <f>IFERROR(__xludf.DUMMYFUNCTION("""COMPUTED_VALUE"""),26.84)</f>
        <v>26.84</v>
      </c>
      <c r="G384" s="3">
        <f>IFERROR(__xludf.DUMMYFUNCTION("""COMPUTED_VALUE"""),43510.705555555556)</f>
        <v>43510.70556</v>
      </c>
      <c r="H384" s="2">
        <f>IFERROR(__xludf.DUMMYFUNCTION("""COMPUTED_VALUE"""),45.66)</f>
        <v>45.66</v>
      </c>
      <c r="J384" s="3">
        <f>IFERROR(__xludf.DUMMYFUNCTION("""COMPUTED_VALUE"""),43342.99861111111)</f>
        <v>43342.99861</v>
      </c>
      <c r="K384" s="2">
        <f>IFERROR(__xludf.DUMMYFUNCTION("""COMPUTED_VALUE"""),4.1486)</f>
        <v>4.1486</v>
      </c>
    </row>
    <row r="385">
      <c r="A385" s="3">
        <f>IFERROR(__xludf.DUMMYFUNCTION("""COMPUTED_VALUE"""),43511.705555555556)</f>
        <v>43511.70556</v>
      </c>
      <c r="B385" s="2">
        <f>IFERROR(__xludf.DUMMYFUNCTION("""COMPUTED_VALUE"""),97525.91)</f>
        <v>97525.91</v>
      </c>
      <c r="D385" s="3">
        <f>IFERROR(__xludf.DUMMYFUNCTION("""COMPUTED_VALUE"""),43514.705555555556)</f>
        <v>43514.70556</v>
      </c>
      <c r="E385" s="2">
        <f>IFERROR(__xludf.DUMMYFUNCTION("""COMPUTED_VALUE"""),26.76)</f>
        <v>26.76</v>
      </c>
      <c r="G385" s="3">
        <f>IFERROR(__xludf.DUMMYFUNCTION("""COMPUTED_VALUE"""),43511.705555555556)</f>
        <v>43511.70556</v>
      </c>
      <c r="H385" s="2">
        <f>IFERROR(__xludf.DUMMYFUNCTION("""COMPUTED_VALUE"""),45.88)</f>
        <v>45.88</v>
      </c>
      <c r="J385" s="3">
        <f>IFERROR(__xludf.DUMMYFUNCTION("""COMPUTED_VALUE"""),43343.99861111111)</f>
        <v>43343.99861</v>
      </c>
      <c r="K385" s="2">
        <f>IFERROR(__xludf.DUMMYFUNCTION("""COMPUTED_VALUE"""),4.054)</f>
        <v>4.054</v>
      </c>
    </row>
    <row r="386">
      <c r="A386" s="3">
        <f>IFERROR(__xludf.DUMMYFUNCTION("""COMPUTED_VALUE"""),43514.705555555556)</f>
        <v>43514.70556</v>
      </c>
      <c r="B386" s="2">
        <f>IFERROR(__xludf.DUMMYFUNCTION("""COMPUTED_VALUE"""),96509.89)</f>
        <v>96509.89</v>
      </c>
      <c r="D386" s="3">
        <f>IFERROR(__xludf.DUMMYFUNCTION("""COMPUTED_VALUE"""),43515.705555555556)</f>
        <v>43515.70556</v>
      </c>
      <c r="E386" s="2">
        <f>IFERROR(__xludf.DUMMYFUNCTION("""COMPUTED_VALUE"""),27.38)</f>
        <v>27.38</v>
      </c>
      <c r="G386" s="3">
        <f>IFERROR(__xludf.DUMMYFUNCTION("""COMPUTED_VALUE"""),43514.705555555556)</f>
        <v>43514.70556</v>
      </c>
      <c r="H386" s="2">
        <f>IFERROR(__xludf.DUMMYFUNCTION("""COMPUTED_VALUE"""),45.25)</f>
        <v>45.25</v>
      </c>
      <c r="J386" s="3">
        <f>IFERROR(__xludf.DUMMYFUNCTION("""COMPUTED_VALUE"""),43344.99861111111)</f>
        <v>43344.99861</v>
      </c>
      <c r="K386" s="2">
        <f>IFERROR(__xludf.DUMMYFUNCTION("""COMPUTED_VALUE"""),4.0538)</f>
        <v>4.0538</v>
      </c>
    </row>
    <row r="387">
      <c r="A387" s="3">
        <f>IFERROR(__xludf.DUMMYFUNCTION("""COMPUTED_VALUE"""),43515.705555555556)</f>
        <v>43515.70556</v>
      </c>
      <c r="B387" s="2">
        <f>IFERROR(__xludf.DUMMYFUNCTION("""COMPUTED_VALUE"""),97659.15)</f>
        <v>97659.15</v>
      </c>
      <c r="D387" s="3">
        <f>IFERROR(__xludf.DUMMYFUNCTION("""COMPUTED_VALUE"""),43516.705555555556)</f>
        <v>43516.70556</v>
      </c>
      <c r="E387" s="2">
        <f>IFERROR(__xludf.DUMMYFUNCTION("""COMPUTED_VALUE"""),27.04)</f>
        <v>27.04</v>
      </c>
      <c r="G387" s="3">
        <f>IFERROR(__xludf.DUMMYFUNCTION("""COMPUTED_VALUE"""),43515.705555555556)</f>
        <v>43515.70556</v>
      </c>
      <c r="H387" s="2">
        <f>IFERROR(__xludf.DUMMYFUNCTION("""COMPUTED_VALUE"""),45.49)</f>
        <v>45.49</v>
      </c>
      <c r="J387" s="3">
        <f>IFERROR(__xludf.DUMMYFUNCTION("""COMPUTED_VALUE"""),43345.99861111111)</f>
        <v>43345.99861</v>
      </c>
      <c r="K387" s="2">
        <f>IFERROR(__xludf.DUMMYFUNCTION("""COMPUTED_VALUE"""),4.0537)</f>
        <v>4.0537</v>
      </c>
    </row>
    <row r="388">
      <c r="A388" s="3">
        <f>IFERROR(__xludf.DUMMYFUNCTION("""COMPUTED_VALUE"""),43516.705555555556)</f>
        <v>43516.70556</v>
      </c>
      <c r="B388" s="2">
        <f>IFERROR(__xludf.DUMMYFUNCTION("""COMPUTED_VALUE"""),96544.81)</f>
        <v>96544.81</v>
      </c>
      <c r="D388" s="3">
        <f>IFERROR(__xludf.DUMMYFUNCTION("""COMPUTED_VALUE"""),43517.705555555556)</f>
        <v>43517.70556</v>
      </c>
      <c r="E388" s="2">
        <f>IFERROR(__xludf.DUMMYFUNCTION("""COMPUTED_VALUE"""),27.4)</f>
        <v>27.4</v>
      </c>
      <c r="G388" s="3">
        <f>IFERROR(__xludf.DUMMYFUNCTION("""COMPUTED_VALUE"""),43516.705555555556)</f>
        <v>43516.70556</v>
      </c>
      <c r="H388" s="2">
        <f>IFERROR(__xludf.DUMMYFUNCTION("""COMPUTED_VALUE"""),45.8)</f>
        <v>45.8</v>
      </c>
      <c r="J388" s="3">
        <f>IFERROR(__xludf.DUMMYFUNCTION("""COMPUTED_VALUE"""),43346.99861111111)</f>
        <v>43346.99861</v>
      </c>
      <c r="K388" s="2">
        <f>IFERROR(__xludf.DUMMYFUNCTION("""COMPUTED_VALUE"""),4.1548)</f>
        <v>4.1548</v>
      </c>
    </row>
    <row r="389">
      <c r="A389" s="3">
        <f>IFERROR(__xludf.DUMMYFUNCTION("""COMPUTED_VALUE"""),43517.705555555556)</f>
        <v>43517.70556</v>
      </c>
      <c r="B389" s="2">
        <f>IFERROR(__xludf.DUMMYFUNCTION("""COMPUTED_VALUE"""),96932.27)</f>
        <v>96932.27</v>
      </c>
      <c r="D389" s="3">
        <f>IFERROR(__xludf.DUMMYFUNCTION("""COMPUTED_VALUE"""),43518.705555555556)</f>
        <v>43518.70556</v>
      </c>
      <c r="E389" s="2">
        <f>IFERROR(__xludf.DUMMYFUNCTION("""COMPUTED_VALUE"""),27.13)</f>
        <v>27.13</v>
      </c>
      <c r="G389" s="3">
        <f>IFERROR(__xludf.DUMMYFUNCTION("""COMPUTED_VALUE"""),43517.705555555556)</f>
        <v>43517.70556</v>
      </c>
      <c r="H389" s="2">
        <f>IFERROR(__xludf.DUMMYFUNCTION("""COMPUTED_VALUE"""),45.38)</f>
        <v>45.38</v>
      </c>
      <c r="J389" s="3">
        <f>IFERROR(__xludf.DUMMYFUNCTION("""COMPUTED_VALUE"""),43347.99861111111)</f>
        <v>43347.99861</v>
      </c>
      <c r="K389" s="2">
        <f>IFERROR(__xludf.DUMMYFUNCTION("""COMPUTED_VALUE"""),4.1537)</f>
        <v>4.1537</v>
      </c>
    </row>
    <row r="390">
      <c r="A390" s="3">
        <f>IFERROR(__xludf.DUMMYFUNCTION("""COMPUTED_VALUE"""),43518.705555555556)</f>
        <v>43518.70556</v>
      </c>
      <c r="B390" s="2">
        <f>IFERROR(__xludf.DUMMYFUNCTION("""COMPUTED_VALUE"""),97885.6)</f>
        <v>97885.6</v>
      </c>
      <c r="D390" s="3">
        <f>IFERROR(__xludf.DUMMYFUNCTION("""COMPUTED_VALUE"""),43521.705555555556)</f>
        <v>43521.70556</v>
      </c>
      <c r="E390" s="2">
        <f>IFERROR(__xludf.DUMMYFUNCTION("""COMPUTED_VALUE"""),26.7)</f>
        <v>26.7</v>
      </c>
      <c r="G390" s="3">
        <f>IFERROR(__xludf.DUMMYFUNCTION("""COMPUTED_VALUE"""),43518.705555555556)</f>
        <v>43518.70556</v>
      </c>
      <c r="H390" s="2">
        <f>IFERROR(__xludf.DUMMYFUNCTION("""COMPUTED_VALUE"""),46.99)</f>
        <v>46.99</v>
      </c>
      <c r="J390" s="3">
        <f>IFERROR(__xludf.DUMMYFUNCTION("""COMPUTED_VALUE"""),43348.99861111111)</f>
        <v>43348.99861</v>
      </c>
      <c r="K390" s="2">
        <f>IFERROR(__xludf.DUMMYFUNCTION("""COMPUTED_VALUE"""),4.1431)</f>
        <v>4.1431</v>
      </c>
    </row>
    <row r="391">
      <c r="A391" s="3">
        <f>IFERROR(__xludf.DUMMYFUNCTION("""COMPUTED_VALUE"""),43521.705555555556)</f>
        <v>43521.70556</v>
      </c>
      <c r="B391" s="2">
        <f>IFERROR(__xludf.DUMMYFUNCTION("""COMPUTED_VALUE"""),97239.9)</f>
        <v>97239.9</v>
      </c>
      <c r="D391" s="3">
        <f>IFERROR(__xludf.DUMMYFUNCTION("""COMPUTED_VALUE"""),43522.705555555556)</f>
        <v>43522.70556</v>
      </c>
      <c r="E391" s="2">
        <f>IFERROR(__xludf.DUMMYFUNCTION("""COMPUTED_VALUE"""),26.58)</f>
        <v>26.58</v>
      </c>
      <c r="G391" s="3">
        <f>IFERROR(__xludf.DUMMYFUNCTION("""COMPUTED_VALUE"""),43521.705555555556)</f>
        <v>43521.70556</v>
      </c>
      <c r="H391" s="2">
        <f>IFERROR(__xludf.DUMMYFUNCTION("""COMPUTED_VALUE"""),47.12)</f>
        <v>47.12</v>
      </c>
      <c r="J391" s="3">
        <f>IFERROR(__xludf.DUMMYFUNCTION("""COMPUTED_VALUE"""),43349.99861111111)</f>
        <v>43349.99861</v>
      </c>
      <c r="K391" s="2">
        <f>IFERROR(__xludf.DUMMYFUNCTION("""COMPUTED_VALUE"""),4.0573)</f>
        <v>4.0573</v>
      </c>
    </row>
    <row r="392">
      <c r="A392" s="3">
        <f>IFERROR(__xludf.DUMMYFUNCTION("""COMPUTED_VALUE"""),43522.705555555556)</f>
        <v>43522.70556</v>
      </c>
      <c r="B392" s="2">
        <f>IFERROR(__xludf.DUMMYFUNCTION("""COMPUTED_VALUE"""),97602.5)</f>
        <v>97602.5</v>
      </c>
      <c r="D392" s="3">
        <f>IFERROR(__xludf.DUMMYFUNCTION("""COMPUTED_VALUE"""),43523.705555555556)</f>
        <v>43523.70556</v>
      </c>
      <c r="E392" s="2">
        <f>IFERROR(__xludf.DUMMYFUNCTION("""COMPUTED_VALUE"""),27.08)</f>
        <v>27.08</v>
      </c>
      <c r="G392" s="3">
        <f>IFERROR(__xludf.DUMMYFUNCTION("""COMPUTED_VALUE"""),43522.705555555556)</f>
        <v>43522.70556</v>
      </c>
      <c r="H392" s="2">
        <f>IFERROR(__xludf.DUMMYFUNCTION("""COMPUTED_VALUE"""),47.2)</f>
        <v>47.2</v>
      </c>
      <c r="J392" s="3">
        <f>IFERROR(__xludf.DUMMYFUNCTION("""COMPUTED_VALUE"""),43350.99861111111)</f>
        <v>43350.99861</v>
      </c>
      <c r="K392" s="2">
        <f>IFERROR(__xludf.DUMMYFUNCTION("""COMPUTED_VALUE"""),4.0581)</f>
        <v>4.0581</v>
      </c>
    </row>
    <row r="393">
      <c r="A393" s="3">
        <f>IFERROR(__xludf.DUMMYFUNCTION("""COMPUTED_VALUE"""),43523.705555555556)</f>
        <v>43523.70556</v>
      </c>
      <c r="B393" s="2">
        <f>IFERROR(__xludf.DUMMYFUNCTION("""COMPUTED_VALUE"""),97307.31)</f>
        <v>97307.31</v>
      </c>
      <c r="D393" s="3">
        <f>IFERROR(__xludf.DUMMYFUNCTION("""COMPUTED_VALUE"""),43524.705555555556)</f>
        <v>43524.70556</v>
      </c>
      <c r="E393" s="2">
        <f>IFERROR(__xludf.DUMMYFUNCTION("""COMPUTED_VALUE"""),27.06)</f>
        <v>27.06</v>
      </c>
      <c r="G393" s="3">
        <f>IFERROR(__xludf.DUMMYFUNCTION("""COMPUTED_VALUE"""),43523.705555555556)</f>
        <v>43523.70556</v>
      </c>
      <c r="H393" s="2">
        <f>IFERROR(__xludf.DUMMYFUNCTION("""COMPUTED_VALUE"""),46.83)</f>
        <v>46.83</v>
      </c>
      <c r="J393" s="3">
        <f>IFERROR(__xludf.DUMMYFUNCTION("""COMPUTED_VALUE"""),43351.99861111111)</f>
        <v>43351.99861</v>
      </c>
      <c r="K393" s="2">
        <f>IFERROR(__xludf.DUMMYFUNCTION("""COMPUTED_VALUE"""),4.0581)</f>
        <v>4.0581</v>
      </c>
    </row>
    <row r="394">
      <c r="A394" s="3">
        <f>IFERROR(__xludf.DUMMYFUNCTION("""COMPUTED_VALUE"""),43524.705555555556)</f>
        <v>43524.70556</v>
      </c>
      <c r="B394" s="2">
        <f>IFERROR(__xludf.DUMMYFUNCTION("""COMPUTED_VALUE"""),95584.35)</f>
        <v>95584.35</v>
      </c>
      <c r="D394" s="3">
        <f>IFERROR(__xludf.DUMMYFUNCTION("""COMPUTED_VALUE"""),43525.705555555556)</f>
        <v>43525.70556</v>
      </c>
      <c r="E394" s="2">
        <f>IFERROR(__xludf.DUMMYFUNCTION("""COMPUTED_VALUE"""),26.7)</f>
        <v>26.7</v>
      </c>
      <c r="G394" s="3">
        <f>IFERROR(__xludf.DUMMYFUNCTION("""COMPUTED_VALUE"""),43524.705555555556)</f>
        <v>43524.70556</v>
      </c>
      <c r="H394" s="2">
        <f>IFERROR(__xludf.DUMMYFUNCTION("""COMPUTED_VALUE"""),47.1)</f>
        <v>47.1</v>
      </c>
      <c r="J394" s="3">
        <f>IFERROR(__xludf.DUMMYFUNCTION("""COMPUTED_VALUE"""),43352.99861111111)</f>
        <v>43352.99861</v>
      </c>
      <c r="K394" s="2">
        <f>IFERROR(__xludf.DUMMYFUNCTION("""COMPUTED_VALUE"""),4.0438)</f>
        <v>4.0438</v>
      </c>
    </row>
    <row r="395">
      <c r="A395" s="3">
        <f>IFERROR(__xludf.DUMMYFUNCTION("""COMPUTED_VALUE"""),43525.705555555556)</f>
        <v>43525.70556</v>
      </c>
      <c r="B395" s="2">
        <f>IFERROR(__xludf.DUMMYFUNCTION("""COMPUTED_VALUE"""),94603.75)</f>
        <v>94603.75</v>
      </c>
      <c r="D395" s="3">
        <f>IFERROR(__xludf.DUMMYFUNCTION("""COMPUTED_VALUE"""),43530.705555555556)</f>
        <v>43530.70556</v>
      </c>
      <c r="E395" s="2">
        <f>IFERROR(__xludf.DUMMYFUNCTION("""COMPUTED_VALUE"""),26.76)</f>
        <v>26.76</v>
      </c>
      <c r="G395" s="3">
        <f>IFERROR(__xludf.DUMMYFUNCTION("""COMPUTED_VALUE"""),43525.705555555556)</f>
        <v>43525.70556</v>
      </c>
      <c r="H395" s="2">
        <f>IFERROR(__xludf.DUMMYFUNCTION("""COMPUTED_VALUE"""),46.74)</f>
        <v>46.74</v>
      </c>
      <c r="J395" s="3">
        <f>IFERROR(__xludf.DUMMYFUNCTION("""COMPUTED_VALUE"""),43353.99861111111)</f>
        <v>43353.99861</v>
      </c>
      <c r="K395" s="2">
        <f>IFERROR(__xludf.DUMMYFUNCTION("""COMPUTED_VALUE"""),4.0846)</f>
        <v>4.0846</v>
      </c>
    </row>
    <row r="396">
      <c r="A396" s="3">
        <f>IFERROR(__xludf.DUMMYFUNCTION("""COMPUTED_VALUE"""),43530.705555555556)</f>
        <v>43530.70556</v>
      </c>
      <c r="B396" s="2">
        <f>IFERROR(__xludf.DUMMYFUNCTION("""COMPUTED_VALUE"""),94216.87)</f>
        <v>94216.87</v>
      </c>
      <c r="D396" s="3">
        <f>IFERROR(__xludf.DUMMYFUNCTION("""COMPUTED_VALUE"""),43531.705555555556)</f>
        <v>43531.70556</v>
      </c>
      <c r="E396" s="2">
        <f>IFERROR(__xludf.DUMMYFUNCTION("""COMPUTED_VALUE"""),26.77)</f>
        <v>26.77</v>
      </c>
      <c r="G396" s="3">
        <f>IFERROR(__xludf.DUMMYFUNCTION("""COMPUTED_VALUE"""),43530.705555555556)</f>
        <v>43530.70556</v>
      </c>
      <c r="H396" s="2">
        <f>IFERROR(__xludf.DUMMYFUNCTION("""COMPUTED_VALUE"""),48.05)</f>
        <v>48.05</v>
      </c>
      <c r="J396" s="3">
        <f>IFERROR(__xludf.DUMMYFUNCTION("""COMPUTED_VALUE"""),43354.99861111111)</f>
        <v>43354.99861</v>
      </c>
      <c r="K396" s="2">
        <f>IFERROR(__xludf.DUMMYFUNCTION("""COMPUTED_VALUE"""),4.1516)</f>
        <v>4.1516</v>
      </c>
    </row>
    <row r="397">
      <c r="A397" s="3">
        <f>IFERROR(__xludf.DUMMYFUNCTION("""COMPUTED_VALUE"""),43531.705555555556)</f>
        <v>43531.70556</v>
      </c>
      <c r="B397" s="2">
        <f>IFERROR(__xludf.DUMMYFUNCTION("""COMPUTED_VALUE"""),94340.17)</f>
        <v>94340.17</v>
      </c>
      <c r="D397" s="3">
        <f>IFERROR(__xludf.DUMMYFUNCTION("""COMPUTED_VALUE"""),43532.705555555556)</f>
        <v>43532.70556</v>
      </c>
      <c r="E397" s="2">
        <f>IFERROR(__xludf.DUMMYFUNCTION("""COMPUTED_VALUE"""),26.67)</f>
        <v>26.67</v>
      </c>
      <c r="G397" s="3">
        <f>IFERROR(__xludf.DUMMYFUNCTION("""COMPUTED_VALUE"""),43531.705555555556)</f>
        <v>43531.70556</v>
      </c>
      <c r="H397" s="2">
        <f>IFERROR(__xludf.DUMMYFUNCTION("""COMPUTED_VALUE"""),48.86)</f>
        <v>48.86</v>
      </c>
      <c r="J397" s="3">
        <f>IFERROR(__xludf.DUMMYFUNCTION("""COMPUTED_VALUE"""),43355.99861111111)</f>
        <v>43355.99861</v>
      </c>
      <c r="K397" s="2">
        <f>IFERROR(__xludf.DUMMYFUNCTION("""COMPUTED_VALUE"""),4.1598)</f>
        <v>4.1598</v>
      </c>
    </row>
    <row r="398">
      <c r="A398" s="3">
        <f>IFERROR(__xludf.DUMMYFUNCTION("""COMPUTED_VALUE"""),43532.705555555556)</f>
        <v>43532.70556</v>
      </c>
      <c r="B398" s="2">
        <f>IFERROR(__xludf.DUMMYFUNCTION("""COMPUTED_VALUE"""),95364.85)</f>
        <v>95364.85</v>
      </c>
      <c r="D398" s="3">
        <f>IFERROR(__xludf.DUMMYFUNCTION("""COMPUTED_VALUE"""),43535.705555555556)</f>
        <v>43535.70556</v>
      </c>
      <c r="E398" s="2">
        <f>IFERROR(__xludf.DUMMYFUNCTION("""COMPUTED_VALUE"""),27.75)</f>
        <v>27.75</v>
      </c>
      <c r="G398" s="3">
        <f>IFERROR(__xludf.DUMMYFUNCTION("""COMPUTED_VALUE"""),43532.705555555556)</f>
        <v>43532.70556</v>
      </c>
      <c r="H398" s="2">
        <f>IFERROR(__xludf.DUMMYFUNCTION("""COMPUTED_VALUE"""),48.85)</f>
        <v>48.85</v>
      </c>
      <c r="J398" s="3">
        <f>IFERROR(__xludf.DUMMYFUNCTION("""COMPUTED_VALUE"""),43356.99861111111)</f>
        <v>43356.99861</v>
      </c>
      <c r="K398" s="2">
        <f>IFERROR(__xludf.DUMMYFUNCTION("""COMPUTED_VALUE"""),4.205)</f>
        <v>4.205</v>
      </c>
    </row>
    <row r="399">
      <c r="A399" s="3">
        <f>IFERROR(__xludf.DUMMYFUNCTION("""COMPUTED_VALUE"""),43535.705555555556)</f>
        <v>43535.70556</v>
      </c>
      <c r="B399" s="2">
        <f>IFERROR(__xludf.DUMMYFUNCTION("""COMPUTED_VALUE"""),98026.62)</f>
        <v>98026.62</v>
      </c>
      <c r="D399" s="3">
        <f>IFERROR(__xludf.DUMMYFUNCTION("""COMPUTED_VALUE"""),43536.705555555556)</f>
        <v>43536.70556</v>
      </c>
      <c r="E399" s="2">
        <f>IFERROR(__xludf.DUMMYFUNCTION("""COMPUTED_VALUE"""),27.5)</f>
        <v>27.5</v>
      </c>
      <c r="G399" s="3">
        <f>IFERROR(__xludf.DUMMYFUNCTION("""COMPUTED_VALUE"""),43535.705555555556)</f>
        <v>43535.70556</v>
      </c>
      <c r="H399" s="2">
        <f>IFERROR(__xludf.DUMMYFUNCTION("""COMPUTED_VALUE"""),49.88)</f>
        <v>49.88</v>
      </c>
      <c r="J399" s="3">
        <f>IFERROR(__xludf.DUMMYFUNCTION("""COMPUTED_VALUE"""),43357.99861111111)</f>
        <v>43357.99861</v>
      </c>
      <c r="K399" s="2">
        <f>IFERROR(__xludf.DUMMYFUNCTION("""COMPUTED_VALUE"""),4.1721)</f>
        <v>4.1721</v>
      </c>
    </row>
    <row r="400">
      <c r="A400" s="3">
        <f>IFERROR(__xludf.DUMMYFUNCTION("""COMPUTED_VALUE"""),43536.705555555556)</f>
        <v>43536.70556</v>
      </c>
      <c r="B400" s="2">
        <f>IFERROR(__xludf.DUMMYFUNCTION("""COMPUTED_VALUE"""),97828.03)</f>
        <v>97828.03</v>
      </c>
      <c r="D400" s="3">
        <f>IFERROR(__xludf.DUMMYFUNCTION("""COMPUTED_VALUE"""),43537.705555555556)</f>
        <v>43537.70556</v>
      </c>
      <c r="E400" s="2">
        <f>IFERROR(__xludf.DUMMYFUNCTION("""COMPUTED_VALUE"""),28.1)</f>
        <v>28.1</v>
      </c>
      <c r="G400" s="3">
        <f>IFERROR(__xludf.DUMMYFUNCTION("""COMPUTED_VALUE"""),43536.705555555556)</f>
        <v>43536.70556</v>
      </c>
      <c r="H400" s="2">
        <f>IFERROR(__xludf.DUMMYFUNCTION("""COMPUTED_VALUE"""),49.97)</f>
        <v>49.97</v>
      </c>
      <c r="J400" s="3">
        <f>IFERROR(__xludf.DUMMYFUNCTION("""COMPUTED_VALUE"""),43359.99861111111)</f>
        <v>43359.99861</v>
      </c>
      <c r="K400" s="2">
        <f>IFERROR(__xludf.DUMMYFUNCTION("""COMPUTED_VALUE"""),4.172)</f>
        <v>4.172</v>
      </c>
    </row>
    <row r="401">
      <c r="A401" s="3">
        <f>IFERROR(__xludf.DUMMYFUNCTION("""COMPUTED_VALUE"""),43537.705555555556)</f>
        <v>43537.70556</v>
      </c>
      <c r="B401" s="2">
        <f>IFERROR(__xludf.DUMMYFUNCTION("""COMPUTED_VALUE"""),98903.88)</f>
        <v>98903.88</v>
      </c>
      <c r="D401" s="3">
        <f>IFERROR(__xludf.DUMMYFUNCTION("""COMPUTED_VALUE"""),43538.705555555556)</f>
        <v>43538.70556</v>
      </c>
      <c r="E401" s="2">
        <f>IFERROR(__xludf.DUMMYFUNCTION("""COMPUTED_VALUE"""),28.19)</f>
        <v>28.19</v>
      </c>
      <c r="G401" s="3">
        <f>IFERROR(__xludf.DUMMYFUNCTION("""COMPUTED_VALUE"""),43537.705555555556)</f>
        <v>43537.70556</v>
      </c>
      <c r="H401" s="2">
        <f>IFERROR(__xludf.DUMMYFUNCTION("""COMPUTED_VALUE"""),50.7)</f>
        <v>50.7</v>
      </c>
      <c r="J401" s="3">
        <f>IFERROR(__xludf.DUMMYFUNCTION("""COMPUTED_VALUE"""),43360.99861111111)</f>
        <v>43360.99861</v>
      </c>
      <c r="K401" s="2">
        <f>IFERROR(__xludf.DUMMYFUNCTION("""COMPUTED_VALUE"""),4.1321)</f>
        <v>4.1321</v>
      </c>
    </row>
    <row r="402">
      <c r="A402" s="3">
        <f>IFERROR(__xludf.DUMMYFUNCTION("""COMPUTED_VALUE"""),43538.705555555556)</f>
        <v>43538.70556</v>
      </c>
      <c r="B402" s="2">
        <f>IFERROR(__xludf.DUMMYFUNCTION("""COMPUTED_VALUE"""),98604.67)</f>
        <v>98604.67</v>
      </c>
      <c r="D402" s="3">
        <f>IFERROR(__xludf.DUMMYFUNCTION("""COMPUTED_VALUE"""),43539.705555555556)</f>
        <v>43539.70556</v>
      </c>
      <c r="E402" s="2">
        <f>IFERROR(__xludf.DUMMYFUNCTION("""COMPUTED_VALUE"""),28.25)</f>
        <v>28.25</v>
      </c>
      <c r="G402" s="3">
        <f>IFERROR(__xludf.DUMMYFUNCTION("""COMPUTED_VALUE"""),43538.705555555556)</f>
        <v>43538.70556</v>
      </c>
      <c r="H402" s="2">
        <f>IFERROR(__xludf.DUMMYFUNCTION("""COMPUTED_VALUE"""),50.71)</f>
        <v>50.71</v>
      </c>
      <c r="J402" s="3">
        <f>IFERROR(__xludf.DUMMYFUNCTION("""COMPUTED_VALUE"""),43361.99861111111)</f>
        <v>43361.99861</v>
      </c>
      <c r="K402" s="2">
        <f>IFERROR(__xludf.DUMMYFUNCTION("""COMPUTED_VALUE"""),4.1584)</f>
        <v>4.1584</v>
      </c>
    </row>
    <row r="403">
      <c r="A403" s="3">
        <f>IFERROR(__xludf.DUMMYFUNCTION("""COMPUTED_VALUE"""),43539.705555555556)</f>
        <v>43539.70556</v>
      </c>
      <c r="B403" s="2">
        <f>IFERROR(__xludf.DUMMYFUNCTION("""COMPUTED_VALUE"""),99136.74)</f>
        <v>99136.74</v>
      </c>
      <c r="D403" s="3">
        <f>IFERROR(__xludf.DUMMYFUNCTION("""COMPUTED_VALUE"""),43542.705555555556)</f>
        <v>43542.70556</v>
      </c>
      <c r="E403" s="2">
        <f>IFERROR(__xludf.DUMMYFUNCTION("""COMPUTED_VALUE"""),28.74)</f>
        <v>28.74</v>
      </c>
      <c r="G403" s="3">
        <f>IFERROR(__xludf.DUMMYFUNCTION("""COMPUTED_VALUE"""),43539.705555555556)</f>
        <v>43539.70556</v>
      </c>
      <c r="H403" s="2">
        <f>IFERROR(__xludf.DUMMYFUNCTION("""COMPUTED_VALUE"""),50.55)</f>
        <v>50.55</v>
      </c>
      <c r="J403" s="3">
        <f>IFERROR(__xludf.DUMMYFUNCTION("""COMPUTED_VALUE"""),43362.99861111111)</f>
        <v>43362.99861</v>
      </c>
      <c r="K403" s="2">
        <f>IFERROR(__xludf.DUMMYFUNCTION("""COMPUTED_VALUE"""),4.1303)</f>
        <v>4.1303</v>
      </c>
    </row>
    <row r="404">
      <c r="A404" s="3">
        <f>IFERROR(__xludf.DUMMYFUNCTION("""COMPUTED_VALUE"""),43542.705555555556)</f>
        <v>43542.70556</v>
      </c>
      <c r="B404" s="2">
        <f>IFERROR(__xludf.DUMMYFUNCTION("""COMPUTED_VALUE"""),99993.92)</f>
        <v>99993.92</v>
      </c>
      <c r="D404" s="3">
        <f>IFERROR(__xludf.DUMMYFUNCTION("""COMPUTED_VALUE"""),43543.705555555556)</f>
        <v>43543.70556</v>
      </c>
      <c r="E404" s="2">
        <f>IFERROR(__xludf.DUMMYFUNCTION("""COMPUTED_VALUE"""),29.2)</f>
        <v>29.2</v>
      </c>
      <c r="G404" s="3">
        <f>IFERROR(__xludf.DUMMYFUNCTION("""COMPUTED_VALUE"""),43542.705555555556)</f>
        <v>43542.70556</v>
      </c>
      <c r="H404" s="2">
        <f>IFERROR(__xludf.DUMMYFUNCTION("""COMPUTED_VALUE"""),50.46)</f>
        <v>50.46</v>
      </c>
      <c r="J404" s="3">
        <f>IFERROR(__xludf.DUMMYFUNCTION("""COMPUTED_VALUE"""),43363.99861111111)</f>
        <v>43363.99861</v>
      </c>
      <c r="K404" s="2">
        <f>IFERROR(__xludf.DUMMYFUNCTION("""COMPUTED_VALUE"""),4.076)</f>
        <v>4.076</v>
      </c>
    </row>
    <row r="405">
      <c r="A405" s="3">
        <f>IFERROR(__xludf.DUMMYFUNCTION("""COMPUTED_VALUE"""),43543.705555555556)</f>
        <v>43543.70556</v>
      </c>
      <c r="B405" s="2">
        <f>IFERROR(__xludf.DUMMYFUNCTION("""COMPUTED_VALUE"""),99588.37)</f>
        <v>99588.37</v>
      </c>
      <c r="D405" s="3">
        <f>IFERROR(__xludf.DUMMYFUNCTION("""COMPUTED_VALUE"""),43544.705555555556)</f>
        <v>43544.70556</v>
      </c>
      <c r="E405" s="2">
        <f>IFERROR(__xludf.DUMMYFUNCTION("""COMPUTED_VALUE"""),28.97)</f>
        <v>28.97</v>
      </c>
      <c r="G405" s="3">
        <f>IFERROR(__xludf.DUMMYFUNCTION("""COMPUTED_VALUE"""),43543.705555555556)</f>
        <v>43543.70556</v>
      </c>
      <c r="H405" s="2">
        <f>IFERROR(__xludf.DUMMYFUNCTION("""COMPUTED_VALUE"""),51.9)</f>
        <v>51.9</v>
      </c>
      <c r="J405" s="3">
        <f>IFERROR(__xludf.DUMMYFUNCTION("""COMPUTED_VALUE"""),43364.99861111111)</f>
        <v>43364.99861</v>
      </c>
      <c r="K405" s="2">
        <f>IFERROR(__xludf.DUMMYFUNCTION("""COMPUTED_VALUE"""),4.0493)</f>
        <v>4.0493</v>
      </c>
    </row>
    <row r="406">
      <c r="A406" s="3">
        <f>IFERROR(__xludf.DUMMYFUNCTION("""COMPUTED_VALUE"""),43544.705555555556)</f>
        <v>43544.70556</v>
      </c>
      <c r="B406" s="2">
        <f>IFERROR(__xludf.DUMMYFUNCTION("""COMPUTED_VALUE"""),98041.37)</f>
        <v>98041.37</v>
      </c>
      <c r="D406" s="3">
        <f>IFERROR(__xludf.DUMMYFUNCTION("""COMPUTED_VALUE"""),43545.705555555556)</f>
        <v>43545.70556</v>
      </c>
      <c r="E406" s="2">
        <f>IFERROR(__xludf.DUMMYFUNCTION("""COMPUTED_VALUE"""),28.56)</f>
        <v>28.56</v>
      </c>
      <c r="G406" s="3">
        <f>IFERROR(__xludf.DUMMYFUNCTION("""COMPUTED_VALUE"""),43544.705555555556)</f>
        <v>43544.70556</v>
      </c>
      <c r="H406" s="2">
        <f>IFERROR(__xludf.DUMMYFUNCTION("""COMPUTED_VALUE"""),50.56)</f>
        <v>50.56</v>
      </c>
      <c r="J406" s="3">
        <f>IFERROR(__xludf.DUMMYFUNCTION("""COMPUTED_VALUE"""),43365.99861111111)</f>
        <v>43365.99861</v>
      </c>
      <c r="K406" s="2">
        <f>IFERROR(__xludf.DUMMYFUNCTION("""COMPUTED_VALUE"""),4.0493)</f>
        <v>4.0493</v>
      </c>
    </row>
    <row r="407">
      <c r="A407" s="3">
        <f>IFERROR(__xludf.DUMMYFUNCTION("""COMPUTED_VALUE"""),43545.705555555556)</f>
        <v>43545.70556</v>
      </c>
      <c r="B407" s="2">
        <f>IFERROR(__xludf.DUMMYFUNCTION("""COMPUTED_VALUE"""),96729.08)</f>
        <v>96729.08</v>
      </c>
      <c r="D407" s="3">
        <f>IFERROR(__xludf.DUMMYFUNCTION("""COMPUTED_VALUE"""),43546.705555555556)</f>
        <v>43546.70556</v>
      </c>
      <c r="E407" s="2">
        <f>IFERROR(__xludf.DUMMYFUNCTION("""COMPUTED_VALUE"""),27.0)</f>
        <v>27</v>
      </c>
      <c r="G407" s="3">
        <f>IFERROR(__xludf.DUMMYFUNCTION("""COMPUTED_VALUE"""),43545.705555555556)</f>
        <v>43545.70556</v>
      </c>
      <c r="H407" s="2">
        <f>IFERROR(__xludf.DUMMYFUNCTION("""COMPUTED_VALUE"""),50.89)</f>
        <v>50.89</v>
      </c>
      <c r="J407" s="3">
        <f>IFERROR(__xludf.DUMMYFUNCTION("""COMPUTED_VALUE"""),43366.99861111111)</f>
        <v>43366.99861</v>
      </c>
      <c r="K407" s="2">
        <f>IFERROR(__xludf.DUMMYFUNCTION("""COMPUTED_VALUE"""),4.05)</f>
        <v>4.05</v>
      </c>
    </row>
    <row r="408">
      <c r="A408" s="3">
        <f>IFERROR(__xludf.DUMMYFUNCTION("""COMPUTED_VALUE"""),43546.705555555556)</f>
        <v>43546.70556</v>
      </c>
      <c r="B408" s="2">
        <f>IFERROR(__xludf.DUMMYFUNCTION("""COMPUTED_VALUE"""),93735.15)</f>
        <v>93735.15</v>
      </c>
      <c r="D408" s="3">
        <f>IFERROR(__xludf.DUMMYFUNCTION("""COMPUTED_VALUE"""),43549.705555555556)</f>
        <v>43549.70556</v>
      </c>
      <c r="E408" s="2">
        <f>IFERROR(__xludf.DUMMYFUNCTION("""COMPUTED_VALUE"""),27.34)</f>
        <v>27.34</v>
      </c>
      <c r="G408" s="3">
        <f>IFERROR(__xludf.DUMMYFUNCTION("""COMPUTED_VALUE"""),43546.705555555556)</f>
        <v>43546.70556</v>
      </c>
      <c r="H408" s="2">
        <f>IFERROR(__xludf.DUMMYFUNCTION("""COMPUTED_VALUE"""),50.05)</f>
        <v>50.05</v>
      </c>
      <c r="J408" s="3">
        <f>IFERROR(__xludf.DUMMYFUNCTION("""COMPUTED_VALUE"""),43367.99861111111)</f>
        <v>43367.99861</v>
      </c>
      <c r="K408" s="2">
        <f>IFERROR(__xludf.DUMMYFUNCTION("""COMPUTED_VALUE"""),4.0913)</f>
        <v>4.0913</v>
      </c>
    </row>
    <row r="409">
      <c r="A409" s="3">
        <f>IFERROR(__xludf.DUMMYFUNCTION("""COMPUTED_VALUE"""),43549.705555555556)</f>
        <v>43549.70556</v>
      </c>
      <c r="B409" s="2">
        <f>IFERROR(__xludf.DUMMYFUNCTION("""COMPUTED_VALUE"""),93662.01)</f>
        <v>93662.01</v>
      </c>
      <c r="D409" s="3">
        <f>IFERROR(__xludf.DUMMYFUNCTION("""COMPUTED_VALUE"""),43550.705555555556)</f>
        <v>43550.70556</v>
      </c>
      <c r="E409" s="2">
        <f>IFERROR(__xludf.DUMMYFUNCTION("""COMPUTED_VALUE"""),28.63)</f>
        <v>28.63</v>
      </c>
      <c r="G409" s="3">
        <f>IFERROR(__xludf.DUMMYFUNCTION("""COMPUTED_VALUE"""),43549.705555555556)</f>
        <v>43549.70556</v>
      </c>
      <c r="H409" s="2">
        <f>IFERROR(__xludf.DUMMYFUNCTION("""COMPUTED_VALUE"""),49.55)</f>
        <v>49.55</v>
      </c>
      <c r="J409" s="3">
        <f>IFERROR(__xludf.DUMMYFUNCTION("""COMPUTED_VALUE"""),43368.99861111111)</f>
        <v>43368.99861</v>
      </c>
      <c r="K409" s="2">
        <f>IFERROR(__xludf.DUMMYFUNCTION("""COMPUTED_VALUE"""),4.0736)</f>
        <v>4.0736</v>
      </c>
    </row>
    <row r="410">
      <c r="A410" s="3">
        <f>IFERROR(__xludf.DUMMYFUNCTION("""COMPUTED_VALUE"""),43550.705555555556)</f>
        <v>43550.70556</v>
      </c>
      <c r="B410" s="2">
        <f>IFERROR(__xludf.DUMMYFUNCTION("""COMPUTED_VALUE"""),95306.82)</f>
        <v>95306.82</v>
      </c>
      <c r="D410" s="3">
        <f>IFERROR(__xludf.DUMMYFUNCTION("""COMPUTED_VALUE"""),43551.705555555556)</f>
        <v>43551.70556</v>
      </c>
      <c r="E410" s="2">
        <f>IFERROR(__xludf.DUMMYFUNCTION("""COMPUTED_VALUE"""),27.34)</f>
        <v>27.34</v>
      </c>
      <c r="G410" s="3">
        <f>IFERROR(__xludf.DUMMYFUNCTION("""COMPUTED_VALUE"""),43550.705555555556)</f>
        <v>43550.70556</v>
      </c>
      <c r="H410" s="2">
        <f>IFERROR(__xludf.DUMMYFUNCTION("""COMPUTED_VALUE"""),50.28)</f>
        <v>50.28</v>
      </c>
      <c r="J410" s="3">
        <f>IFERROR(__xludf.DUMMYFUNCTION("""COMPUTED_VALUE"""),43369.99861111111)</f>
        <v>43369.99861</v>
      </c>
      <c r="K410" s="2">
        <f>IFERROR(__xludf.DUMMYFUNCTION("""COMPUTED_VALUE"""),4.0308)</f>
        <v>4.0308</v>
      </c>
    </row>
    <row r="411">
      <c r="A411" s="3">
        <f>IFERROR(__xludf.DUMMYFUNCTION("""COMPUTED_VALUE"""),43551.705555555556)</f>
        <v>43551.70556</v>
      </c>
      <c r="B411" s="2">
        <f>IFERROR(__xludf.DUMMYFUNCTION("""COMPUTED_VALUE"""),91903.4)</f>
        <v>91903.4</v>
      </c>
      <c r="D411" s="3">
        <f>IFERROR(__xludf.DUMMYFUNCTION("""COMPUTED_VALUE"""),43552.705555555556)</f>
        <v>43552.70556</v>
      </c>
      <c r="E411" s="2">
        <f>IFERROR(__xludf.DUMMYFUNCTION("""COMPUTED_VALUE"""),28.06)</f>
        <v>28.06</v>
      </c>
      <c r="G411" s="3">
        <f>IFERROR(__xludf.DUMMYFUNCTION("""COMPUTED_VALUE"""),43551.705555555556)</f>
        <v>43551.70556</v>
      </c>
      <c r="H411" s="2">
        <f>IFERROR(__xludf.DUMMYFUNCTION("""COMPUTED_VALUE"""),49.6)</f>
        <v>49.6</v>
      </c>
      <c r="J411" s="3">
        <f>IFERROR(__xludf.DUMMYFUNCTION("""COMPUTED_VALUE"""),43370.99861111111)</f>
        <v>43370.99861</v>
      </c>
      <c r="K411" s="2">
        <f>IFERROR(__xludf.DUMMYFUNCTION("""COMPUTED_VALUE"""),4.012)</f>
        <v>4.012</v>
      </c>
    </row>
    <row r="412">
      <c r="A412" s="3">
        <f>IFERROR(__xludf.DUMMYFUNCTION("""COMPUTED_VALUE"""),43552.705555555556)</f>
        <v>43552.70556</v>
      </c>
      <c r="B412" s="2">
        <f>IFERROR(__xludf.DUMMYFUNCTION("""COMPUTED_VALUE"""),94388.94)</f>
        <v>94388.94</v>
      </c>
      <c r="D412" s="3">
        <f>IFERROR(__xludf.DUMMYFUNCTION("""COMPUTED_VALUE"""),43553.705555555556)</f>
        <v>43553.70556</v>
      </c>
      <c r="E412" s="2">
        <f>IFERROR(__xludf.DUMMYFUNCTION("""COMPUTED_VALUE"""),28.06)</f>
        <v>28.06</v>
      </c>
      <c r="G412" s="3">
        <f>IFERROR(__xludf.DUMMYFUNCTION("""COMPUTED_VALUE"""),43552.705555555556)</f>
        <v>43552.70556</v>
      </c>
      <c r="H412" s="2">
        <f>IFERROR(__xludf.DUMMYFUNCTION("""COMPUTED_VALUE"""),49.3)</f>
        <v>49.3</v>
      </c>
      <c r="J412" s="3">
        <f>IFERROR(__xludf.DUMMYFUNCTION("""COMPUTED_VALUE"""),43371.99861111111)</f>
        <v>43371.99861</v>
      </c>
      <c r="K412" s="2">
        <f>IFERROR(__xludf.DUMMYFUNCTION("""COMPUTED_VALUE"""),4.048)</f>
        <v>4.048</v>
      </c>
    </row>
    <row r="413">
      <c r="A413" s="3">
        <f>IFERROR(__xludf.DUMMYFUNCTION("""COMPUTED_VALUE"""),43553.705555555556)</f>
        <v>43553.70556</v>
      </c>
      <c r="B413" s="2">
        <f>IFERROR(__xludf.DUMMYFUNCTION("""COMPUTED_VALUE"""),95414.55)</f>
        <v>95414.55</v>
      </c>
      <c r="D413" s="3">
        <f>IFERROR(__xludf.DUMMYFUNCTION("""COMPUTED_VALUE"""),43556.705555555556)</f>
        <v>43556.70556</v>
      </c>
      <c r="E413" s="2">
        <f>IFERROR(__xludf.DUMMYFUNCTION("""COMPUTED_VALUE"""),28.0)</f>
        <v>28</v>
      </c>
      <c r="G413" s="3">
        <f>IFERROR(__xludf.DUMMYFUNCTION("""COMPUTED_VALUE"""),43553.705555555556)</f>
        <v>43553.70556</v>
      </c>
      <c r="H413" s="2">
        <f>IFERROR(__xludf.DUMMYFUNCTION("""COMPUTED_VALUE"""),50.93)</f>
        <v>50.93</v>
      </c>
      <c r="J413" s="3">
        <f>IFERROR(__xludf.DUMMYFUNCTION("""COMPUTED_VALUE"""),43373.99861111111)</f>
        <v>43373.99861</v>
      </c>
      <c r="K413" s="2">
        <f>IFERROR(__xludf.DUMMYFUNCTION("""COMPUTED_VALUE"""),4.0527)</f>
        <v>4.0527</v>
      </c>
    </row>
    <row r="414">
      <c r="A414" s="3">
        <f>IFERROR(__xludf.DUMMYFUNCTION("""COMPUTED_VALUE"""),43556.705555555556)</f>
        <v>43556.70556</v>
      </c>
      <c r="B414" s="2">
        <f>IFERROR(__xludf.DUMMYFUNCTION("""COMPUTED_VALUE"""),96054.45)</f>
        <v>96054.45</v>
      </c>
      <c r="D414" s="3">
        <f>IFERROR(__xludf.DUMMYFUNCTION("""COMPUTED_VALUE"""),43557.705555555556)</f>
        <v>43557.70556</v>
      </c>
      <c r="E414" s="2">
        <f>IFERROR(__xludf.DUMMYFUNCTION("""COMPUTED_VALUE"""),28.29)</f>
        <v>28.29</v>
      </c>
      <c r="G414" s="3">
        <f>IFERROR(__xludf.DUMMYFUNCTION("""COMPUTED_VALUE"""),43556.705555555556)</f>
        <v>43556.70556</v>
      </c>
      <c r="H414" s="2">
        <f>IFERROR(__xludf.DUMMYFUNCTION("""COMPUTED_VALUE"""),52.6)</f>
        <v>52.6</v>
      </c>
      <c r="J414" s="3">
        <f>IFERROR(__xludf.DUMMYFUNCTION("""COMPUTED_VALUE"""),43374.99861111111)</f>
        <v>43374.99861</v>
      </c>
      <c r="K414" s="2">
        <f>IFERROR(__xludf.DUMMYFUNCTION("""COMPUTED_VALUE"""),4.0164)</f>
        <v>4.0164</v>
      </c>
    </row>
    <row r="415">
      <c r="A415" s="3">
        <f>IFERROR(__xludf.DUMMYFUNCTION("""COMPUTED_VALUE"""),43557.705555555556)</f>
        <v>43557.70556</v>
      </c>
      <c r="B415" s="2">
        <f>IFERROR(__xludf.DUMMYFUNCTION("""COMPUTED_VALUE"""),95386.76)</f>
        <v>95386.76</v>
      </c>
      <c r="D415" s="3">
        <f>IFERROR(__xludf.DUMMYFUNCTION("""COMPUTED_VALUE"""),43558.705555555556)</f>
        <v>43558.70556</v>
      </c>
      <c r="E415" s="2">
        <f>IFERROR(__xludf.DUMMYFUNCTION("""COMPUTED_VALUE"""),27.54)</f>
        <v>27.54</v>
      </c>
      <c r="G415" s="3">
        <f>IFERROR(__xludf.DUMMYFUNCTION("""COMPUTED_VALUE"""),43557.705555555556)</f>
        <v>43557.70556</v>
      </c>
      <c r="H415" s="2">
        <f>IFERROR(__xludf.DUMMYFUNCTION("""COMPUTED_VALUE"""),51.63)</f>
        <v>51.63</v>
      </c>
      <c r="J415" s="3">
        <f>IFERROR(__xludf.DUMMYFUNCTION("""COMPUTED_VALUE"""),43375.99861111111)</f>
        <v>43375.99861</v>
      </c>
      <c r="K415" s="2">
        <f>IFERROR(__xludf.DUMMYFUNCTION("""COMPUTED_VALUE"""),3.9395)</f>
        <v>3.9395</v>
      </c>
    </row>
    <row r="416">
      <c r="A416" s="3">
        <f>IFERROR(__xludf.DUMMYFUNCTION("""COMPUTED_VALUE"""),43558.705555555556)</f>
        <v>43558.70556</v>
      </c>
      <c r="B416" s="2">
        <f>IFERROR(__xludf.DUMMYFUNCTION("""COMPUTED_VALUE"""),94491.48)</f>
        <v>94491.48</v>
      </c>
      <c r="D416" s="3">
        <f>IFERROR(__xludf.DUMMYFUNCTION("""COMPUTED_VALUE"""),43559.705555555556)</f>
        <v>43559.70556</v>
      </c>
      <c r="E416" s="2">
        <f>IFERROR(__xludf.DUMMYFUNCTION("""COMPUTED_VALUE"""),28.47)</f>
        <v>28.47</v>
      </c>
      <c r="G416" s="3">
        <f>IFERROR(__xludf.DUMMYFUNCTION("""COMPUTED_VALUE"""),43558.705555555556)</f>
        <v>43558.70556</v>
      </c>
      <c r="H416" s="2">
        <f>IFERROR(__xludf.DUMMYFUNCTION("""COMPUTED_VALUE"""),51.78)</f>
        <v>51.78</v>
      </c>
      <c r="J416" s="3">
        <f>IFERROR(__xludf.DUMMYFUNCTION("""COMPUTED_VALUE"""),43376.99861111111)</f>
        <v>43376.99861</v>
      </c>
      <c r="K416" s="2">
        <f>IFERROR(__xludf.DUMMYFUNCTION("""COMPUTED_VALUE"""),3.9004)</f>
        <v>3.9004</v>
      </c>
    </row>
    <row r="417">
      <c r="A417" s="3">
        <f>IFERROR(__xludf.DUMMYFUNCTION("""COMPUTED_VALUE"""),43559.705555555556)</f>
        <v>43559.70556</v>
      </c>
      <c r="B417" s="2">
        <f>IFERROR(__xludf.DUMMYFUNCTION("""COMPUTED_VALUE"""),96313.06)</f>
        <v>96313.06</v>
      </c>
      <c r="D417" s="3">
        <f>IFERROR(__xludf.DUMMYFUNCTION("""COMPUTED_VALUE"""),43560.705555555556)</f>
        <v>43560.70556</v>
      </c>
      <c r="E417" s="2">
        <f>IFERROR(__xludf.DUMMYFUNCTION("""COMPUTED_VALUE"""),28.78)</f>
        <v>28.78</v>
      </c>
      <c r="G417" s="3">
        <f>IFERROR(__xludf.DUMMYFUNCTION("""COMPUTED_VALUE"""),43559.705555555556)</f>
        <v>43559.70556</v>
      </c>
      <c r="H417" s="2">
        <f>IFERROR(__xludf.DUMMYFUNCTION("""COMPUTED_VALUE"""),52.16)</f>
        <v>52.16</v>
      </c>
      <c r="J417" s="3">
        <f>IFERROR(__xludf.DUMMYFUNCTION("""COMPUTED_VALUE"""),43377.99861111111)</f>
        <v>43377.99861</v>
      </c>
      <c r="K417" s="2">
        <f>IFERROR(__xludf.DUMMYFUNCTION("""COMPUTED_VALUE"""),3.8739)</f>
        <v>3.8739</v>
      </c>
    </row>
    <row r="418">
      <c r="A418" s="3">
        <f>IFERROR(__xludf.DUMMYFUNCTION("""COMPUTED_VALUE"""),43560.705555555556)</f>
        <v>43560.70556</v>
      </c>
      <c r="B418" s="2">
        <f>IFERROR(__xludf.DUMMYFUNCTION("""COMPUTED_VALUE"""),97108.17)</f>
        <v>97108.17</v>
      </c>
      <c r="D418" s="3">
        <f>IFERROR(__xludf.DUMMYFUNCTION("""COMPUTED_VALUE"""),43563.705555555556)</f>
        <v>43563.70556</v>
      </c>
      <c r="E418" s="2">
        <f>IFERROR(__xludf.DUMMYFUNCTION("""COMPUTED_VALUE"""),29.25)</f>
        <v>29.25</v>
      </c>
      <c r="G418" s="3">
        <f>IFERROR(__xludf.DUMMYFUNCTION("""COMPUTED_VALUE"""),43560.705555555556)</f>
        <v>43560.70556</v>
      </c>
      <c r="H418" s="2">
        <f>IFERROR(__xludf.DUMMYFUNCTION("""COMPUTED_VALUE"""),51.98)</f>
        <v>51.98</v>
      </c>
      <c r="J418" s="3">
        <f>IFERROR(__xludf.DUMMYFUNCTION("""COMPUTED_VALUE"""),43378.99861111111)</f>
        <v>43378.99861</v>
      </c>
      <c r="K418" s="2">
        <f>IFERROR(__xludf.DUMMYFUNCTION("""COMPUTED_VALUE"""),3.8358)</f>
        <v>3.8358</v>
      </c>
    </row>
    <row r="419">
      <c r="A419" s="3">
        <f>IFERROR(__xludf.DUMMYFUNCTION("""COMPUTED_VALUE"""),43563.705555555556)</f>
        <v>43563.70556</v>
      </c>
      <c r="B419" s="2">
        <f>IFERROR(__xludf.DUMMYFUNCTION("""COMPUTED_VALUE"""),97369.29)</f>
        <v>97369.29</v>
      </c>
      <c r="D419" s="3">
        <f>IFERROR(__xludf.DUMMYFUNCTION("""COMPUTED_VALUE"""),43564.705555555556)</f>
        <v>43564.70556</v>
      </c>
      <c r="E419" s="2">
        <f>IFERROR(__xludf.DUMMYFUNCTION("""COMPUTED_VALUE"""),29.16)</f>
        <v>29.16</v>
      </c>
      <c r="G419" s="3">
        <f>IFERROR(__xludf.DUMMYFUNCTION("""COMPUTED_VALUE"""),43563.705555555556)</f>
        <v>43563.70556</v>
      </c>
      <c r="H419" s="2">
        <f>IFERROR(__xludf.DUMMYFUNCTION("""COMPUTED_VALUE"""),53.39)</f>
        <v>53.39</v>
      </c>
      <c r="J419" s="3">
        <f>IFERROR(__xludf.DUMMYFUNCTION("""COMPUTED_VALUE"""),43379.99861111111)</f>
        <v>43379.99861</v>
      </c>
      <c r="K419" s="2">
        <f>IFERROR(__xludf.DUMMYFUNCTION("""COMPUTED_VALUE"""),3.8343)</f>
        <v>3.8343</v>
      </c>
    </row>
    <row r="420">
      <c r="A420" s="3">
        <f>IFERROR(__xludf.DUMMYFUNCTION("""COMPUTED_VALUE"""),43564.705555555556)</f>
        <v>43564.70556</v>
      </c>
      <c r="B420" s="2">
        <f>IFERROR(__xludf.DUMMYFUNCTION("""COMPUTED_VALUE"""),96291.79)</f>
        <v>96291.79</v>
      </c>
      <c r="D420" s="3">
        <f>IFERROR(__xludf.DUMMYFUNCTION("""COMPUTED_VALUE"""),43565.705555555556)</f>
        <v>43565.70556</v>
      </c>
      <c r="E420" s="2">
        <f>IFERROR(__xludf.DUMMYFUNCTION("""COMPUTED_VALUE"""),28.78)</f>
        <v>28.78</v>
      </c>
      <c r="G420" s="3">
        <f>IFERROR(__xludf.DUMMYFUNCTION("""COMPUTED_VALUE"""),43564.705555555556)</f>
        <v>43564.70556</v>
      </c>
      <c r="H420" s="2">
        <f>IFERROR(__xludf.DUMMYFUNCTION("""COMPUTED_VALUE"""),52.35)</f>
        <v>52.35</v>
      </c>
      <c r="J420" s="3">
        <f>IFERROR(__xludf.DUMMYFUNCTION("""COMPUTED_VALUE"""),43380.99861111111)</f>
        <v>43380.99861</v>
      </c>
      <c r="K420" s="2">
        <f>IFERROR(__xludf.DUMMYFUNCTION("""COMPUTED_VALUE"""),3.8358)</f>
        <v>3.8358</v>
      </c>
    </row>
    <row r="421">
      <c r="A421" s="3">
        <f>IFERROR(__xludf.DUMMYFUNCTION("""COMPUTED_VALUE"""),43565.705555555556)</f>
        <v>43565.70556</v>
      </c>
      <c r="B421" s="2">
        <f>IFERROR(__xludf.DUMMYFUNCTION("""COMPUTED_VALUE"""),95953.45)</f>
        <v>95953.45</v>
      </c>
      <c r="D421" s="3">
        <f>IFERROR(__xludf.DUMMYFUNCTION("""COMPUTED_VALUE"""),43566.705555555556)</f>
        <v>43566.70556</v>
      </c>
      <c r="E421" s="2">
        <f>IFERROR(__xludf.DUMMYFUNCTION("""COMPUTED_VALUE"""),28.0)</f>
        <v>28</v>
      </c>
      <c r="G421" s="3">
        <f>IFERROR(__xludf.DUMMYFUNCTION("""COMPUTED_VALUE"""),43565.705555555556)</f>
        <v>43565.70556</v>
      </c>
      <c r="H421" s="2">
        <f>IFERROR(__xludf.DUMMYFUNCTION("""COMPUTED_VALUE"""),51.76)</f>
        <v>51.76</v>
      </c>
      <c r="J421" s="3">
        <f>IFERROR(__xludf.DUMMYFUNCTION("""COMPUTED_VALUE"""),43381.99861111111)</f>
        <v>43381.99861</v>
      </c>
      <c r="K421" s="2">
        <f>IFERROR(__xludf.DUMMYFUNCTION("""COMPUTED_VALUE"""),3.7772)</f>
        <v>3.7772</v>
      </c>
    </row>
    <row r="422">
      <c r="A422" s="3">
        <f>IFERROR(__xludf.DUMMYFUNCTION("""COMPUTED_VALUE"""),43566.705555555556)</f>
        <v>43566.70556</v>
      </c>
      <c r="B422" s="2">
        <f>IFERROR(__xludf.DUMMYFUNCTION("""COMPUTED_VALUE"""),94754.7)</f>
        <v>94754.7</v>
      </c>
      <c r="D422" s="3">
        <f>IFERROR(__xludf.DUMMYFUNCTION("""COMPUTED_VALUE"""),43567.705555555556)</f>
        <v>43567.70556</v>
      </c>
      <c r="E422" s="2">
        <f>IFERROR(__xludf.DUMMYFUNCTION("""COMPUTED_VALUE"""),25.83)</f>
        <v>25.83</v>
      </c>
      <c r="G422" s="3">
        <f>IFERROR(__xludf.DUMMYFUNCTION("""COMPUTED_VALUE"""),43566.705555555556)</f>
        <v>43566.70556</v>
      </c>
      <c r="H422" s="2">
        <f>IFERROR(__xludf.DUMMYFUNCTION("""COMPUTED_VALUE"""),51.79)</f>
        <v>51.79</v>
      </c>
      <c r="J422" s="3">
        <f>IFERROR(__xludf.DUMMYFUNCTION("""COMPUTED_VALUE"""),43382.99861111111)</f>
        <v>43382.99861</v>
      </c>
      <c r="K422" s="2">
        <f>IFERROR(__xludf.DUMMYFUNCTION("""COMPUTED_VALUE"""),3.7148)</f>
        <v>3.7148</v>
      </c>
    </row>
    <row r="423">
      <c r="A423" s="3">
        <f>IFERROR(__xludf.DUMMYFUNCTION("""COMPUTED_VALUE"""),43567.705555555556)</f>
        <v>43567.70556</v>
      </c>
      <c r="B423" s="2">
        <f>IFERROR(__xludf.DUMMYFUNCTION("""COMPUTED_VALUE"""),92875.0)</f>
        <v>92875</v>
      </c>
      <c r="D423" s="3">
        <f>IFERROR(__xludf.DUMMYFUNCTION("""COMPUTED_VALUE"""),43570.705555555556)</f>
        <v>43570.70556</v>
      </c>
      <c r="E423" s="2">
        <f>IFERROR(__xludf.DUMMYFUNCTION("""COMPUTED_VALUE"""),25.93)</f>
        <v>25.93</v>
      </c>
      <c r="G423" s="3">
        <f>IFERROR(__xludf.DUMMYFUNCTION("""COMPUTED_VALUE"""),43567.705555555556)</f>
        <v>43567.70556</v>
      </c>
      <c r="H423" s="2">
        <f>IFERROR(__xludf.DUMMYFUNCTION("""COMPUTED_VALUE"""),51.48)</f>
        <v>51.48</v>
      </c>
      <c r="J423" s="3">
        <f>IFERROR(__xludf.DUMMYFUNCTION("""COMPUTED_VALUE"""),43383.99861111111)</f>
        <v>43383.99861</v>
      </c>
      <c r="K423" s="2">
        <f>IFERROR(__xludf.DUMMYFUNCTION("""COMPUTED_VALUE"""),3.7548)</f>
        <v>3.7548</v>
      </c>
    </row>
    <row r="424">
      <c r="A424" s="3">
        <f>IFERROR(__xludf.DUMMYFUNCTION("""COMPUTED_VALUE"""),43570.705555555556)</f>
        <v>43570.70556</v>
      </c>
      <c r="B424" s="2">
        <f>IFERROR(__xludf.DUMMYFUNCTION("""COMPUTED_VALUE"""),93082.97)</f>
        <v>93082.97</v>
      </c>
      <c r="D424" s="3">
        <f>IFERROR(__xludf.DUMMYFUNCTION("""COMPUTED_VALUE"""),43571.705555555556)</f>
        <v>43571.70556</v>
      </c>
      <c r="E424" s="2">
        <f>IFERROR(__xludf.DUMMYFUNCTION("""COMPUTED_VALUE"""),26.72)</f>
        <v>26.72</v>
      </c>
      <c r="G424" s="3">
        <f>IFERROR(__xludf.DUMMYFUNCTION("""COMPUTED_VALUE"""),43570.705555555556)</f>
        <v>43570.70556</v>
      </c>
      <c r="H424" s="2">
        <f>IFERROR(__xludf.DUMMYFUNCTION("""COMPUTED_VALUE"""),51.33)</f>
        <v>51.33</v>
      </c>
      <c r="J424" s="3">
        <f>IFERROR(__xludf.DUMMYFUNCTION("""COMPUTED_VALUE"""),43384.99861111111)</f>
        <v>43384.99861</v>
      </c>
      <c r="K424" s="2">
        <f>IFERROR(__xludf.DUMMYFUNCTION("""COMPUTED_VALUE"""),3.7815)</f>
        <v>3.7815</v>
      </c>
    </row>
    <row r="425">
      <c r="A425" s="3">
        <f>IFERROR(__xludf.DUMMYFUNCTION("""COMPUTED_VALUE"""),43571.705555555556)</f>
        <v>43571.70556</v>
      </c>
      <c r="B425" s="2">
        <f>IFERROR(__xludf.DUMMYFUNCTION("""COMPUTED_VALUE"""),94333.31)</f>
        <v>94333.31</v>
      </c>
      <c r="D425" s="3">
        <f>IFERROR(__xludf.DUMMYFUNCTION("""COMPUTED_VALUE"""),43572.705555555556)</f>
        <v>43572.70556</v>
      </c>
      <c r="E425" s="2">
        <f>IFERROR(__xludf.DUMMYFUNCTION("""COMPUTED_VALUE"""),26.75)</f>
        <v>26.75</v>
      </c>
      <c r="G425" s="3">
        <f>IFERROR(__xludf.DUMMYFUNCTION("""COMPUTED_VALUE"""),43571.705555555556)</f>
        <v>43571.70556</v>
      </c>
      <c r="H425" s="2">
        <f>IFERROR(__xludf.DUMMYFUNCTION("""COMPUTED_VALUE"""),53.1)</f>
        <v>53.1</v>
      </c>
      <c r="J425" s="3">
        <f>IFERROR(__xludf.DUMMYFUNCTION("""COMPUTED_VALUE"""),43385.99861111111)</f>
        <v>43385.99861</v>
      </c>
      <c r="K425" s="2">
        <f>IFERROR(__xludf.DUMMYFUNCTION("""COMPUTED_VALUE"""),3.7816)</f>
        <v>3.7816</v>
      </c>
    </row>
    <row r="426">
      <c r="A426" s="3">
        <f>IFERROR(__xludf.DUMMYFUNCTION("""COMPUTED_VALUE"""),43572.705555555556)</f>
        <v>43572.70556</v>
      </c>
      <c r="B426" s="2">
        <f>IFERROR(__xludf.DUMMYFUNCTION("""COMPUTED_VALUE"""),93284.75)</f>
        <v>93284.75</v>
      </c>
      <c r="D426" s="3">
        <f>IFERROR(__xludf.DUMMYFUNCTION("""COMPUTED_VALUE"""),43573.705555555556)</f>
        <v>43573.70556</v>
      </c>
      <c r="E426" s="2">
        <f>IFERROR(__xludf.DUMMYFUNCTION("""COMPUTED_VALUE"""),27.6)</f>
        <v>27.6</v>
      </c>
      <c r="G426" s="3">
        <f>IFERROR(__xludf.DUMMYFUNCTION("""COMPUTED_VALUE"""),43572.705555555556)</f>
        <v>43572.70556</v>
      </c>
      <c r="H426" s="2">
        <f>IFERROR(__xludf.DUMMYFUNCTION("""COMPUTED_VALUE"""),52.25)</f>
        <v>52.25</v>
      </c>
      <c r="J426" s="3">
        <f>IFERROR(__xludf.DUMMYFUNCTION("""COMPUTED_VALUE"""),43387.99861111111)</f>
        <v>43387.99861</v>
      </c>
      <c r="K426" s="2">
        <f>IFERROR(__xludf.DUMMYFUNCTION("""COMPUTED_VALUE"""),3.7816)</f>
        <v>3.7816</v>
      </c>
    </row>
    <row r="427">
      <c r="A427" s="3">
        <f>IFERROR(__xludf.DUMMYFUNCTION("""COMPUTED_VALUE"""),43573.705555555556)</f>
        <v>43573.70556</v>
      </c>
      <c r="B427" s="2">
        <f>IFERROR(__xludf.DUMMYFUNCTION("""COMPUTED_VALUE"""),94578.26)</f>
        <v>94578.26</v>
      </c>
      <c r="D427" s="3">
        <f>IFERROR(__xludf.DUMMYFUNCTION("""COMPUTED_VALUE"""),43577.705555555556)</f>
        <v>43577.70556</v>
      </c>
      <c r="E427" s="2">
        <f>IFERROR(__xludf.DUMMYFUNCTION("""COMPUTED_VALUE"""),27.44)</f>
        <v>27.44</v>
      </c>
      <c r="G427" s="3">
        <f>IFERROR(__xludf.DUMMYFUNCTION("""COMPUTED_VALUE"""),43573.705555555556)</f>
        <v>43573.70556</v>
      </c>
      <c r="H427" s="2">
        <f>IFERROR(__xludf.DUMMYFUNCTION("""COMPUTED_VALUE"""),52.58)</f>
        <v>52.58</v>
      </c>
      <c r="J427" s="3">
        <f>IFERROR(__xludf.DUMMYFUNCTION("""COMPUTED_VALUE"""),43388.99861111111)</f>
        <v>43388.99861</v>
      </c>
      <c r="K427" s="2">
        <f>IFERROR(__xludf.DUMMYFUNCTION("""COMPUTED_VALUE"""),3.7339)</f>
        <v>3.7339</v>
      </c>
    </row>
    <row r="428">
      <c r="A428" s="3">
        <f>IFERROR(__xludf.DUMMYFUNCTION("""COMPUTED_VALUE"""),43577.705555555556)</f>
        <v>43577.70556</v>
      </c>
      <c r="B428" s="2">
        <f>IFERROR(__xludf.DUMMYFUNCTION("""COMPUTED_VALUE"""),94588.06)</f>
        <v>94588.06</v>
      </c>
      <c r="D428" s="3">
        <f>IFERROR(__xludf.DUMMYFUNCTION("""COMPUTED_VALUE"""),43578.705555555556)</f>
        <v>43578.70556</v>
      </c>
      <c r="E428" s="2">
        <f>IFERROR(__xludf.DUMMYFUNCTION("""COMPUTED_VALUE"""),27.68)</f>
        <v>27.68</v>
      </c>
      <c r="G428" s="3">
        <f>IFERROR(__xludf.DUMMYFUNCTION("""COMPUTED_VALUE"""),43577.705555555556)</f>
        <v>43577.70556</v>
      </c>
      <c r="H428" s="2">
        <f>IFERROR(__xludf.DUMMYFUNCTION("""COMPUTED_VALUE"""),51.3)</f>
        <v>51.3</v>
      </c>
      <c r="J428" s="3">
        <f>IFERROR(__xludf.DUMMYFUNCTION("""COMPUTED_VALUE"""),43389.99861111111)</f>
        <v>43389.99861</v>
      </c>
      <c r="K428" s="2">
        <f>IFERROR(__xludf.DUMMYFUNCTION("""COMPUTED_VALUE"""),3.7236)</f>
        <v>3.7236</v>
      </c>
    </row>
    <row r="429">
      <c r="A429" s="3">
        <f>IFERROR(__xludf.DUMMYFUNCTION("""COMPUTED_VALUE"""),43578.705555555556)</f>
        <v>43578.70556</v>
      </c>
      <c r="B429" s="2">
        <f>IFERROR(__xludf.DUMMYFUNCTION("""COMPUTED_VALUE"""),95923.24)</f>
        <v>95923.24</v>
      </c>
      <c r="D429" s="3">
        <f>IFERROR(__xludf.DUMMYFUNCTION("""COMPUTED_VALUE"""),43579.705555555556)</f>
        <v>43579.70556</v>
      </c>
      <c r="E429" s="2">
        <f>IFERROR(__xludf.DUMMYFUNCTION("""COMPUTED_VALUE"""),27.6)</f>
        <v>27.6</v>
      </c>
      <c r="G429" s="3">
        <f>IFERROR(__xludf.DUMMYFUNCTION("""COMPUTED_VALUE"""),43578.705555555556)</f>
        <v>43578.70556</v>
      </c>
      <c r="H429" s="2">
        <f>IFERROR(__xludf.DUMMYFUNCTION("""COMPUTED_VALUE"""),51.92)</f>
        <v>51.92</v>
      </c>
      <c r="J429" s="3">
        <f>IFERROR(__xludf.DUMMYFUNCTION("""COMPUTED_VALUE"""),43390.99861111111)</f>
        <v>43390.99861</v>
      </c>
      <c r="K429" s="2">
        <f>IFERROR(__xludf.DUMMYFUNCTION("""COMPUTED_VALUE"""),3.6862)</f>
        <v>3.6862</v>
      </c>
    </row>
    <row r="430">
      <c r="A430" s="3">
        <f>IFERROR(__xludf.DUMMYFUNCTION("""COMPUTED_VALUE"""),43579.705555555556)</f>
        <v>43579.70556</v>
      </c>
      <c r="B430" s="2">
        <f>IFERROR(__xludf.DUMMYFUNCTION("""COMPUTED_VALUE"""),95045.43)</f>
        <v>95045.43</v>
      </c>
      <c r="D430" s="3">
        <f>IFERROR(__xludf.DUMMYFUNCTION("""COMPUTED_VALUE"""),43580.705555555556)</f>
        <v>43580.70556</v>
      </c>
      <c r="E430" s="2">
        <f>IFERROR(__xludf.DUMMYFUNCTION("""COMPUTED_VALUE"""),27.8)</f>
        <v>27.8</v>
      </c>
      <c r="G430" s="3">
        <f>IFERROR(__xludf.DUMMYFUNCTION("""COMPUTED_VALUE"""),43579.705555555556)</f>
        <v>43579.70556</v>
      </c>
      <c r="H430" s="2">
        <f>IFERROR(__xludf.DUMMYFUNCTION("""COMPUTED_VALUE"""),50.36)</f>
        <v>50.36</v>
      </c>
      <c r="J430" s="3">
        <f>IFERROR(__xludf.DUMMYFUNCTION("""COMPUTED_VALUE"""),43391.99861111111)</f>
        <v>43391.99861</v>
      </c>
      <c r="K430" s="2">
        <f>IFERROR(__xludf.DUMMYFUNCTION("""COMPUTED_VALUE"""),3.7203)</f>
        <v>3.7203</v>
      </c>
    </row>
    <row r="431">
      <c r="A431" s="3">
        <f>IFERROR(__xludf.DUMMYFUNCTION("""COMPUTED_VALUE"""),43580.705555555556)</f>
        <v>43580.70556</v>
      </c>
      <c r="B431" s="2">
        <f>IFERROR(__xludf.DUMMYFUNCTION("""COMPUTED_VALUE"""),96552.03)</f>
        <v>96552.03</v>
      </c>
      <c r="D431" s="3">
        <f>IFERROR(__xludf.DUMMYFUNCTION("""COMPUTED_VALUE"""),43581.705555555556)</f>
        <v>43581.70556</v>
      </c>
      <c r="E431" s="2">
        <f>IFERROR(__xludf.DUMMYFUNCTION("""COMPUTED_VALUE"""),27.25)</f>
        <v>27.25</v>
      </c>
      <c r="G431" s="3">
        <f>IFERROR(__xludf.DUMMYFUNCTION("""COMPUTED_VALUE"""),43580.705555555556)</f>
        <v>43580.70556</v>
      </c>
      <c r="H431" s="2">
        <f>IFERROR(__xludf.DUMMYFUNCTION("""COMPUTED_VALUE"""),50.33)</f>
        <v>50.33</v>
      </c>
      <c r="J431" s="3">
        <f>IFERROR(__xludf.DUMMYFUNCTION("""COMPUTED_VALUE"""),43392.99861111111)</f>
        <v>43392.99861</v>
      </c>
      <c r="K431" s="2">
        <f>IFERROR(__xludf.DUMMYFUNCTION("""COMPUTED_VALUE"""),3.7114)</f>
        <v>3.7114</v>
      </c>
    </row>
    <row r="432">
      <c r="A432" s="3">
        <f>IFERROR(__xludf.DUMMYFUNCTION("""COMPUTED_VALUE"""),43581.705555555556)</f>
        <v>43581.70556</v>
      </c>
      <c r="B432" s="2">
        <f>IFERROR(__xludf.DUMMYFUNCTION("""COMPUTED_VALUE"""),96236.04)</f>
        <v>96236.04</v>
      </c>
      <c r="D432" s="3">
        <f>IFERROR(__xludf.DUMMYFUNCTION("""COMPUTED_VALUE"""),43584.705555555556)</f>
        <v>43584.70556</v>
      </c>
      <c r="E432" s="2">
        <f>IFERROR(__xludf.DUMMYFUNCTION("""COMPUTED_VALUE"""),27.37)</f>
        <v>27.37</v>
      </c>
      <c r="G432" s="3">
        <f>IFERROR(__xludf.DUMMYFUNCTION("""COMPUTED_VALUE"""),43581.705555555556)</f>
        <v>43581.70556</v>
      </c>
      <c r="H432" s="2">
        <f>IFERROR(__xludf.DUMMYFUNCTION("""COMPUTED_VALUE"""),50.42)</f>
        <v>50.42</v>
      </c>
      <c r="J432" s="3">
        <f>IFERROR(__xludf.DUMMYFUNCTION("""COMPUTED_VALUE"""),43394.99861111111)</f>
        <v>43394.99861</v>
      </c>
      <c r="K432" s="2">
        <f>IFERROR(__xludf.DUMMYFUNCTION("""COMPUTED_VALUE"""),3.7109)</f>
        <v>3.7109</v>
      </c>
    </row>
    <row r="433">
      <c r="A433" s="3">
        <f>IFERROR(__xludf.DUMMYFUNCTION("""COMPUTED_VALUE"""),43584.705555555556)</f>
        <v>43584.70556</v>
      </c>
      <c r="B433" s="2">
        <f>IFERROR(__xludf.DUMMYFUNCTION("""COMPUTED_VALUE"""),96187.75)</f>
        <v>96187.75</v>
      </c>
      <c r="D433" s="3">
        <f>IFERROR(__xludf.DUMMYFUNCTION("""COMPUTED_VALUE"""),43585.705555555556)</f>
        <v>43585.70556</v>
      </c>
      <c r="E433" s="2">
        <f>IFERROR(__xludf.DUMMYFUNCTION("""COMPUTED_VALUE"""),27.11)</f>
        <v>27.11</v>
      </c>
      <c r="G433" s="3">
        <f>IFERROR(__xludf.DUMMYFUNCTION("""COMPUTED_VALUE"""),43584.705555555556)</f>
        <v>43584.70556</v>
      </c>
      <c r="H433" s="2">
        <f>IFERROR(__xludf.DUMMYFUNCTION("""COMPUTED_VALUE"""),50.25)</f>
        <v>50.25</v>
      </c>
      <c r="J433" s="3">
        <f>IFERROR(__xludf.DUMMYFUNCTION("""COMPUTED_VALUE"""),43395.99861111111)</f>
        <v>43395.99861</v>
      </c>
      <c r="K433" s="2">
        <f>IFERROR(__xludf.DUMMYFUNCTION("""COMPUTED_VALUE"""),3.6823)</f>
        <v>3.6823</v>
      </c>
    </row>
    <row r="434">
      <c r="A434" s="3">
        <f>IFERROR(__xludf.DUMMYFUNCTION("""COMPUTED_VALUE"""),43585.705555555556)</f>
        <v>43585.70556</v>
      </c>
      <c r="B434" s="2">
        <f>IFERROR(__xludf.DUMMYFUNCTION("""COMPUTED_VALUE"""),96353.33)</f>
        <v>96353.33</v>
      </c>
      <c r="D434" s="3">
        <f>IFERROR(__xludf.DUMMYFUNCTION("""COMPUTED_VALUE"""),43587.705555555556)</f>
        <v>43587.70556</v>
      </c>
      <c r="E434" s="2">
        <f>IFERROR(__xludf.DUMMYFUNCTION("""COMPUTED_VALUE"""),26.73)</f>
        <v>26.73</v>
      </c>
      <c r="G434" s="3">
        <f>IFERROR(__xludf.DUMMYFUNCTION("""COMPUTED_VALUE"""),43585.705555555556)</f>
        <v>43585.70556</v>
      </c>
      <c r="H434" s="2">
        <f>IFERROR(__xludf.DUMMYFUNCTION("""COMPUTED_VALUE"""),50.1)</f>
        <v>50.1</v>
      </c>
      <c r="J434" s="3">
        <f>IFERROR(__xludf.DUMMYFUNCTION("""COMPUTED_VALUE"""),43396.99861111111)</f>
        <v>43396.99861</v>
      </c>
      <c r="K434" s="2">
        <f>IFERROR(__xludf.DUMMYFUNCTION("""COMPUTED_VALUE"""),3.6924)</f>
        <v>3.6924</v>
      </c>
    </row>
    <row r="435">
      <c r="A435" s="3">
        <f>IFERROR(__xludf.DUMMYFUNCTION("""COMPUTED_VALUE"""),43587.705555555556)</f>
        <v>43587.70556</v>
      </c>
      <c r="B435" s="2">
        <f>IFERROR(__xludf.DUMMYFUNCTION("""COMPUTED_VALUE"""),95527.62)</f>
        <v>95527.62</v>
      </c>
      <c r="D435" s="3">
        <f>IFERROR(__xludf.DUMMYFUNCTION("""COMPUTED_VALUE"""),43588.705555555556)</f>
        <v>43588.70556</v>
      </c>
      <c r="E435" s="2">
        <f>IFERROR(__xludf.DUMMYFUNCTION("""COMPUTED_VALUE"""),26.85)</f>
        <v>26.85</v>
      </c>
      <c r="G435" s="3">
        <f>IFERROR(__xludf.DUMMYFUNCTION("""COMPUTED_VALUE"""),43587.705555555556)</f>
        <v>43587.70556</v>
      </c>
      <c r="H435" s="2">
        <f>IFERROR(__xludf.DUMMYFUNCTION("""COMPUTED_VALUE"""),48.94)</f>
        <v>48.94</v>
      </c>
      <c r="J435" s="3">
        <f>IFERROR(__xludf.DUMMYFUNCTION("""COMPUTED_VALUE"""),43397.99861111111)</f>
        <v>43397.99861</v>
      </c>
      <c r="K435" s="2">
        <f>IFERROR(__xludf.DUMMYFUNCTION("""COMPUTED_VALUE"""),3.7311)</f>
        <v>3.7311</v>
      </c>
    </row>
    <row r="436">
      <c r="A436" s="3">
        <f>IFERROR(__xludf.DUMMYFUNCTION("""COMPUTED_VALUE"""),43588.705555555556)</f>
        <v>43588.70556</v>
      </c>
      <c r="B436" s="2">
        <f>IFERROR(__xludf.DUMMYFUNCTION("""COMPUTED_VALUE"""),96007.89)</f>
        <v>96007.89</v>
      </c>
      <c r="D436" s="3">
        <f>IFERROR(__xludf.DUMMYFUNCTION("""COMPUTED_VALUE"""),43591.705555555556)</f>
        <v>43591.70556</v>
      </c>
      <c r="E436" s="2">
        <f>IFERROR(__xludf.DUMMYFUNCTION("""COMPUTED_VALUE"""),26.77)</f>
        <v>26.77</v>
      </c>
      <c r="G436" s="3">
        <f>IFERROR(__xludf.DUMMYFUNCTION("""COMPUTED_VALUE"""),43588.705555555556)</f>
        <v>43588.70556</v>
      </c>
      <c r="H436" s="2">
        <f>IFERROR(__xludf.DUMMYFUNCTION("""COMPUTED_VALUE"""),50.4)</f>
        <v>50.4</v>
      </c>
      <c r="J436" s="3">
        <f>IFERROR(__xludf.DUMMYFUNCTION("""COMPUTED_VALUE"""),43398.99861111111)</f>
        <v>43398.99861</v>
      </c>
      <c r="K436" s="2">
        <f>IFERROR(__xludf.DUMMYFUNCTION("""COMPUTED_VALUE"""),3.7049)</f>
        <v>3.7049</v>
      </c>
    </row>
    <row r="437">
      <c r="A437" s="3">
        <f>IFERROR(__xludf.DUMMYFUNCTION("""COMPUTED_VALUE"""),43591.705555555556)</f>
        <v>43591.70556</v>
      </c>
      <c r="B437" s="2">
        <f>IFERROR(__xludf.DUMMYFUNCTION("""COMPUTED_VALUE"""),95008.66)</f>
        <v>95008.66</v>
      </c>
      <c r="D437" s="3">
        <f>IFERROR(__xludf.DUMMYFUNCTION("""COMPUTED_VALUE"""),43592.705555555556)</f>
        <v>43592.70556</v>
      </c>
      <c r="E437" s="2">
        <f>IFERROR(__xludf.DUMMYFUNCTION("""COMPUTED_VALUE"""),26.35)</f>
        <v>26.35</v>
      </c>
      <c r="G437" s="3">
        <f>IFERROR(__xludf.DUMMYFUNCTION("""COMPUTED_VALUE"""),43591.705555555556)</f>
        <v>43591.70556</v>
      </c>
      <c r="H437" s="2">
        <f>IFERROR(__xludf.DUMMYFUNCTION("""COMPUTED_VALUE"""),49.66)</f>
        <v>49.66</v>
      </c>
      <c r="J437" s="3">
        <f>IFERROR(__xludf.DUMMYFUNCTION("""COMPUTED_VALUE"""),43399.99861111111)</f>
        <v>43399.99861</v>
      </c>
      <c r="K437" s="2">
        <f>IFERROR(__xludf.DUMMYFUNCTION("""COMPUTED_VALUE"""),3.6413)</f>
        <v>3.6413</v>
      </c>
    </row>
    <row r="438">
      <c r="A438" s="3">
        <f>IFERROR(__xludf.DUMMYFUNCTION("""COMPUTED_VALUE"""),43592.705555555556)</f>
        <v>43592.70556</v>
      </c>
      <c r="B438" s="2">
        <f>IFERROR(__xludf.DUMMYFUNCTION("""COMPUTED_VALUE"""),94388.73)</f>
        <v>94388.73</v>
      </c>
      <c r="D438" s="3">
        <f>IFERROR(__xludf.DUMMYFUNCTION("""COMPUTED_VALUE"""),43593.705555555556)</f>
        <v>43593.70556</v>
      </c>
      <c r="E438" s="2">
        <f>IFERROR(__xludf.DUMMYFUNCTION("""COMPUTED_VALUE"""),27.37)</f>
        <v>27.37</v>
      </c>
      <c r="G438" s="3">
        <f>IFERROR(__xludf.DUMMYFUNCTION("""COMPUTED_VALUE"""),43592.705555555556)</f>
        <v>43592.70556</v>
      </c>
      <c r="H438" s="2">
        <f>IFERROR(__xludf.DUMMYFUNCTION("""COMPUTED_VALUE"""),49.7)</f>
        <v>49.7</v>
      </c>
      <c r="J438" s="3">
        <f>IFERROR(__xludf.DUMMYFUNCTION("""COMPUTED_VALUE"""),43400.99861111111)</f>
        <v>43400.99861</v>
      </c>
      <c r="K438" s="2">
        <f>IFERROR(__xludf.DUMMYFUNCTION("""COMPUTED_VALUE"""),3.6415)</f>
        <v>3.6415</v>
      </c>
    </row>
    <row r="439">
      <c r="A439" s="3">
        <f>IFERROR(__xludf.DUMMYFUNCTION("""COMPUTED_VALUE"""),43593.705555555556)</f>
        <v>43593.70556</v>
      </c>
      <c r="B439" s="2">
        <f>IFERROR(__xludf.DUMMYFUNCTION("""COMPUTED_VALUE"""),95596.61)</f>
        <v>95596.61</v>
      </c>
      <c r="D439" s="3">
        <f>IFERROR(__xludf.DUMMYFUNCTION("""COMPUTED_VALUE"""),43594.705555555556)</f>
        <v>43594.70556</v>
      </c>
      <c r="E439" s="2">
        <f>IFERROR(__xludf.DUMMYFUNCTION("""COMPUTED_VALUE"""),26.83)</f>
        <v>26.83</v>
      </c>
      <c r="G439" s="3">
        <f>IFERROR(__xludf.DUMMYFUNCTION("""COMPUTED_VALUE"""),43593.705555555556)</f>
        <v>43593.70556</v>
      </c>
      <c r="H439" s="2">
        <f>IFERROR(__xludf.DUMMYFUNCTION("""COMPUTED_VALUE"""),49.0)</f>
        <v>49</v>
      </c>
      <c r="J439" s="3">
        <f>IFERROR(__xludf.DUMMYFUNCTION("""COMPUTED_VALUE"""),43401.99861111111)</f>
        <v>43401.99861</v>
      </c>
      <c r="K439" s="2">
        <f>IFERROR(__xludf.DUMMYFUNCTION("""COMPUTED_VALUE"""),3.6416)</f>
        <v>3.6416</v>
      </c>
    </row>
    <row r="440">
      <c r="A440" s="3">
        <f>IFERROR(__xludf.DUMMYFUNCTION("""COMPUTED_VALUE"""),43594.705555555556)</f>
        <v>43594.70556</v>
      </c>
      <c r="B440" s="2">
        <f>IFERROR(__xludf.DUMMYFUNCTION("""COMPUTED_VALUE"""),94807.85)</f>
        <v>94807.85</v>
      </c>
      <c r="D440" s="3">
        <f>IFERROR(__xludf.DUMMYFUNCTION("""COMPUTED_VALUE"""),43595.705555555556)</f>
        <v>43595.70556</v>
      </c>
      <c r="E440" s="2">
        <f>IFERROR(__xludf.DUMMYFUNCTION("""COMPUTED_VALUE"""),26.68)</f>
        <v>26.68</v>
      </c>
      <c r="G440" s="3">
        <f>IFERROR(__xludf.DUMMYFUNCTION("""COMPUTED_VALUE"""),43594.705555555556)</f>
        <v>43594.70556</v>
      </c>
      <c r="H440" s="2">
        <f>IFERROR(__xludf.DUMMYFUNCTION("""COMPUTED_VALUE"""),48.54)</f>
        <v>48.54</v>
      </c>
      <c r="J440" s="3">
        <f>IFERROR(__xludf.DUMMYFUNCTION("""COMPUTED_VALUE"""),43402.99861111111)</f>
        <v>43402.99861</v>
      </c>
      <c r="K440" s="2">
        <f>IFERROR(__xludf.DUMMYFUNCTION("""COMPUTED_VALUE"""),3.7158)</f>
        <v>3.7158</v>
      </c>
    </row>
    <row r="441">
      <c r="A441" s="3">
        <f>IFERROR(__xludf.DUMMYFUNCTION("""COMPUTED_VALUE"""),43595.705555555556)</f>
        <v>43595.70556</v>
      </c>
      <c r="B441" s="2">
        <f>IFERROR(__xludf.DUMMYFUNCTION("""COMPUTED_VALUE"""),94257.56)</f>
        <v>94257.56</v>
      </c>
      <c r="D441" s="3">
        <f>IFERROR(__xludf.DUMMYFUNCTION("""COMPUTED_VALUE"""),43598.705555555556)</f>
        <v>43598.70556</v>
      </c>
      <c r="E441" s="2">
        <f>IFERROR(__xludf.DUMMYFUNCTION("""COMPUTED_VALUE"""),25.9)</f>
        <v>25.9</v>
      </c>
      <c r="G441" s="3">
        <f>IFERROR(__xludf.DUMMYFUNCTION("""COMPUTED_VALUE"""),43595.705555555556)</f>
        <v>43595.70556</v>
      </c>
      <c r="H441" s="2">
        <f>IFERROR(__xludf.DUMMYFUNCTION("""COMPUTED_VALUE"""),49.46)</f>
        <v>49.46</v>
      </c>
      <c r="J441" s="3">
        <f>IFERROR(__xludf.DUMMYFUNCTION("""COMPUTED_VALUE"""),43403.99861111111)</f>
        <v>43403.99861</v>
      </c>
      <c r="K441" s="2">
        <f>IFERROR(__xludf.DUMMYFUNCTION("""COMPUTED_VALUE"""),3.6946)</f>
        <v>3.6946</v>
      </c>
    </row>
    <row r="442">
      <c r="A442" s="3">
        <f>IFERROR(__xludf.DUMMYFUNCTION("""COMPUTED_VALUE"""),43598.705555555556)</f>
        <v>43598.70556</v>
      </c>
      <c r="B442" s="2">
        <f>IFERROR(__xludf.DUMMYFUNCTION("""COMPUTED_VALUE"""),91726.54)</f>
        <v>91726.54</v>
      </c>
      <c r="D442" s="3">
        <f>IFERROR(__xludf.DUMMYFUNCTION("""COMPUTED_VALUE"""),43599.705555555556)</f>
        <v>43599.70556</v>
      </c>
      <c r="E442" s="2">
        <f>IFERROR(__xludf.DUMMYFUNCTION("""COMPUTED_VALUE"""),26.0)</f>
        <v>26</v>
      </c>
      <c r="G442" s="3">
        <f>IFERROR(__xludf.DUMMYFUNCTION("""COMPUTED_VALUE"""),43598.705555555556)</f>
        <v>43598.70556</v>
      </c>
      <c r="H442" s="2">
        <f>IFERROR(__xludf.DUMMYFUNCTION("""COMPUTED_VALUE"""),47.43)</f>
        <v>47.43</v>
      </c>
      <c r="J442" s="3">
        <f>IFERROR(__xludf.DUMMYFUNCTION("""COMPUTED_VALUE"""),43404.99861111111)</f>
        <v>43404.99861</v>
      </c>
      <c r="K442" s="2">
        <f>IFERROR(__xludf.DUMMYFUNCTION("""COMPUTED_VALUE"""),3.7207)</f>
        <v>3.7207</v>
      </c>
    </row>
    <row r="443">
      <c r="A443" s="3">
        <f>IFERROR(__xludf.DUMMYFUNCTION("""COMPUTED_VALUE"""),43599.705555555556)</f>
        <v>43599.70556</v>
      </c>
      <c r="B443" s="2">
        <f>IFERROR(__xludf.DUMMYFUNCTION("""COMPUTED_VALUE"""),92092.44)</f>
        <v>92092.44</v>
      </c>
      <c r="D443" s="3">
        <f>IFERROR(__xludf.DUMMYFUNCTION("""COMPUTED_VALUE"""),43600.705555555556)</f>
        <v>43600.70556</v>
      </c>
      <c r="E443" s="2">
        <f>IFERROR(__xludf.DUMMYFUNCTION("""COMPUTED_VALUE"""),25.88)</f>
        <v>25.88</v>
      </c>
      <c r="G443" s="3">
        <f>IFERROR(__xludf.DUMMYFUNCTION("""COMPUTED_VALUE"""),43599.705555555556)</f>
        <v>43599.70556</v>
      </c>
      <c r="H443" s="2">
        <f>IFERROR(__xludf.DUMMYFUNCTION("""COMPUTED_VALUE"""),47.59)</f>
        <v>47.59</v>
      </c>
      <c r="J443" s="3">
        <f>IFERROR(__xludf.DUMMYFUNCTION("""COMPUTED_VALUE"""),43405.99861111111)</f>
        <v>43405.99861</v>
      </c>
      <c r="K443" s="2">
        <f>IFERROR(__xludf.DUMMYFUNCTION("""COMPUTED_VALUE"""),3.6949)</f>
        <v>3.6949</v>
      </c>
    </row>
    <row r="444">
      <c r="A444" s="3">
        <f>IFERROR(__xludf.DUMMYFUNCTION("""COMPUTED_VALUE"""),43600.705555555556)</f>
        <v>43600.70556</v>
      </c>
      <c r="B444" s="2">
        <f>IFERROR(__xludf.DUMMYFUNCTION("""COMPUTED_VALUE"""),91623.44)</f>
        <v>91623.44</v>
      </c>
      <c r="D444" s="3">
        <f>IFERROR(__xludf.DUMMYFUNCTION("""COMPUTED_VALUE"""),43601.705555555556)</f>
        <v>43601.70556</v>
      </c>
      <c r="E444" s="2">
        <f>IFERROR(__xludf.DUMMYFUNCTION("""COMPUTED_VALUE"""),25.27)</f>
        <v>25.27</v>
      </c>
      <c r="G444" s="3">
        <f>IFERROR(__xludf.DUMMYFUNCTION("""COMPUTED_VALUE"""),43600.705555555556)</f>
        <v>43600.70556</v>
      </c>
      <c r="H444" s="2">
        <f>IFERROR(__xludf.DUMMYFUNCTION("""COMPUTED_VALUE"""),47.95)</f>
        <v>47.95</v>
      </c>
      <c r="J444" s="3">
        <f>IFERROR(__xludf.DUMMYFUNCTION("""COMPUTED_VALUE"""),43406.99861111111)</f>
        <v>43406.99861</v>
      </c>
      <c r="K444" s="2">
        <f>IFERROR(__xludf.DUMMYFUNCTION("""COMPUTED_VALUE"""),3.6938)</f>
        <v>3.6938</v>
      </c>
    </row>
    <row r="445">
      <c r="A445" s="3">
        <f>IFERROR(__xludf.DUMMYFUNCTION("""COMPUTED_VALUE"""),43601.705555555556)</f>
        <v>43601.70556</v>
      </c>
      <c r="B445" s="2">
        <f>IFERROR(__xludf.DUMMYFUNCTION("""COMPUTED_VALUE"""),90024.47)</f>
        <v>90024.47</v>
      </c>
      <c r="D445" s="3">
        <f>IFERROR(__xludf.DUMMYFUNCTION("""COMPUTED_VALUE"""),43602.705555555556)</f>
        <v>43602.70556</v>
      </c>
      <c r="E445" s="2">
        <f>IFERROR(__xludf.DUMMYFUNCTION("""COMPUTED_VALUE"""),24.68)</f>
        <v>24.68</v>
      </c>
      <c r="G445" s="3">
        <f>IFERROR(__xludf.DUMMYFUNCTION("""COMPUTED_VALUE"""),43601.705555555556)</f>
        <v>43601.70556</v>
      </c>
      <c r="H445" s="2">
        <f>IFERROR(__xludf.DUMMYFUNCTION("""COMPUTED_VALUE"""),46.4)</f>
        <v>46.4</v>
      </c>
      <c r="J445" s="3">
        <f>IFERROR(__xludf.DUMMYFUNCTION("""COMPUTED_VALUE"""),43408.99861111111)</f>
        <v>43408.99861</v>
      </c>
      <c r="K445" s="2">
        <f>IFERROR(__xludf.DUMMYFUNCTION("""COMPUTED_VALUE"""),3.7)</f>
        <v>3.7</v>
      </c>
    </row>
    <row r="446">
      <c r="A446" s="3">
        <f>IFERROR(__xludf.DUMMYFUNCTION("""COMPUTED_VALUE"""),43602.705555555556)</f>
        <v>43602.70556</v>
      </c>
      <c r="B446" s="2">
        <f>IFERROR(__xludf.DUMMYFUNCTION("""COMPUTED_VALUE"""),89992.73)</f>
        <v>89992.73</v>
      </c>
      <c r="D446" s="3">
        <f>IFERROR(__xludf.DUMMYFUNCTION("""COMPUTED_VALUE"""),43605.705555555556)</f>
        <v>43605.70556</v>
      </c>
      <c r="E446" s="2">
        <f>IFERROR(__xludf.DUMMYFUNCTION("""COMPUTED_VALUE"""),25.52)</f>
        <v>25.52</v>
      </c>
      <c r="G446" s="3">
        <f>IFERROR(__xludf.DUMMYFUNCTION("""COMPUTED_VALUE"""),43602.705555555556)</f>
        <v>43602.70556</v>
      </c>
      <c r="H446" s="2">
        <f>IFERROR(__xludf.DUMMYFUNCTION("""COMPUTED_VALUE"""),47.72)</f>
        <v>47.72</v>
      </c>
      <c r="J446" s="3">
        <f>IFERROR(__xludf.DUMMYFUNCTION("""COMPUTED_VALUE"""),43409.99861111111)</f>
        <v>43409.99861</v>
      </c>
      <c r="K446" s="2">
        <f>IFERROR(__xludf.DUMMYFUNCTION("""COMPUTED_VALUE"""),3.7246)</f>
        <v>3.7246</v>
      </c>
    </row>
    <row r="447">
      <c r="A447" s="3">
        <f>IFERROR(__xludf.DUMMYFUNCTION("""COMPUTED_VALUE"""),43605.705555555556)</f>
        <v>43605.70556</v>
      </c>
      <c r="B447" s="2">
        <f>IFERROR(__xludf.DUMMYFUNCTION("""COMPUTED_VALUE"""),91946.19)</f>
        <v>91946.19</v>
      </c>
      <c r="D447" s="3">
        <f>IFERROR(__xludf.DUMMYFUNCTION("""COMPUTED_VALUE"""),43606.705555555556)</f>
        <v>43606.70556</v>
      </c>
      <c r="E447" s="2">
        <f>IFERROR(__xludf.DUMMYFUNCTION("""COMPUTED_VALUE"""),26.49)</f>
        <v>26.49</v>
      </c>
      <c r="G447" s="3">
        <f>IFERROR(__xludf.DUMMYFUNCTION("""COMPUTED_VALUE"""),43605.705555555556)</f>
        <v>43605.70556</v>
      </c>
      <c r="H447" s="2">
        <f>IFERROR(__xludf.DUMMYFUNCTION("""COMPUTED_VALUE"""),46.75)</f>
        <v>46.75</v>
      </c>
      <c r="J447" s="3">
        <f>IFERROR(__xludf.DUMMYFUNCTION("""COMPUTED_VALUE"""),43410.99861111111)</f>
        <v>43410.99861</v>
      </c>
      <c r="K447" s="2">
        <f>IFERROR(__xludf.DUMMYFUNCTION("""COMPUTED_VALUE"""),3.7599)</f>
        <v>3.7599</v>
      </c>
    </row>
    <row r="448">
      <c r="A448" s="3">
        <f>IFERROR(__xludf.DUMMYFUNCTION("""COMPUTED_VALUE"""),43606.705555555556)</f>
        <v>43606.70556</v>
      </c>
      <c r="B448" s="2">
        <f>IFERROR(__xludf.DUMMYFUNCTION("""COMPUTED_VALUE"""),94484.63)</f>
        <v>94484.63</v>
      </c>
      <c r="D448" s="3">
        <f>IFERROR(__xludf.DUMMYFUNCTION("""COMPUTED_VALUE"""),43607.705555555556)</f>
        <v>43607.70556</v>
      </c>
      <c r="E448" s="2">
        <f>IFERROR(__xludf.DUMMYFUNCTION("""COMPUTED_VALUE"""),26.29)</f>
        <v>26.29</v>
      </c>
      <c r="G448" s="3">
        <f>IFERROR(__xludf.DUMMYFUNCTION("""COMPUTED_VALUE"""),43606.705555555556)</f>
        <v>43606.70556</v>
      </c>
      <c r="H448" s="2">
        <f>IFERROR(__xludf.DUMMYFUNCTION("""COMPUTED_VALUE"""),47.41)</f>
        <v>47.41</v>
      </c>
      <c r="J448" s="3">
        <f>IFERROR(__xludf.DUMMYFUNCTION("""COMPUTED_VALUE"""),43411.99861111111)</f>
        <v>43411.99861</v>
      </c>
      <c r="K448" s="2">
        <f>IFERROR(__xludf.DUMMYFUNCTION("""COMPUTED_VALUE"""),3.7304)</f>
        <v>3.7304</v>
      </c>
    </row>
    <row r="449">
      <c r="A449" s="3">
        <f>IFERROR(__xludf.DUMMYFUNCTION("""COMPUTED_VALUE"""),43607.705555555556)</f>
        <v>43607.70556</v>
      </c>
      <c r="B449" s="2">
        <f>IFERROR(__xludf.DUMMYFUNCTION("""COMPUTED_VALUE"""),94360.66)</f>
        <v>94360.66</v>
      </c>
      <c r="D449" s="3">
        <f>IFERROR(__xludf.DUMMYFUNCTION("""COMPUTED_VALUE"""),43608.705555555556)</f>
        <v>43608.70556</v>
      </c>
      <c r="E449" s="2">
        <f>IFERROR(__xludf.DUMMYFUNCTION("""COMPUTED_VALUE"""),25.84)</f>
        <v>25.84</v>
      </c>
      <c r="G449" s="3">
        <f>IFERROR(__xludf.DUMMYFUNCTION("""COMPUTED_VALUE"""),43607.705555555556)</f>
        <v>43607.70556</v>
      </c>
      <c r="H449" s="2">
        <f>IFERROR(__xludf.DUMMYFUNCTION("""COMPUTED_VALUE"""),47.46)</f>
        <v>47.46</v>
      </c>
      <c r="J449" s="3">
        <f>IFERROR(__xludf.DUMMYFUNCTION("""COMPUTED_VALUE"""),43412.99861111111)</f>
        <v>43412.99861</v>
      </c>
      <c r="K449" s="2">
        <f>IFERROR(__xludf.DUMMYFUNCTION("""COMPUTED_VALUE"""),3.7592)</f>
        <v>3.7592</v>
      </c>
    </row>
    <row r="450">
      <c r="A450" s="3">
        <f>IFERROR(__xludf.DUMMYFUNCTION("""COMPUTED_VALUE"""),43608.705555555556)</f>
        <v>43608.70556</v>
      </c>
      <c r="B450" s="2">
        <f>IFERROR(__xludf.DUMMYFUNCTION("""COMPUTED_VALUE"""),93910.03)</f>
        <v>93910.03</v>
      </c>
      <c r="D450" s="3">
        <f>IFERROR(__xludf.DUMMYFUNCTION("""COMPUTED_VALUE"""),43609.705555555556)</f>
        <v>43609.70556</v>
      </c>
      <c r="E450" s="2">
        <f>IFERROR(__xludf.DUMMYFUNCTION("""COMPUTED_VALUE"""),26.09)</f>
        <v>26.09</v>
      </c>
      <c r="G450" s="3">
        <f>IFERROR(__xludf.DUMMYFUNCTION("""COMPUTED_VALUE"""),43608.705555555556)</f>
        <v>43608.70556</v>
      </c>
      <c r="H450" s="2">
        <f>IFERROR(__xludf.DUMMYFUNCTION("""COMPUTED_VALUE"""),47.82)</f>
        <v>47.82</v>
      </c>
      <c r="J450" s="3">
        <f>IFERROR(__xludf.DUMMYFUNCTION("""COMPUTED_VALUE"""),43413.99861111111)</f>
        <v>43413.99861</v>
      </c>
      <c r="K450" s="2">
        <f>IFERROR(__xludf.DUMMYFUNCTION("""COMPUTED_VALUE"""),3.7323)</f>
        <v>3.7323</v>
      </c>
    </row>
    <row r="451">
      <c r="A451" s="3">
        <f>IFERROR(__xludf.DUMMYFUNCTION("""COMPUTED_VALUE"""),43609.705555555556)</f>
        <v>43609.70556</v>
      </c>
      <c r="B451" s="2">
        <f>IFERROR(__xludf.DUMMYFUNCTION("""COMPUTED_VALUE"""),93627.8)</f>
        <v>93627.8</v>
      </c>
      <c r="D451" s="3">
        <f>IFERROR(__xludf.DUMMYFUNCTION("""COMPUTED_VALUE"""),43612.705555555556)</f>
        <v>43612.70556</v>
      </c>
      <c r="E451" s="2">
        <f>IFERROR(__xludf.DUMMYFUNCTION("""COMPUTED_VALUE"""),26.24)</f>
        <v>26.24</v>
      </c>
      <c r="G451" s="3">
        <f>IFERROR(__xludf.DUMMYFUNCTION("""COMPUTED_VALUE"""),43609.705555555556)</f>
        <v>43609.70556</v>
      </c>
      <c r="H451" s="2">
        <f>IFERROR(__xludf.DUMMYFUNCTION("""COMPUTED_VALUE"""),48.31)</f>
        <v>48.31</v>
      </c>
      <c r="J451" s="3">
        <f>IFERROR(__xludf.DUMMYFUNCTION("""COMPUTED_VALUE"""),43414.99861111111)</f>
        <v>43414.99861</v>
      </c>
      <c r="K451" s="2">
        <f>IFERROR(__xludf.DUMMYFUNCTION("""COMPUTED_VALUE"""),3.7323)</f>
        <v>3.7323</v>
      </c>
    </row>
    <row r="452">
      <c r="A452" s="3">
        <f>IFERROR(__xludf.DUMMYFUNCTION("""COMPUTED_VALUE"""),43612.705555555556)</f>
        <v>43612.70556</v>
      </c>
      <c r="B452" s="2">
        <f>IFERROR(__xludf.DUMMYFUNCTION("""COMPUTED_VALUE"""),94864.25)</f>
        <v>94864.25</v>
      </c>
      <c r="D452" s="3">
        <f>IFERROR(__xludf.DUMMYFUNCTION("""COMPUTED_VALUE"""),43613.705555555556)</f>
        <v>43613.70556</v>
      </c>
      <c r="E452" s="2">
        <f>IFERROR(__xludf.DUMMYFUNCTION("""COMPUTED_VALUE"""),26.8)</f>
        <v>26.8</v>
      </c>
      <c r="G452" s="3">
        <f>IFERROR(__xludf.DUMMYFUNCTION("""COMPUTED_VALUE"""),43612.705555555556)</f>
        <v>43612.70556</v>
      </c>
      <c r="H452" s="2">
        <f>IFERROR(__xludf.DUMMYFUNCTION("""COMPUTED_VALUE"""),50.19)</f>
        <v>50.19</v>
      </c>
      <c r="J452" s="3">
        <f>IFERROR(__xludf.DUMMYFUNCTION("""COMPUTED_VALUE"""),43415.99861111111)</f>
        <v>43415.99861</v>
      </c>
      <c r="K452" s="2">
        <f>IFERROR(__xludf.DUMMYFUNCTION("""COMPUTED_VALUE"""),3.7294)</f>
        <v>3.7294</v>
      </c>
    </row>
    <row r="453">
      <c r="A453" s="3">
        <f>IFERROR(__xludf.DUMMYFUNCTION("""COMPUTED_VALUE"""),43613.705555555556)</f>
        <v>43613.70556</v>
      </c>
      <c r="B453" s="2">
        <f>IFERROR(__xludf.DUMMYFUNCTION("""COMPUTED_VALUE"""),96392.76)</f>
        <v>96392.76</v>
      </c>
      <c r="D453" s="3">
        <f>IFERROR(__xludf.DUMMYFUNCTION("""COMPUTED_VALUE"""),43614.705555555556)</f>
        <v>43614.70556</v>
      </c>
      <c r="E453" s="2">
        <f>IFERROR(__xludf.DUMMYFUNCTION("""COMPUTED_VALUE"""),26.5)</f>
        <v>26.5</v>
      </c>
      <c r="G453" s="3">
        <f>IFERROR(__xludf.DUMMYFUNCTION("""COMPUTED_VALUE"""),43613.705555555556)</f>
        <v>43613.70556</v>
      </c>
      <c r="H453" s="2">
        <f>IFERROR(__xludf.DUMMYFUNCTION("""COMPUTED_VALUE"""),50.25)</f>
        <v>50.25</v>
      </c>
      <c r="J453" s="3">
        <f>IFERROR(__xludf.DUMMYFUNCTION("""COMPUTED_VALUE"""),43416.99861111111)</f>
        <v>43416.99861</v>
      </c>
      <c r="K453" s="2">
        <f>IFERROR(__xludf.DUMMYFUNCTION("""COMPUTED_VALUE"""),3.7664)</f>
        <v>3.7664</v>
      </c>
    </row>
    <row r="454">
      <c r="A454" s="3">
        <f>IFERROR(__xludf.DUMMYFUNCTION("""COMPUTED_VALUE"""),43614.705555555556)</f>
        <v>43614.70556</v>
      </c>
      <c r="B454" s="2">
        <f>IFERROR(__xludf.DUMMYFUNCTION("""COMPUTED_VALUE"""),96566.55)</f>
        <v>96566.55</v>
      </c>
      <c r="D454" s="3">
        <f>IFERROR(__xludf.DUMMYFUNCTION("""COMPUTED_VALUE"""),43615.705555555556)</f>
        <v>43615.70556</v>
      </c>
      <c r="E454" s="2">
        <f>IFERROR(__xludf.DUMMYFUNCTION("""COMPUTED_VALUE"""),26.15)</f>
        <v>26.15</v>
      </c>
      <c r="G454" s="3">
        <f>IFERROR(__xludf.DUMMYFUNCTION("""COMPUTED_VALUE"""),43614.705555555556)</f>
        <v>43614.70556</v>
      </c>
      <c r="H454" s="2">
        <f>IFERROR(__xludf.DUMMYFUNCTION("""COMPUTED_VALUE"""),49.7)</f>
        <v>49.7</v>
      </c>
      <c r="J454" s="3">
        <f>IFERROR(__xludf.DUMMYFUNCTION("""COMPUTED_VALUE"""),43417.99861111111)</f>
        <v>43417.99861</v>
      </c>
      <c r="K454" s="2">
        <f>IFERROR(__xludf.DUMMYFUNCTION("""COMPUTED_VALUE"""),3.8014)</f>
        <v>3.8014</v>
      </c>
    </row>
    <row r="455">
      <c r="A455" s="3">
        <f>IFERROR(__xludf.DUMMYFUNCTION("""COMPUTED_VALUE"""),43615.705555555556)</f>
        <v>43615.70556</v>
      </c>
      <c r="B455" s="2">
        <f>IFERROR(__xludf.DUMMYFUNCTION("""COMPUTED_VALUE"""),97457.36)</f>
        <v>97457.36</v>
      </c>
      <c r="D455" s="3">
        <f>IFERROR(__xludf.DUMMYFUNCTION("""COMPUTED_VALUE"""),43616.705555555556)</f>
        <v>43616.70556</v>
      </c>
      <c r="E455" s="2">
        <f>IFERROR(__xludf.DUMMYFUNCTION("""COMPUTED_VALUE"""),25.55)</f>
        <v>25.55</v>
      </c>
      <c r="G455" s="3">
        <f>IFERROR(__xludf.DUMMYFUNCTION("""COMPUTED_VALUE"""),43615.705555555556)</f>
        <v>43615.70556</v>
      </c>
      <c r="H455" s="2">
        <f>IFERROR(__xludf.DUMMYFUNCTION("""COMPUTED_VALUE"""),50.01)</f>
        <v>50.01</v>
      </c>
      <c r="J455" s="3">
        <f>IFERROR(__xludf.DUMMYFUNCTION("""COMPUTED_VALUE"""),43418.99861111111)</f>
        <v>43418.99861</v>
      </c>
      <c r="K455" s="2">
        <f>IFERROR(__xludf.DUMMYFUNCTION("""COMPUTED_VALUE"""),3.7824)</f>
        <v>3.7824</v>
      </c>
    </row>
    <row r="456">
      <c r="A456" s="3">
        <f>IFERROR(__xludf.DUMMYFUNCTION("""COMPUTED_VALUE"""),43616.705555555556)</f>
        <v>43616.70556</v>
      </c>
      <c r="B456" s="2">
        <f>IFERROR(__xludf.DUMMYFUNCTION("""COMPUTED_VALUE"""),97030.32)</f>
        <v>97030.32</v>
      </c>
      <c r="D456" s="3">
        <f>IFERROR(__xludf.DUMMYFUNCTION("""COMPUTED_VALUE"""),43619.705555555556)</f>
        <v>43619.70556</v>
      </c>
      <c r="E456" s="2">
        <f>IFERROR(__xludf.DUMMYFUNCTION("""COMPUTED_VALUE"""),25.99)</f>
        <v>25.99</v>
      </c>
      <c r="G456" s="3">
        <f>IFERROR(__xludf.DUMMYFUNCTION("""COMPUTED_VALUE"""),43616.705555555556)</f>
        <v>43616.70556</v>
      </c>
      <c r="H456" s="2">
        <f>IFERROR(__xludf.DUMMYFUNCTION("""COMPUTED_VALUE"""),49.0)</f>
        <v>49</v>
      </c>
      <c r="J456" s="3">
        <f>IFERROR(__xludf.DUMMYFUNCTION("""COMPUTED_VALUE"""),43419.99861111111)</f>
        <v>43419.99861</v>
      </c>
      <c r="K456" s="2">
        <f>IFERROR(__xludf.DUMMYFUNCTION("""COMPUTED_VALUE"""),3.7824)</f>
        <v>3.7824</v>
      </c>
    </row>
    <row r="457">
      <c r="A457" s="3">
        <f>IFERROR(__xludf.DUMMYFUNCTION("""COMPUTED_VALUE"""),43619.705555555556)</f>
        <v>43619.70556</v>
      </c>
      <c r="B457" s="2">
        <f>IFERROR(__xludf.DUMMYFUNCTION("""COMPUTED_VALUE"""),97020.48)</f>
        <v>97020.48</v>
      </c>
      <c r="D457" s="3">
        <f>IFERROR(__xludf.DUMMYFUNCTION("""COMPUTED_VALUE"""),43620.705555555556)</f>
        <v>43620.70556</v>
      </c>
      <c r="E457" s="2">
        <f>IFERROR(__xludf.DUMMYFUNCTION("""COMPUTED_VALUE"""),26.2)</f>
        <v>26.2</v>
      </c>
      <c r="G457" s="3">
        <f>IFERROR(__xludf.DUMMYFUNCTION("""COMPUTED_VALUE"""),43619.705555555556)</f>
        <v>43619.70556</v>
      </c>
      <c r="H457" s="2">
        <f>IFERROR(__xludf.DUMMYFUNCTION("""COMPUTED_VALUE"""),48.83)</f>
        <v>48.83</v>
      </c>
      <c r="J457" s="3">
        <f>IFERROR(__xludf.DUMMYFUNCTION("""COMPUTED_VALUE"""),43420.99861111111)</f>
        <v>43420.99861</v>
      </c>
      <c r="K457" s="2">
        <f>IFERROR(__xludf.DUMMYFUNCTION("""COMPUTED_VALUE"""),3.7441)</f>
        <v>3.7441</v>
      </c>
    </row>
    <row r="458">
      <c r="A458" s="3">
        <f>IFERROR(__xludf.DUMMYFUNCTION("""COMPUTED_VALUE"""),43620.705555555556)</f>
        <v>43620.70556</v>
      </c>
      <c r="B458" s="2">
        <f>IFERROR(__xludf.DUMMYFUNCTION("""COMPUTED_VALUE"""),97380.28)</f>
        <v>97380.28</v>
      </c>
      <c r="D458" s="3">
        <f>IFERROR(__xludf.DUMMYFUNCTION("""COMPUTED_VALUE"""),43621.705555555556)</f>
        <v>43621.70556</v>
      </c>
      <c r="E458" s="2">
        <f>IFERROR(__xludf.DUMMYFUNCTION("""COMPUTED_VALUE"""),25.86)</f>
        <v>25.86</v>
      </c>
      <c r="G458" s="3">
        <f>IFERROR(__xludf.DUMMYFUNCTION("""COMPUTED_VALUE"""),43620.705555555556)</f>
        <v>43620.70556</v>
      </c>
      <c r="H458" s="2">
        <f>IFERROR(__xludf.DUMMYFUNCTION("""COMPUTED_VALUE"""),49.11)</f>
        <v>49.11</v>
      </c>
      <c r="J458" s="3">
        <f>IFERROR(__xludf.DUMMYFUNCTION("""COMPUTED_VALUE"""),43421.99861111111)</f>
        <v>43421.99861</v>
      </c>
      <c r="K458" s="2">
        <f>IFERROR(__xludf.DUMMYFUNCTION("""COMPUTED_VALUE"""),3.7385)</f>
        <v>3.7385</v>
      </c>
    </row>
    <row r="459">
      <c r="A459" s="3">
        <f>IFERROR(__xludf.DUMMYFUNCTION("""COMPUTED_VALUE"""),43621.705555555556)</f>
        <v>43621.70556</v>
      </c>
      <c r="B459" s="2">
        <f>IFERROR(__xludf.DUMMYFUNCTION("""COMPUTED_VALUE"""),95998.75)</f>
        <v>95998.75</v>
      </c>
      <c r="D459" s="3">
        <f>IFERROR(__xludf.DUMMYFUNCTION("""COMPUTED_VALUE"""),43622.705555555556)</f>
        <v>43622.70556</v>
      </c>
      <c r="E459" s="2">
        <f>IFERROR(__xludf.DUMMYFUNCTION("""COMPUTED_VALUE"""),26.28)</f>
        <v>26.28</v>
      </c>
      <c r="G459" s="3">
        <f>IFERROR(__xludf.DUMMYFUNCTION("""COMPUTED_VALUE"""),43621.705555555556)</f>
        <v>43621.70556</v>
      </c>
      <c r="H459" s="2">
        <f>IFERROR(__xludf.DUMMYFUNCTION("""COMPUTED_VALUE"""),48.39)</f>
        <v>48.39</v>
      </c>
      <c r="J459" s="3">
        <f>IFERROR(__xludf.DUMMYFUNCTION("""COMPUTED_VALUE"""),43422.99861111111)</f>
        <v>43422.99861</v>
      </c>
      <c r="K459" s="2">
        <f>IFERROR(__xludf.DUMMYFUNCTION("""COMPUTED_VALUE"""),3.7425)</f>
        <v>3.7425</v>
      </c>
    </row>
    <row r="460">
      <c r="A460" s="3">
        <f>IFERROR(__xludf.DUMMYFUNCTION("""COMPUTED_VALUE"""),43622.705555555556)</f>
        <v>43622.70556</v>
      </c>
      <c r="B460" s="2">
        <f>IFERROR(__xludf.DUMMYFUNCTION("""COMPUTED_VALUE"""),97204.85)</f>
        <v>97204.85</v>
      </c>
      <c r="D460" s="3">
        <f>IFERROR(__xludf.DUMMYFUNCTION("""COMPUTED_VALUE"""),43623.705555555556)</f>
        <v>43623.70556</v>
      </c>
      <c r="E460" s="2">
        <f>IFERROR(__xludf.DUMMYFUNCTION("""COMPUTED_VALUE"""),26.76)</f>
        <v>26.76</v>
      </c>
      <c r="G460" s="3">
        <f>IFERROR(__xludf.DUMMYFUNCTION("""COMPUTED_VALUE"""),43622.705555555556)</f>
        <v>43622.70556</v>
      </c>
      <c r="H460" s="2">
        <f>IFERROR(__xludf.DUMMYFUNCTION("""COMPUTED_VALUE"""),48.8)</f>
        <v>48.8</v>
      </c>
      <c r="J460" s="3">
        <f>IFERROR(__xludf.DUMMYFUNCTION("""COMPUTED_VALUE"""),43423.99861111111)</f>
        <v>43423.99861</v>
      </c>
      <c r="K460" s="2">
        <f>IFERROR(__xludf.DUMMYFUNCTION("""COMPUTED_VALUE"""),3.7544)</f>
        <v>3.7544</v>
      </c>
    </row>
    <row r="461">
      <c r="A461" s="3">
        <f>IFERROR(__xludf.DUMMYFUNCTION("""COMPUTED_VALUE"""),43623.705555555556)</f>
        <v>43623.70556</v>
      </c>
      <c r="B461" s="2">
        <f>IFERROR(__xludf.DUMMYFUNCTION("""COMPUTED_VALUE"""),97821.26)</f>
        <v>97821.26</v>
      </c>
      <c r="D461" s="3">
        <f>IFERROR(__xludf.DUMMYFUNCTION("""COMPUTED_VALUE"""),43626.705555555556)</f>
        <v>43626.70556</v>
      </c>
      <c r="E461" s="2">
        <f>IFERROR(__xludf.DUMMYFUNCTION("""COMPUTED_VALUE"""),26.65)</f>
        <v>26.65</v>
      </c>
      <c r="G461" s="3">
        <f>IFERROR(__xludf.DUMMYFUNCTION("""COMPUTED_VALUE"""),43623.705555555556)</f>
        <v>43623.70556</v>
      </c>
      <c r="H461" s="2">
        <f>IFERROR(__xludf.DUMMYFUNCTION("""COMPUTED_VALUE"""),48.66)</f>
        <v>48.66</v>
      </c>
      <c r="J461" s="3">
        <f>IFERROR(__xludf.DUMMYFUNCTION("""COMPUTED_VALUE"""),43424.99861111111)</f>
        <v>43424.99861</v>
      </c>
      <c r="K461" s="2">
        <f>IFERROR(__xludf.DUMMYFUNCTION("""COMPUTED_VALUE"""),3.7557)</f>
        <v>3.7557</v>
      </c>
    </row>
    <row r="462">
      <c r="A462" s="3">
        <f>IFERROR(__xludf.DUMMYFUNCTION("""COMPUTED_VALUE"""),43626.705555555556)</f>
        <v>43626.70556</v>
      </c>
      <c r="B462" s="2">
        <f>IFERROR(__xludf.DUMMYFUNCTION("""COMPUTED_VALUE"""),97466.69)</f>
        <v>97466.69</v>
      </c>
      <c r="D462" s="3">
        <f>IFERROR(__xludf.DUMMYFUNCTION("""COMPUTED_VALUE"""),43627.705555555556)</f>
        <v>43627.70556</v>
      </c>
      <c r="E462" s="2">
        <f>IFERROR(__xludf.DUMMYFUNCTION("""COMPUTED_VALUE"""),27.16)</f>
        <v>27.16</v>
      </c>
      <c r="G462" s="3">
        <f>IFERROR(__xludf.DUMMYFUNCTION("""COMPUTED_VALUE"""),43626.705555555556)</f>
        <v>43626.70556</v>
      </c>
      <c r="H462" s="2">
        <f>IFERROR(__xludf.DUMMYFUNCTION("""COMPUTED_VALUE"""),48.34)</f>
        <v>48.34</v>
      </c>
      <c r="J462" s="3">
        <f>IFERROR(__xludf.DUMMYFUNCTION("""COMPUTED_VALUE"""),43425.99861111111)</f>
        <v>43425.99861</v>
      </c>
      <c r="K462" s="2">
        <f>IFERROR(__xludf.DUMMYFUNCTION("""COMPUTED_VALUE"""),3.7961)</f>
        <v>3.7961</v>
      </c>
    </row>
    <row r="463">
      <c r="A463" s="3">
        <f>IFERROR(__xludf.DUMMYFUNCTION("""COMPUTED_VALUE"""),43627.705555555556)</f>
        <v>43627.70556</v>
      </c>
      <c r="B463" s="2">
        <f>IFERROR(__xludf.DUMMYFUNCTION("""COMPUTED_VALUE"""),98960.0)</f>
        <v>98960</v>
      </c>
      <c r="D463" s="3">
        <f>IFERROR(__xludf.DUMMYFUNCTION("""COMPUTED_VALUE"""),43628.705555555556)</f>
        <v>43628.70556</v>
      </c>
      <c r="E463" s="2">
        <f>IFERROR(__xludf.DUMMYFUNCTION("""COMPUTED_VALUE"""),26.85)</f>
        <v>26.85</v>
      </c>
      <c r="G463" s="3">
        <f>IFERROR(__xludf.DUMMYFUNCTION("""COMPUTED_VALUE"""),43627.705555555556)</f>
        <v>43627.70556</v>
      </c>
      <c r="H463" s="2">
        <f>IFERROR(__xludf.DUMMYFUNCTION("""COMPUTED_VALUE"""),51.43)</f>
        <v>51.43</v>
      </c>
      <c r="J463" s="3">
        <f>IFERROR(__xludf.DUMMYFUNCTION("""COMPUTED_VALUE"""),43426.99861111111)</f>
        <v>43426.99861</v>
      </c>
      <c r="K463" s="2">
        <f>IFERROR(__xludf.DUMMYFUNCTION("""COMPUTED_VALUE"""),3.8031)</f>
        <v>3.8031</v>
      </c>
    </row>
    <row r="464">
      <c r="A464" s="3">
        <f>IFERROR(__xludf.DUMMYFUNCTION("""COMPUTED_VALUE"""),43628.705555555556)</f>
        <v>43628.70556</v>
      </c>
      <c r="B464" s="2">
        <f>IFERROR(__xludf.DUMMYFUNCTION("""COMPUTED_VALUE"""),98320.88)</f>
        <v>98320.88</v>
      </c>
      <c r="D464" s="3">
        <f>IFERROR(__xludf.DUMMYFUNCTION("""COMPUTED_VALUE"""),43629.705555555556)</f>
        <v>43629.70556</v>
      </c>
      <c r="E464" s="2">
        <f>IFERROR(__xludf.DUMMYFUNCTION("""COMPUTED_VALUE"""),27.18)</f>
        <v>27.18</v>
      </c>
      <c r="G464" s="3">
        <f>IFERROR(__xludf.DUMMYFUNCTION("""COMPUTED_VALUE"""),43628.705555555556)</f>
        <v>43628.70556</v>
      </c>
      <c r="H464" s="2">
        <f>IFERROR(__xludf.DUMMYFUNCTION("""COMPUTED_VALUE"""),51.49)</f>
        <v>51.49</v>
      </c>
      <c r="J464" s="3">
        <f>IFERROR(__xludf.DUMMYFUNCTION("""COMPUTED_VALUE"""),43427.99861111111)</f>
        <v>43427.99861</v>
      </c>
      <c r="K464" s="2">
        <f>IFERROR(__xludf.DUMMYFUNCTION("""COMPUTED_VALUE"""),3.8298)</f>
        <v>3.8298</v>
      </c>
    </row>
    <row r="465">
      <c r="A465" s="3">
        <f>IFERROR(__xludf.DUMMYFUNCTION("""COMPUTED_VALUE"""),43629.705555555556)</f>
        <v>43629.70556</v>
      </c>
      <c r="B465" s="2">
        <f>IFERROR(__xludf.DUMMYFUNCTION("""COMPUTED_VALUE"""),98773.7)</f>
        <v>98773.7</v>
      </c>
      <c r="D465" s="3">
        <f>IFERROR(__xludf.DUMMYFUNCTION("""COMPUTED_VALUE"""),43630.705555555556)</f>
        <v>43630.70556</v>
      </c>
      <c r="E465" s="2">
        <f>IFERROR(__xludf.DUMMYFUNCTION("""COMPUTED_VALUE"""),27.06)</f>
        <v>27.06</v>
      </c>
      <c r="G465" s="3">
        <f>IFERROR(__xludf.DUMMYFUNCTION("""COMPUTED_VALUE"""),43629.705555555556)</f>
        <v>43629.70556</v>
      </c>
      <c r="H465" s="2">
        <f>IFERROR(__xludf.DUMMYFUNCTION("""COMPUTED_VALUE"""),51.85)</f>
        <v>51.85</v>
      </c>
      <c r="J465" s="3">
        <f>IFERROR(__xludf.DUMMYFUNCTION("""COMPUTED_VALUE"""),43428.99861111111)</f>
        <v>43428.99861</v>
      </c>
      <c r="K465" s="2">
        <f>IFERROR(__xludf.DUMMYFUNCTION("""COMPUTED_VALUE"""),3.8233)</f>
        <v>3.8233</v>
      </c>
    </row>
    <row r="466">
      <c r="A466" s="3">
        <f>IFERROR(__xludf.DUMMYFUNCTION("""COMPUTED_VALUE"""),43630.705555555556)</f>
        <v>43630.70556</v>
      </c>
      <c r="B466" s="2">
        <f>IFERROR(__xludf.DUMMYFUNCTION("""COMPUTED_VALUE"""),98040.06)</f>
        <v>98040.06</v>
      </c>
      <c r="D466" s="3">
        <f>IFERROR(__xludf.DUMMYFUNCTION("""COMPUTED_VALUE"""),43633.705555555556)</f>
        <v>43633.70556</v>
      </c>
      <c r="E466" s="2">
        <f>IFERROR(__xludf.DUMMYFUNCTION("""COMPUTED_VALUE"""),27.11)</f>
        <v>27.11</v>
      </c>
      <c r="G466" s="3">
        <f>IFERROR(__xludf.DUMMYFUNCTION("""COMPUTED_VALUE"""),43630.705555555556)</f>
        <v>43630.70556</v>
      </c>
      <c r="H466" s="2">
        <f>IFERROR(__xludf.DUMMYFUNCTION("""COMPUTED_VALUE"""),51.4)</f>
        <v>51.4</v>
      </c>
      <c r="J466" s="3">
        <f>IFERROR(__xludf.DUMMYFUNCTION("""COMPUTED_VALUE"""),43429.99861111111)</f>
        <v>43429.99861</v>
      </c>
      <c r="K466" s="2">
        <f>IFERROR(__xludf.DUMMYFUNCTION("""COMPUTED_VALUE"""),3.673)</f>
        <v>3.673</v>
      </c>
    </row>
    <row r="467">
      <c r="A467" s="3">
        <f>IFERROR(__xludf.DUMMYFUNCTION("""COMPUTED_VALUE"""),43633.705555555556)</f>
        <v>43633.70556</v>
      </c>
      <c r="B467" s="2">
        <f>IFERROR(__xludf.DUMMYFUNCTION("""COMPUTED_VALUE"""),97623.25)</f>
        <v>97623.25</v>
      </c>
      <c r="D467" s="3">
        <f>IFERROR(__xludf.DUMMYFUNCTION("""COMPUTED_VALUE"""),43634.705555555556)</f>
        <v>43634.70556</v>
      </c>
      <c r="E467" s="2">
        <f>IFERROR(__xludf.DUMMYFUNCTION("""COMPUTED_VALUE"""),27.45)</f>
        <v>27.45</v>
      </c>
      <c r="G467" s="3">
        <f>IFERROR(__xludf.DUMMYFUNCTION("""COMPUTED_VALUE"""),43633.705555555556)</f>
        <v>43633.70556</v>
      </c>
      <c r="H467" s="2">
        <f>IFERROR(__xludf.DUMMYFUNCTION("""COMPUTED_VALUE"""),50.2)</f>
        <v>50.2</v>
      </c>
      <c r="J467" s="3">
        <f>IFERROR(__xludf.DUMMYFUNCTION("""COMPUTED_VALUE"""),43430.99861111111)</f>
        <v>43430.99861</v>
      </c>
      <c r="K467" s="2">
        <f>IFERROR(__xludf.DUMMYFUNCTION("""COMPUTED_VALUE"""),3.9397)</f>
        <v>3.9397</v>
      </c>
    </row>
    <row r="468">
      <c r="A468" s="3">
        <f>IFERROR(__xludf.DUMMYFUNCTION("""COMPUTED_VALUE"""),43634.705555555556)</f>
        <v>43634.70556</v>
      </c>
      <c r="B468" s="2">
        <f>IFERROR(__xludf.DUMMYFUNCTION("""COMPUTED_VALUE"""),99404.39)</f>
        <v>99404.39</v>
      </c>
      <c r="D468" s="3">
        <f>IFERROR(__xludf.DUMMYFUNCTION("""COMPUTED_VALUE"""),43635.705555555556)</f>
        <v>43635.70556</v>
      </c>
      <c r="E468" s="2">
        <f>IFERROR(__xludf.DUMMYFUNCTION("""COMPUTED_VALUE"""),27.52)</f>
        <v>27.52</v>
      </c>
      <c r="G468" s="3">
        <f>IFERROR(__xludf.DUMMYFUNCTION("""COMPUTED_VALUE"""),43634.705555555556)</f>
        <v>43634.70556</v>
      </c>
      <c r="H468" s="2">
        <f>IFERROR(__xludf.DUMMYFUNCTION("""COMPUTED_VALUE"""),52.0)</f>
        <v>52</v>
      </c>
      <c r="J468" s="3">
        <f>IFERROR(__xludf.DUMMYFUNCTION("""COMPUTED_VALUE"""),43431.99861111111)</f>
        <v>43431.99861</v>
      </c>
      <c r="K468" s="2">
        <f>IFERROR(__xludf.DUMMYFUNCTION("""COMPUTED_VALUE"""),3.8735)</f>
        <v>3.8735</v>
      </c>
    </row>
    <row r="469">
      <c r="A469" s="3">
        <f>IFERROR(__xludf.DUMMYFUNCTION("""COMPUTED_VALUE"""),43635.705555555556)</f>
        <v>43635.70556</v>
      </c>
      <c r="B469" s="2">
        <f>IFERROR(__xludf.DUMMYFUNCTION("""COMPUTED_VALUE"""),100303.41)</f>
        <v>100303.41</v>
      </c>
      <c r="D469" s="3">
        <f>IFERROR(__xludf.DUMMYFUNCTION("""COMPUTED_VALUE"""),43637.705555555556)</f>
        <v>43637.70556</v>
      </c>
      <c r="E469" s="2">
        <f>IFERROR(__xludf.DUMMYFUNCTION("""COMPUTED_VALUE"""),28.28)</f>
        <v>28.28</v>
      </c>
      <c r="G469" s="3">
        <f>IFERROR(__xludf.DUMMYFUNCTION("""COMPUTED_VALUE"""),43635.705555555556)</f>
        <v>43635.70556</v>
      </c>
      <c r="H469" s="2">
        <f>IFERROR(__xludf.DUMMYFUNCTION("""COMPUTED_VALUE"""),52.3)</f>
        <v>52.3</v>
      </c>
      <c r="J469" s="3">
        <f>IFERROR(__xludf.DUMMYFUNCTION("""COMPUTED_VALUE"""),43432.99861111111)</f>
        <v>43432.99861</v>
      </c>
      <c r="K469" s="2">
        <f>IFERROR(__xludf.DUMMYFUNCTION("""COMPUTED_VALUE"""),3.8492)</f>
        <v>3.8492</v>
      </c>
    </row>
    <row r="470">
      <c r="A470" s="3">
        <f>IFERROR(__xludf.DUMMYFUNCTION("""COMPUTED_VALUE"""),43637.705555555556)</f>
        <v>43637.70556</v>
      </c>
      <c r="B470" s="2">
        <f>IFERROR(__xludf.DUMMYFUNCTION("""COMPUTED_VALUE"""),102012.64)</f>
        <v>102012.64</v>
      </c>
      <c r="D470" s="3">
        <f>IFERROR(__xludf.DUMMYFUNCTION("""COMPUTED_VALUE"""),43640.705555555556)</f>
        <v>43640.70556</v>
      </c>
      <c r="E470" s="2">
        <f>IFERROR(__xludf.DUMMYFUNCTION("""COMPUTED_VALUE"""),28.25)</f>
        <v>28.25</v>
      </c>
      <c r="G470" s="3">
        <f>IFERROR(__xludf.DUMMYFUNCTION("""COMPUTED_VALUE"""),43637.705555555556)</f>
        <v>43637.70556</v>
      </c>
      <c r="H470" s="2">
        <f>IFERROR(__xludf.DUMMYFUNCTION("""COMPUTED_VALUE"""),52.44)</f>
        <v>52.44</v>
      </c>
      <c r="J470" s="3">
        <f>IFERROR(__xludf.DUMMYFUNCTION("""COMPUTED_VALUE"""),43433.99861111111)</f>
        <v>43433.99861</v>
      </c>
      <c r="K470" s="2">
        <f>IFERROR(__xludf.DUMMYFUNCTION("""COMPUTED_VALUE"""),3.851)</f>
        <v>3.851</v>
      </c>
    </row>
    <row r="471">
      <c r="A471" s="3">
        <f>IFERROR(__xludf.DUMMYFUNCTION("""COMPUTED_VALUE"""),43640.705555555556)</f>
        <v>43640.70556</v>
      </c>
      <c r="B471" s="2">
        <f>IFERROR(__xludf.DUMMYFUNCTION("""COMPUTED_VALUE"""),102062.33)</f>
        <v>102062.33</v>
      </c>
      <c r="D471" s="3">
        <f>IFERROR(__xludf.DUMMYFUNCTION("""COMPUTED_VALUE"""),43641.705555555556)</f>
        <v>43641.70556</v>
      </c>
      <c r="E471" s="2">
        <f>IFERROR(__xludf.DUMMYFUNCTION("""COMPUTED_VALUE"""),27.51)</f>
        <v>27.51</v>
      </c>
      <c r="G471" s="3">
        <f>IFERROR(__xludf.DUMMYFUNCTION("""COMPUTED_VALUE"""),43640.705555555556)</f>
        <v>43640.70556</v>
      </c>
      <c r="H471" s="2">
        <f>IFERROR(__xludf.DUMMYFUNCTION("""COMPUTED_VALUE"""),52.4)</f>
        <v>52.4</v>
      </c>
      <c r="J471" s="3">
        <f>IFERROR(__xludf.DUMMYFUNCTION("""COMPUTED_VALUE"""),43434.99861111111)</f>
        <v>43434.99861</v>
      </c>
      <c r="K471" s="2">
        <f>IFERROR(__xludf.DUMMYFUNCTION("""COMPUTED_VALUE"""),3.8652)</f>
        <v>3.8652</v>
      </c>
    </row>
    <row r="472">
      <c r="A472" s="3">
        <f>IFERROR(__xludf.DUMMYFUNCTION("""COMPUTED_VALUE"""),43641.705555555556)</f>
        <v>43641.70556</v>
      </c>
      <c r="B472" s="2">
        <f>IFERROR(__xludf.DUMMYFUNCTION("""COMPUTED_VALUE"""),100092.95)</f>
        <v>100092.95</v>
      </c>
      <c r="D472" s="3">
        <f>IFERROR(__xludf.DUMMYFUNCTION("""COMPUTED_VALUE"""),43642.705555555556)</f>
        <v>43642.70556</v>
      </c>
      <c r="E472" s="2">
        <f>IFERROR(__xludf.DUMMYFUNCTION("""COMPUTED_VALUE"""),27.67)</f>
        <v>27.67</v>
      </c>
      <c r="G472" s="3">
        <f>IFERROR(__xludf.DUMMYFUNCTION("""COMPUTED_VALUE"""),43641.705555555556)</f>
        <v>43641.70556</v>
      </c>
      <c r="H472" s="2">
        <f>IFERROR(__xludf.DUMMYFUNCTION("""COMPUTED_VALUE"""),51.38)</f>
        <v>51.38</v>
      </c>
      <c r="J472" s="3">
        <f>IFERROR(__xludf.DUMMYFUNCTION("""COMPUTED_VALUE"""),43435.99861111111)</f>
        <v>43435.99861</v>
      </c>
      <c r="K472" s="2">
        <f>IFERROR(__xludf.DUMMYFUNCTION("""COMPUTED_VALUE"""),3.8619)</f>
        <v>3.8619</v>
      </c>
    </row>
    <row r="473">
      <c r="A473" s="3">
        <f>IFERROR(__xludf.DUMMYFUNCTION("""COMPUTED_VALUE"""),43642.705555555556)</f>
        <v>43642.70556</v>
      </c>
      <c r="B473" s="2">
        <f>IFERROR(__xludf.DUMMYFUNCTION("""COMPUTED_VALUE"""),100688.63)</f>
        <v>100688.63</v>
      </c>
      <c r="D473" s="3">
        <f>IFERROR(__xludf.DUMMYFUNCTION("""COMPUTED_VALUE"""),43643.705555555556)</f>
        <v>43643.70556</v>
      </c>
      <c r="E473" s="2">
        <f>IFERROR(__xludf.DUMMYFUNCTION("""COMPUTED_VALUE"""),27.23)</f>
        <v>27.23</v>
      </c>
      <c r="G473" s="3">
        <f>IFERROR(__xludf.DUMMYFUNCTION("""COMPUTED_VALUE"""),43642.705555555556)</f>
        <v>43642.70556</v>
      </c>
      <c r="H473" s="2">
        <f>IFERROR(__xludf.DUMMYFUNCTION("""COMPUTED_VALUE"""),51.58)</f>
        <v>51.58</v>
      </c>
      <c r="J473" s="3">
        <f>IFERROR(__xludf.DUMMYFUNCTION("""COMPUTED_VALUE"""),43436.99861111111)</f>
        <v>43436.99861</v>
      </c>
      <c r="K473" s="2">
        <f>IFERROR(__xludf.DUMMYFUNCTION("""COMPUTED_VALUE"""),3.8652)</f>
        <v>3.8652</v>
      </c>
    </row>
    <row r="474">
      <c r="A474" s="3">
        <f>IFERROR(__xludf.DUMMYFUNCTION("""COMPUTED_VALUE"""),43643.705555555556)</f>
        <v>43643.70556</v>
      </c>
      <c r="B474" s="2">
        <f>IFERROR(__xludf.DUMMYFUNCTION("""COMPUTED_VALUE"""),100723.97)</f>
        <v>100723.97</v>
      </c>
      <c r="D474" s="3">
        <f>IFERROR(__xludf.DUMMYFUNCTION("""COMPUTED_VALUE"""),43644.705555555556)</f>
        <v>43644.70556</v>
      </c>
      <c r="E474" s="2">
        <f>IFERROR(__xludf.DUMMYFUNCTION("""COMPUTED_VALUE"""),27.41)</f>
        <v>27.41</v>
      </c>
      <c r="G474" s="3">
        <f>IFERROR(__xludf.DUMMYFUNCTION("""COMPUTED_VALUE"""),43643.705555555556)</f>
        <v>43643.70556</v>
      </c>
      <c r="H474" s="2">
        <f>IFERROR(__xludf.DUMMYFUNCTION("""COMPUTED_VALUE"""),51.7)</f>
        <v>51.7</v>
      </c>
      <c r="J474" s="3">
        <f>IFERROR(__xludf.DUMMYFUNCTION("""COMPUTED_VALUE"""),43437.99861111111)</f>
        <v>43437.99861</v>
      </c>
      <c r="K474" s="2">
        <f>IFERROR(__xludf.DUMMYFUNCTION("""COMPUTED_VALUE"""),3.8408)</f>
        <v>3.8408</v>
      </c>
    </row>
    <row r="475">
      <c r="A475" s="3">
        <f>IFERROR(__xludf.DUMMYFUNCTION("""COMPUTED_VALUE"""),43644.705555555556)</f>
        <v>43644.70556</v>
      </c>
      <c r="B475" s="2">
        <f>IFERROR(__xludf.DUMMYFUNCTION("""COMPUTED_VALUE"""),100967.2)</f>
        <v>100967.2</v>
      </c>
      <c r="D475" s="3">
        <f>IFERROR(__xludf.DUMMYFUNCTION("""COMPUTED_VALUE"""),43647.705555555556)</f>
        <v>43647.70556</v>
      </c>
      <c r="E475" s="2">
        <f>IFERROR(__xludf.DUMMYFUNCTION("""COMPUTED_VALUE"""),27.26)</f>
        <v>27.26</v>
      </c>
      <c r="G475" s="3">
        <f>IFERROR(__xludf.DUMMYFUNCTION("""COMPUTED_VALUE"""),43644.705555555556)</f>
        <v>43644.70556</v>
      </c>
      <c r="H475" s="2">
        <f>IFERROR(__xludf.DUMMYFUNCTION("""COMPUTED_VALUE"""),51.82)</f>
        <v>51.82</v>
      </c>
      <c r="J475" s="3">
        <f>IFERROR(__xludf.DUMMYFUNCTION("""COMPUTED_VALUE"""),43438.99861111111)</f>
        <v>43438.99861</v>
      </c>
      <c r="K475" s="2">
        <f>IFERROR(__xludf.DUMMYFUNCTION("""COMPUTED_VALUE"""),3.8511)</f>
        <v>3.8511</v>
      </c>
    </row>
    <row r="476">
      <c r="A476" s="3">
        <f>IFERROR(__xludf.DUMMYFUNCTION("""COMPUTED_VALUE"""),43647.705555555556)</f>
        <v>43647.70556</v>
      </c>
      <c r="B476" s="2">
        <f>IFERROR(__xludf.DUMMYFUNCTION("""COMPUTED_VALUE"""),101339.68)</f>
        <v>101339.68</v>
      </c>
      <c r="D476" s="3">
        <f>IFERROR(__xludf.DUMMYFUNCTION("""COMPUTED_VALUE"""),43648.705555555556)</f>
        <v>43648.70556</v>
      </c>
      <c r="E476" s="2">
        <f>IFERROR(__xludf.DUMMYFUNCTION("""COMPUTED_VALUE"""),26.82)</f>
        <v>26.82</v>
      </c>
      <c r="G476" s="3">
        <f>IFERROR(__xludf.DUMMYFUNCTION("""COMPUTED_VALUE"""),43647.705555555556)</f>
        <v>43647.70556</v>
      </c>
      <c r="H476" s="2">
        <f>IFERROR(__xludf.DUMMYFUNCTION("""COMPUTED_VALUE"""),53.65)</f>
        <v>53.65</v>
      </c>
      <c r="J476" s="3">
        <f>IFERROR(__xludf.DUMMYFUNCTION("""COMPUTED_VALUE"""),43439.99861111111)</f>
        <v>43439.99861</v>
      </c>
      <c r="K476" s="2">
        <f>IFERROR(__xludf.DUMMYFUNCTION("""COMPUTED_VALUE"""),3.8674)</f>
        <v>3.8674</v>
      </c>
    </row>
    <row r="477">
      <c r="A477" s="3">
        <f>IFERROR(__xludf.DUMMYFUNCTION("""COMPUTED_VALUE"""),43648.705555555556)</f>
        <v>43648.70556</v>
      </c>
      <c r="B477" s="2">
        <f>IFERROR(__xludf.DUMMYFUNCTION("""COMPUTED_VALUE"""),100605.17)</f>
        <v>100605.17</v>
      </c>
      <c r="D477" s="3">
        <f>IFERROR(__xludf.DUMMYFUNCTION("""COMPUTED_VALUE"""),43649.705555555556)</f>
        <v>43649.70556</v>
      </c>
      <c r="E477" s="2">
        <f>IFERROR(__xludf.DUMMYFUNCTION("""COMPUTED_VALUE"""),27.13)</f>
        <v>27.13</v>
      </c>
      <c r="G477" s="3">
        <f>IFERROR(__xludf.DUMMYFUNCTION("""COMPUTED_VALUE"""),43648.705555555556)</f>
        <v>43648.70556</v>
      </c>
      <c r="H477" s="2">
        <f>IFERROR(__xludf.DUMMYFUNCTION("""COMPUTED_VALUE"""),51.39)</f>
        <v>51.39</v>
      </c>
      <c r="J477" s="3">
        <f>IFERROR(__xludf.DUMMYFUNCTION("""COMPUTED_VALUE"""),43440.99861111111)</f>
        <v>43440.99861</v>
      </c>
      <c r="K477" s="2">
        <f>IFERROR(__xludf.DUMMYFUNCTION("""COMPUTED_VALUE"""),3.8778)</f>
        <v>3.8778</v>
      </c>
    </row>
    <row r="478">
      <c r="A478" s="3">
        <f>IFERROR(__xludf.DUMMYFUNCTION("""COMPUTED_VALUE"""),43649.705555555556)</f>
        <v>43649.70556</v>
      </c>
      <c r="B478" s="2">
        <f>IFERROR(__xludf.DUMMYFUNCTION("""COMPUTED_VALUE"""),102043.11)</f>
        <v>102043.11</v>
      </c>
      <c r="D478" s="3">
        <f>IFERROR(__xludf.DUMMYFUNCTION("""COMPUTED_VALUE"""),43650.705555555556)</f>
        <v>43650.70556</v>
      </c>
      <c r="E478" s="2">
        <f>IFERROR(__xludf.DUMMYFUNCTION("""COMPUTED_VALUE"""),27.39)</f>
        <v>27.39</v>
      </c>
      <c r="G478" s="3">
        <f>IFERROR(__xludf.DUMMYFUNCTION("""COMPUTED_VALUE"""),43649.705555555556)</f>
        <v>43649.70556</v>
      </c>
      <c r="H478" s="2">
        <f>IFERROR(__xludf.DUMMYFUNCTION("""COMPUTED_VALUE"""),51.29)</f>
        <v>51.29</v>
      </c>
      <c r="J478" s="3">
        <f>IFERROR(__xludf.DUMMYFUNCTION("""COMPUTED_VALUE"""),43441.99861111111)</f>
        <v>43441.99861</v>
      </c>
      <c r="K478" s="2">
        <f>IFERROR(__xludf.DUMMYFUNCTION("""COMPUTED_VALUE"""),3.9058)</f>
        <v>3.9058</v>
      </c>
    </row>
    <row r="479">
      <c r="A479" s="3">
        <f>IFERROR(__xludf.DUMMYFUNCTION("""COMPUTED_VALUE"""),43650.705555555556)</f>
        <v>43650.70556</v>
      </c>
      <c r="B479" s="2">
        <f>IFERROR(__xludf.DUMMYFUNCTION("""COMPUTED_VALUE"""),103636.17)</f>
        <v>103636.17</v>
      </c>
      <c r="D479" s="3">
        <f>IFERROR(__xludf.DUMMYFUNCTION("""COMPUTED_VALUE"""),43651.705555555556)</f>
        <v>43651.70556</v>
      </c>
      <c r="E479" s="2">
        <f>IFERROR(__xludf.DUMMYFUNCTION("""COMPUTED_VALUE"""),27.4)</f>
        <v>27.4</v>
      </c>
      <c r="G479" s="3">
        <f>IFERROR(__xludf.DUMMYFUNCTION("""COMPUTED_VALUE"""),43650.705555555556)</f>
        <v>43650.70556</v>
      </c>
      <c r="H479" s="2">
        <f>IFERROR(__xludf.DUMMYFUNCTION("""COMPUTED_VALUE"""),51.67)</f>
        <v>51.67</v>
      </c>
      <c r="J479" s="3">
        <f>IFERROR(__xludf.DUMMYFUNCTION("""COMPUTED_VALUE"""),43443.99861111111)</f>
        <v>43443.99861</v>
      </c>
      <c r="K479" s="2">
        <f>IFERROR(__xludf.DUMMYFUNCTION("""COMPUTED_VALUE"""),3.9058)</f>
        <v>3.9058</v>
      </c>
    </row>
    <row r="480">
      <c r="A480" s="3">
        <f>IFERROR(__xludf.DUMMYFUNCTION("""COMPUTED_VALUE"""),43651.705555555556)</f>
        <v>43651.70556</v>
      </c>
      <c r="B480" s="2">
        <f>IFERROR(__xludf.DUMMYFUNCTION("""COMPUTED_VALUE"""),104089.47)</f>
        <v>104089.47</v>
      </c>
      <c r="D480" s="3">
        <f>IFERROR(__xludf.DUMMYFUNCTION("""COMPUTED_VALUE"""),43654.705555555556)</f>
        <v>43654.70556</v>
      </c>
      <c r="E480" s="2">
        <f>IFERROR(__xludf.DUMMYFUNCTION("""COMPUTED_VALUE"""),27.65)</f>
        <v>27.65</v>
      </c>
      <c r="G480" s="3">
        <f>IFERROR(__xludf.DUMMYFUNCTION("""COMPUTED_VALUE"""),43651.705555555556)</f>
        <v>43651.70556</v>
      </c>
      <c r="H480" s="2">
        <f>IFERROR(__xludf.DUMMYFUNCTION("""COMPUTED_VALUE"""),50.36)</f>
        <v>50.36</v>
      </c>
      <c r="J480" s="3">
        <f>IFERROR(__xludf.DUMMYFUNCTION("""COMPUTED_VALUE"""),43444.99861111111)</f>
        <v>43444.99861</v>
      </c>
      <c r="K480" s="2">
        <f>IFERROR(__xludf.DUMMYFUNCTION("""COMPUTED_VALUE"""),3.9167)</f>
        <v>3.9167</v>
      </c>
    </row>
    <row r="481">
      <c r="A481" s="3">
        <f>IFERROR(__xludf.DUMMYFUNCTION("""COMPUTED_VALUE"""),43654.705555555556)</f>
        <v>43654.70556</v>
      </c>
      <c r="B481" s="2">
        <f>IFERROR(__xludf.DUMMYFUNCTION("""COMPUTED_VALUE"""),104530.22)</f>
        <v>104530.22</v>
      </c>
      <c r="D481" s="3">
        <f>IFERROR(__xludf.DUMMYFUNCTION("""COMPUTED_VALUE"""),43656.705555555556)</f>
        <v>43656.70556</v>
      </c>
      <c r="E481" s="2">
        <f>IFERROR(__xludf.DUMMYFUNCTION("""COMPUTED_VALUE"""),28.07)</f>
        <v>28.07</v>
      </c>
      <c r="G481" s="3">
        <f>IFERROR(__xludf.DUMMYFUNCTION("""COMPUTED_VALUE"""),43654.705555555556)</f>
        <v>43654.70556</v>
      </c>
      <c r="H481" s="2">
        <f>IFERROR(__xludf.DUMMYFUNCTION("""COMPUTED_VALUE"""),50.95)</f>
        <v>50.95</v>
      </c>
      <c r="J481" s="3">
        <f>IFERROR(__xludf.DUMMYFUNCTION("""COMPUTED_VALUE"""),43445.99861111111)</f>
        <v>43445.99861</v>
      </c>
      <c r="K481" s="2">
        <f>IFERROR(__xludf.DUMMYFUNCTION("""COMPUTED_VALUE"""),3.9026)</f>
        <v>3.9026</v>
      </c>
    </row>
    <row r="482">
      <c r="A482" s="3">
        <f>IFERROR(__xludf.DUMMYFUNCTION("""COMPUTED_VALUE"""),43656.705555555556)</f>
        <v>43656.70556</v>
      </c>
      <c r="B482" s="2">
        <f>IFERROR(__xludf.DUMMYFUNCTION("""COMPUTED_VALUE"""),105817.06)</f>
        <v>105817.06</v>
      </c>
      <c r="D482" s="3">
        <f>IFERROR(__xludf.DUMMYFUNCTION("""COMPUTED_VALUE"""),43657.705555555556)</f>
        <v>43657.70556</v>
      </c>
      <c r="E482" s="2">
        <f>IFERROR(__xludf.DUMMYFUNCTION("""COMPUTED_VALUE"""),28.4)</f>
        <v>28.4</v>
      </c>
      <c r="G482" s="3">
        <f>IFERROR(__xludf.DUMMYFUNCTION("""COMPUTED_VALUE"""),43656.705555555556)</f>
        <v>43656.70556</v>
      </c>
      <c r="H482" s="2">
        <f>IFERROR(__xludf.DUMMYFUNCTION("""COMPUTED_VALUE"""),52.13)</f>
        <v>52.13</v>
      </c>
      <c r="J482" s="3">
        <f>IFERROR(__xludf.DUMMYFUNCTION("""COMPUTED_VALUE"""),43446.99861111111)</f>
        <v>43446.99861</v>
      </c>
      <c r="K482" s="2">
        <f>IFERROR(__xludf.DUMMYFUNCTION("""COMPUTED_VALUE"""),3.8541)</f>
        <v>3.8541</v>
      </c>
    </row>
    <row r="483">
      <c r="A483" s="3">
        <f>IFERROR(__xludf.DUMMYFUNCTION("""COMPUTED_VALUE"""),43657.705555555556)</f>
        <v>43657.70556</v>
      </c>
      <c r="B483" s="2">
        <f>IFERROR(__xludf.DUMMYFUNCTION("""COMPUTED_VALUE"""),105146.44)</f>
        <v>105146.44</v>
      </c>
      <c r="D483" s="3">
        <f>IFERROR(__xludf.DUMMYFUNCTION("""COMPUTED_VALUE"""),43658.705555555556)</f>
        <v>43658.70556</v>
      </c>
      <c r="E483" s="2">
        <f>IFERROR(__xludf.DUMMYFUNCTION("""COMPUTED_VALUE"""),28.53)</f>
        <v>28.53</v>
      </c>
      <c r="G483" s="3">
        <f>IFERROR(__xludf.DUMMYFUNCTION("""COMPUTED_VALUE"""),43657.705555555556)</f>
        <v>43657.70556</v>
      </c>
      <c r="H483" s="2">
        <f>IFERROR(__xludf.DUMMYFUNCTION("""COMPUTED_VALUE"""),52.05)</f>
        <v>52.05</v>
      </c>
      <c r="J483" s="3">
        <f>IFERROR(__xludf.DUMMYFUNCTION("""COMPUTED_VALUE"""),43447.99861111111)</f>
        <v>43447.99861</v>
      </c>
      <c r="K483" s="2">
        <f>IFERROR(__xludf.DUMMYFUNCTION("""COMPUTED_VALUE"""),3.8907)</f>
        <v>3.8907</v>
      </c>
    </row>
    <row r="484">
      <c r="A484" s="3">
        <f>IFERROR(__xludf.DUMMYFUNCTION("""COMPUTED_VALUE"""),43658.705555555556)</f>
        <v>43658.70556</v>
      </c>
      <c r="B484" s="2">
        <f>IFERROR(__xludf.DUMMYFUNCTION("""COMPUTED_VALUE"""),103905.99)</f>
        <v>103905.99</v>
      </c>
      <c r="D484" s="3">
        <f>IFERROR(__xludf.DUMMYFUNCTION("""COMPUTED_VALUE"""),43661.705555555556)</f>
        <v>43661.70556</v>
      </c>
      <c r="E484" s="2">
        <f>IFERROR(__xludf.DUMMYFUNCTION("""COMPUTED_VALUE"""),28.18)</f>
        <v>28.18</v>
      </c>
      <c r="G484" s="3">
        <f>IFERROR(__xludf.DUMMYFUNCTION("""COMPUTED_VALUE"""),43658.705555555556)</f>
        <v>43658.70556</v>
      </c>
      <c r="H484" s="2">
        <f>IFERROR(__xludf.DUMMYFUNCTION("""COMPUTED_VALUE"""),51.81)</f>
        <v>51.81</v>
      </c>
      <c r="J484" s="3">
        <f>IFERROR(__xludf.DUMMYFUNCTION("""COMPUTED_VALUE"""),43448.99861111111)</f>
        <v>43448.99861</v>
      </c>
      <c r="K484" s="2">
        <f>IFERROR(__xludf.DUMMYFUNCTION("""COMPUTED_VALUE"""),3.9165)</f>
        <v>3.9165</v>
      </c>
    </row>
    <row r="485">
      <c r="A485" s="3">
        <f>IFERROR(__xludf.DUMMYFUNCTION("""COMPUTED_VALUE"""),43661.705555555556)</f>
        <v>43661.70556</v>
      </c>
      <c r="B485" s="2">
        <f>IFERROR(__xludf.DUMMYFUNCTION("""COMPUTED_VALUE"""),103802.69)</f>
        <v>103802.69</v>
      </c>
      <c r="D485" s="3">
        <f>IFERROR(__xludf.DUMMYFUNCTION("""COMPUTED_VALUE"""),43662.705555555556)</f>
        <v>43662.70556</v>
      </c>
      <c r="E485" s="2">
        <f>IFERROR(__xludf.DUMMYFUNCTION("""COMPUTED_VALUE"""),27.83)</f>
        <v>27.83</v>
      </c>
      <c r="G485" s="3">
        <f>IFERROR(__xludf.DUMMYFUNCTION("""COMPUTED_VALUE"""),43661.705555555556)</f>
        <v>43661.70556</v>
      </c>
      <c r="H485" s="2">
        <f>IFERROR(__xludf.DUMMYFUNCTION("""COMPUTED_VALUE"""),52.69)</f>
        <v>52.69</v>
      </c>
      <c r="J485" s="3">
        <f>IFERROR(__xludf.DUMMYFUNCTION("""COMPUTED_VALUE"""),43450.99861111111)</f>
        <v>43450.99861</v>
      </c>
      <c r="K485" s="2">
        <f>IFERROR(__xludf.DUMMYFUNCTION("""COMPUTED_VALUE"""),3.9155)</f>
        <v>3.9155</v>
      </c>
    </row>
    <row r="486">
      <c r="A486" s="3">
        <f>IFERROR(__xludf.DUMMYFUNCTION("""COMPUTED_VALUE"""),43662.705555555556)</f>
        <v>43662.70556</v>
      </c>
      <c r="B486" s="2">
        <f>IFERROR(__xludf.DUMMYFUNCTION("""COMPUTED_VALUE"""),103775.41)</f>
        <v>103775.41</v>
      </c>
      <c r="D486" s="3">
        <f>IFERROR(__xludf.DUMMYFUNCTION("""COMPUTED_VALUE"""),43663.705555555556)</f>
        <v>43663.70556</v>
      </c>
      <c r="E486" s="2">
        <f>IFERROR(__xludf.DUMMYFUNCTION("""COMPUTED_VALUE"""),27.68)</f>
        <v>27.68</v>
      </c>
      <c r="G486" s="3">
        <f>IFERROR(__xludf.DUMMYFUNCTION("""COMPUTED_VALUE"""),43662.705555555556)</f>
        <v>43662.70556</v>
      </c>
      <c r="H486" s="2">
        <f>IFERROR(__xludf.DUMMYFUNCTION("""COMPUTED_VALUE"""),53.05)</f>
        <v>53.05</v>
      </c>
      <c r="J486" s="3">
        <f>IFERROR(__xludf.DUMMYFUNCTION("""COMPUTED_VALUE"""),43451.99861111111)</f>
        <v>43451.99861</v>
      </c>
      <c r="K486" s="2">
        <f>IFERROR(__xludf.DUMMYFUNCTION("""COMPUTED_VALUE"""),3.8976)</f>
        <v>3.8976</v>
      </c>
    </row>
    <row r="487">
      <c r="A487" s="3">
        <f>IFERROR(__xludf.DUMMYFUNCTION("""COMPUTED_VALUE"""),43663.705555555556)</f>
        <v>43663.70556</v>
      </c>
      <c r="B487" s="2">
        <f>IFERROR(__xludf.DUMMYFUNCTION("""COMPUTED_VALUE"""),103855.53)</f>
        <v>103855.53</v>
      </c>
      <c r="D487" s="3">
        <f>IFERROR(__xludf.DUMMYFUNCTION("""COMPUTED_VALUE"""),43664.705555555556)</f>
        <v>43664.70556</v>
      </c>
      <c r="E487" s="2">
        <f>IFERROR(__xludf.DUMMYFUNCTION("""COMPUTED_VALUE"""),27.51)</f>
        <v>27.51</v>
      </c>
      <c r="G487" s="3">
        <f>IFERROR(__xludf.DUMMYFUNCTION("""COMPUTED_VALUE"""),43663.705555555556)</f>
        <v>43663.70556</v>
      </c>
      <c r="H487" s="2">
        <f>IFERROR(__xludf.DUMMYFUNCTION("""COMPUTED_VALUE"""),52.69)</f>
        <v>52.69</v>
      </c>
      <c r="J487" s="3">
        <f>IFERROR(__xludf.DUMMYFUNCTION("""COMPUTED_VALUE"""),43452.99861111111)</f>
        <v>43452.99861</v>
      </c>
      <c r="K487" s="2">
        <f>IFERROR(__xludf.DUMMYFUNCTION("""COMPUTED_VALUE"""),3.9109)</f>
        <v>3.9109</v>
      </c>
    </row>
    <row r="488">
      <c r="A488" s="3">
        <f>IFERROR(__xludf.DUMMYFUNCTION("""COMPUTED_VALUE"""),43664.705555555556)</f>
        <v>43664.70556</v>
      </c>
      <c r="B488" s="2">
        <f>IFERROR(__xludf.DUMMYFUNCTION("""COMPUTED_VALUE"""),104716.59)</f>
        <v>104716.59</v>
      </c>
      <c r="D488" s="3">
        <f>IFERROR(__xludf.DUMMYFUNCTION("""COMPUTED_VALUE"""),43665.705555555556)</f>
        <v>43665.70556</v>
      </c>
      <c r="E488" s="2">
        <f>IFERROR(__xludf.DUMMYFUNCTION("""COMPUTED_VALUE"""),27.44)</f>
        <v>27.44</v>
      </c>
      <c r="G488" s="3">
        <f>IFERROR(__xludf.DUMMYFUNCTION("""COMPUTED_VALUE"""),43664.705555555556)</f>
        <v>43664.70556</v>
      </c>
      <c r="H488" s="2">
        <f>IFERROR(__xludf.DUMMYFUNCTION("""COMPUTED_VALUE"""),52.59)</f>
        <v>52.59</v>
      </c>
      <c r="J488" s="3">
        <f>IFERROR(__xludf.DUMMYFUNCTION("""COMPUTED_VALUE"""),43453.99861111111)</f>
        <v>43453.99861</v>
      </c>
      <c r="K488" s="2">
        <f>IFERROR(__xludf.DUMMYFUNCTION("""COMPUTED_VALUE"""),3.8962)</f>
        <v>3.8962</v>
      </c>
    </row>
    <row r="489">
      <c r="A489" s="3">
        <f>IFERROR(__xludf.DUMMYFUNCTION("""COMPUTED_VALUE"""),43665.705555555556)</f>
        <v>43665.70556</v>
      </c>
      <c r="B489" s="2">
        <f>IFERROR(__xludf.DUMMYFUNCTION("""COMPUTED_VALUE"""),103451.93)</f>
        <v>103451.93</v>
      </c>
      <c r="D489" s="3">
        <f>IFERROR(__xludf.DUMMYFUNCTION("""COMPUTED_VALUE"""),43668.705555555556)</f>
        <v>43668.70556</v>
      </c>
      <c r="E489" s="2">
        <f>IFERROR(__xludf.DUMMYFUNCTION("""COMPUTED_VALUE"""),27.49)</f>
        <v>27.49</v>
      </c>
      <c r="G489" s="3">
        <f>IFERROR(__xludf.DUMMYFUNCTION("""COMPUTED_VALUE"""),43665.705555555556)</f>
        <v>43665.70556</v>
      </c>
      <c r="H489" s="2">
        <f>IFERROR(__xludf.DUMMYFUNCTION("""COMPUTED_VALUE"""),52.72)</f>
        <v>52.72</v>
      </c>
      <c r="J489" s="3">
        <f>IFERROR(__xludf.DUMMYFUNCTION("""COMPUTED_VALUE"""),43454.99861111111)</f>
        <v>43454.99861</v>
      </c>
      <c r="K489" s="2">
        <f>IFERROR(__xludf.DUMMYFUNCTION("""COMPUTED_VALUE"""),3.8389)</f>
        <v>3.8389</v>
      </c>
    </row>
    <row r="490">
      <c r="A490" s="3">
        <f>IFERROR(__xludf.DUMMYFUNCTION("""COMPUTED_VALUE"""),43668.705555555556)</f>
        <v>43668.70556</v>
      </c>
      <c r="B490" s="2">
        <f>IFERROR(__xludf.DUMMYFUNCTION("""COMPUTED_VALUE"""),103949.46)</f>
        <v>103949.46</v>
      </c>
      <c r="D490" s="3">
        <f>IFERROR(__xludf.DUMMYFUNCTION("""COMPUTED_VALUE"""),43669.705555555556)</f>
        <v>43669.70556</v>
      </c>
      <c r="E490" s="2">
        <f>IFERROR(__xludf.DUMMYFUNCTION("""COMPUTED_VALUE"""),27.52)</f>
        <v>27.52</v>
      </c>
      <c r="G490" s="3">
        <f>IFERROR(__xludf.DUMMYFUNCTION("""COMPUTED_VALUE"""),43668.705555555556)</f>
        <v>43668.70556</v>
      </c>
      <c r="H490" s="2">
        <f>IFERROR(__xludf.DUMMYFUNCTION("""COMPUTED_VALUE"""),52.45)</f>
        <v>52.45</v>
      </c>
      <c r="J490" s="3">
        <f>IFERROR(__xludf.DUMMYFUNCTION("""COMPUTED_VALUE"""),43455.99861111111)</f>
        <v>43455.99861</v>
      </c>
      <c r="K490" s="2">
        <f>IFERROR(__xludf.DUMMYFUNCTION("""COMPUTED_VALUE"""),3.9027)</f>
        <v>3.9027</v>
      </c>
    </row>
    <row r="491">
      <c r="A491" s="3">
        <f>IFERROR(__xludf.DUMMYFUNCTION("""COMPUTED_VALUE"""),43669.705555555556)</f>
        <v>43669.70556</v>
      </c>
      <c r="B491" s="2">
        <f>IFERROR(__xludf.DUMMYFUNCTION("""COMPUTED_VALUE"""),103704.28)</f>
        <v>103704.28</v>
      </c>
      <c r="D491" s="3">
        <f>IFERROR(__xludf.DUMMYFUNCTION("""COMPUTED_VALUE"""),43670.705555555556)</f>
        <v>43670.70556</v>
      </c>
      <c r="E491" s="2">
        <f>IFERROR(__xludf.DUMMYFUNCTION("""COMPUTED_VALUE"""),27.35)</f>
        <v>27.35</v>
      </c>
      <c r="G491" s="3">
        <f>IFERROR(__xludf.DUMMYFUNCTION("""COMPUTED_VALUE"""),43669.705555555556)</f>
        <v>43669.70556</v>
      </c>
      <c r="H491" s="2">
        <f>IFERROR(__xludf.DUMMYFUNCTION("""COMPUTED_VALUE"""),51.76)</f>
        <v>51.76</v>
      </c>
      <c r="J491" s="3">
        <f>IFERROR(__xludf.DUMMYFUNCTION("""COMPUTED_VALUE"""),43456.99861111111)</f>
        <v>43456.99861</v>
      </c>
      <c r="K491" s="2">
        <f>IFERROR(__xludf.DUMMYFUNCTION("""COMPUTED_VALUE"""),3.9027)</f>
        <v>3.9027</v>
      </c>
    </row>
    <row r="492">
      <c r="A492" s="3">
        <f>IFERROR(__xludf.DUMMYFUNCTION("""COMPUTED_VALUE"""),43670.705555555556)</f>
        <v>43670.70556</v>
      </c>
      <c r="B492" s="2">
        <f>IFERROR(__xludf.DUMMYFUNCTION("""COMPUTED_VALUE"""),104119.54)</f>
        <v>104119.54</v>
      </c>
      <c r="D492" s="3">
        <f>IFERROR(__xludf.DUMMYFUNCTION("""COMPUTED_VALUE"""),43671.705555555556)</f>
        <v>43671.70556</v>
      </c>
      <c r="E492" s="2">
        <f>IFERROR(__xludf.DUMMYFUNCTION("""COMPUTED_VALUE"""),26.89)</f>
        <v>26.89</v>
      </c>
      <c r="G492" s="3">
        <f>IFERROR(__xludf.DUMMYFUNCTION("""COMPUTED_VALUE"""),43670.705555555556)</f>
        <v>43670.70556</v>
      </c>
      <c r="H492" s="2">
        <f>IFERROR(__xludf.DUMMYFUNCTION("""COMPUTED_VALUE"""),50.65)</f>
        <v>50.65</v>
      </c>
      <c r="J492" s="3">
        <f>IFERROR(__xludf.DUMMYFUNCTION("""COMPUTED_VALUE"""),43457.99861111111)</f>
        <v>43457.99861</v>
      </c>
      <c r="K492" s="2">
        <f>IFERROR(__xludf.DUMMYFUNCTION("""COMPUTED_VALUE"""),3.8434)</f>
        <v>3.8434</v>
      </c>
    </row>
    <row r="493">
      <c r="A493" s="3">
        <f>IFERROR(__xludf.DUMMYFUNCTION("""COMPUTED_VALUE"""),43671.705555555556)</f>
        <v>43671.70556</v>
      </c>
      <c r="B493" s="2">
        <f>IFERROR(__xludf.DUMMYFUNCTION("""COMPUTED_VALUE"""),102654.58)</f>
        <v>102654.58</v>
      </c>
      <c r="D493" s="3">
        <f>IFERROR(__xludf.DUMMYFUNCTION("""COMPUTED_VALUE"""),43672.705555555556)</f>
        <v>43672.70556</v>
      </c>
      <c r="E493" s="2">
        <f>IFERROR(__xludf.DUMMYFUNCTION("""COMPUTED_VALUE"""),26.14)</f>
        <v>26.14</v>
      </c>
      <c r="G493" s="3">
        <f>IFERROR(__xludf.DUMMYFUNCTION("""COMPUTED_VALUE"""),43671.705555555556)</f>
        <v>43671.70556</v>
      </c>
      <c r="H493" s="2">
        <f>IFERROR(__xludf.DUMMYFUNCTION("""COMPUTED_VALUE"""),50.49)</f>
        <v>50.49</v>
      </c>
      <c r="J493" s="3">
        <f>IFERROR(__xludf.DUMMYFUNCTION("""COMPUTED_VALUE"""),43458.99861111111)</f>
        <v>43458.99861</v>
      </c>
      <c r="K493" s="2">
        <f>IFERROR(__xludf.DUMMYFUNCTION("""COMPUTED_VALUE"""),3.9026)</f>
        <v>3.9026</v>
      </c>
    </row>
    <row r="494">
      <c r="A494" s="3">
        <f>IFERROR(__xludf.DUMMYFUNCTION("""COMPUTED_VALUE"""),43672.705555555556)</f>
        <v>43672.70556</v>
      </c>
      <c r="B494" s="2">
        <f>IFERROR(__xludf.DUMMYFUNCTION("""COMPUTED_VALUE"""),102818.93)</f>
        <v>102818.93</v>
      </c>
      <c r="D494" s="3">
        <f>IFERROR(__xludf.DUMMYFUNCTION("""COMPUTED_VALUE"""),43675.705555555556)</f>
        <v>43675.70556</v>
      </c>
      <c r="E494" s="2">
        <f>IFERROR(__xludf.DUMMYFUNCTION("""COMPUTED_VALUE"""),26.38)</f>
        <v>26.38</v>
      </c>
      <c r="G494" s="3">
        <f>IFERROR(__xludf.DUMMYFUNCTION("""COMPUTED_VALUE"""),43672.705555555556)</f>
        <v>43672.70556</v>
      </c>
      <c r="H494" s="2">
        <f>IFERROR(__xludf.DUMMYFUNCTION("""COMPUTED_VALUE"""),50.23)</f>
        <v>50.23</v>
      </c>
      <c r="J494" s="3">
        <f>IFERROR(__xludf.DUMMYFUNCTION("""COMPUTED_VALUE"""),43459.99861111111)</f>
        <v>43459.99861</v>
      </c>
      <c r="K494" s="2">
        <f>IFERROR(__xludf.DUMMYFUNCTION("""COMPUTED_VALUE"""),3.9028)</f>
        <v>3.9028</v>
      </c>
    </row>
    <row r="495">
      <c r="A495" s="3">
        <f>IFERROR(__xludf.DUMMYFUNCTION("""COMPUTED_VALUE"""),43675.705555555556)</f>
        <v>43675.70556</v>
      </c>
      <c r="B495" s="2">
        <f>IFERROR(__xludf.DUMMYFUNCTION("""COMPUTED_VALUE"""),103482.63)</f>
        <v>103482.63</v>
      </c>
      <c r="D495" s="3">
        <f>IFERROR(__xludf.DUMMYFUNCTION("""COMPUTED_VALUE"""),43676.705555555556)</f>
        <v>43676.70556</v>
      </c>
      <c r="E495" s="2">
        <f>IFERROR(__xludf.DUMMYFUNCTION("""COMPUTED_VALUE"""),26.24)</f>
        <v>26.24</v>
      </c>
      <c r="G495" s="3">
        <f>IFERROR(__xludf.DUMMYFUNCTION("""COMPUTED_VALUE"""),43675.705555555556)</f>
        <v>43675.70556</v>
      </c>
      <c r="H495" s="2">
        <f>IFERROR(__xludf.DUMMYFUNCTION("""COMPUTED_VALUE"""),50.26)</f>
        <v>50.26</v>
      </c>
      <c r="J495" s="3">
        <f>IFERROR(__xludf.DUMMYFUNCTION("""COMPUTED_VALUE"""),43460.99861111111)</f>
        <v>43460.99861</v>
      </c>
      <c r="K495" s="2">
        <f>IFERROR(__xludf.DUMMYFUNCTION("""COMPUTED_VALUE"""),3.9206)</f>
        <v>3.9206</v>
      </c>
    </row>
    <row r="496">
      <c r="A496" s="3">
        <f>IFERROR(__xludf.DUMMYFUNCTION("""COMPUTED_VALUE"""),43676.705555555556)</f>
        <v>43676.70556</v>
      </c>
      <c r="B496" s="2">
        <f>IFERROR(__xludf.DUMMYFUNCTION("""COMPUTED_VALUE"""),102932.76)</f>
        <v>102932.76</v>
      </c>
      <c r="D496" s="3">
        <f>IFERROR(__xludf.DUMMYFUNCTION("""COMPUTED_VALUE"""),43677.705555555556)</f>
        <v>43677.70556</v>
      </c>
      <c r="E496" s="2">
        <f>IFERROR(__xludf.DUMMYFUNCTION("""COMPUTED_VALUE"""),26.08)</f>
        <v>26.08</v>
      </c>
      <c r="G496" s="3">
        <f>IFERROR(__xludf.DUMMYFUNCTION("""COMPUTED_VALUE"""),43676.705555555556)</f>
        <v>43676.70556</v>
      </c>
      <c r="H496" s="2">
        <f>IFERROR(__xludf.DUMMYFUNCTION("""COMPUTED_VALUE"""),50.01)</f>
        <v>50.01</v>
      </c>
      <c r="J496" s="3">
        <f>IFERROR(__xludf.DUMMYFUNCTION("""COMPUTED_VALUE"""),43461.99861111111)</f>
        <v>43461.99861</v>
      </c>
      <c r="K496" s="2">
        <f>IFERROR(__xludf.DUMMYFUNCTION("""COMPUTED_VALUE"""),3.8715)</f>
        <v>3.8715</v>
      </c>
    </row>
    <row r="497">
      <c r="A497" s="3">
        <f>IFERROR(__xludf.DUMMYFUNCTION("""COMPUTED_VALUE"""),43677.705555555556)</f>
        <v>43677.70556</v>
      </c>
      <c r="B497" s="2">
        <f>IFERROR(__xludf.DUMMYFUNCTION("""COMPUTED_VALUE"""),101812.13)</f>
        <v>101812.13</v>
      </c>
      <c r="D497" s="3">
        <f>IFERROR(__xludf.DUMMYFUNCTION("""COMPUTED_VALUE"""),43678.705555555556)</f>
        <v>43678.70556</v>
      </c>
      <c r="E497" s="2">
        <f>IFERROR(__xludf.DUMMYFUNCTION("""COMPUTED_VALUE"""),26.25)</f>
        <v>26.25</v>
      </c>
      <c r="G497" s="3">
        <f>IFERROR(__xludf.DUMMYFUNCTION("""COMPUTED_VALUE"""),43677.705555555556)</f>
        <v>43677.70556</v>
      </c>
      <c r="H497" s="2">
        <f>IFERROR(__xludf.DUMMYFUNCTION("""COMPUTED_VALUE"""),49.81)</f>
        <v>49.81</v>
      </c>
      <c r="J497" s="3">
        <f>IFERROR(__xludf.DUMMYFUNCTION("""COMPUTED_VALUE"""),43462.99861111111)</f>
        <v>43462.99861</v>
      </c>
      <c r="K497" s="2">
        <f>IFERROR(__xludf.DUMMYFUNCTION("""COMPUTED_VALUE"""),3.8799)</f>
        <v>3.8799</v>
      </c>
    </row>
    <row r="498">
      <c r="A498" s="3">
        <f>IFERROR(__xludf.DUMMYFUNCTION("""COMPUTED_VALUE"""),43678.705555555556)</f>
        <v>43678.70556</v>
      </c>
      <c r="B498" s="2">
        <f>IFERROR(__xludf.DUMMYFUNCTION("""COMPUTED_VALUE"""),102125.94)</f>
        <v>102125.94</v>
      </c>
      <c r="D498" s="3">
        <f>IFERROR(__xludf.DUMMYFUNCTION("""COMPUTED_VALUE"""),43679.705555555556)</f>
        <v>43679.70556</v>
      </c>
      <c r="E498" s="2">
        <f>IFERROR(__xludf.DUMMYFUNCTION("""COMPUTED_VALUE"""),26.52)</f>
        <v>26.52</v>
      </c>
      <c r="G498" s="3">
        <f>IFERROR(__xludf.DUMMYFUNCTION("""COMPUTED_VALUE"""),43678.705555555556)</f>
        <v>43678.70556</v>
      </c>
      <c r="H498" s="2">
        <f>IFERROR(__xludf.DUMMYFUNCTION("""COMPUTED_VALUE"""),48.4)</f>
        <v>48.4</v>
      </c>
      <c r="J498" s="3">
        <f>IFERROR(__xludf.DUMMYFUNCTION("""COMPUTED_VALUE"""),43464.99861111111)</f>
        <v>43464.99861</v>
      </c>
      <c r="K498" s="2">
        <f>IFERROR(__xludf.DUMMYFUNCTION("""COMPUTED_VALUE"""),3.8742)</f>
        <v>3.8742</v>
      </c>
    </row>
    <row r="499">
      <c r="A499" s="3">
        <f>IFERROR(__xludf.DUMMYFUNCTION("""COMPUTED_VALUE"""),43679.705555555556)</f>
        <v>43679.70556</v>
      </c>
      <c r="B499" s="2">
        <f>IFERROR(__xludf.DUMMYFUNCTION("""COMPUTED_VALUE"""),102673.68)</f>
        <v>102673.68</v>
      </c>
      <c r="D499" s="3">
        <f>IFERROR(__xludf.DUMMYFUNCTION("""COMPUTED_VALUE"""),43682.705555555556)</f>
        <v>43682.70556</v>
      </c>
      <c r="E499" s="2">
        <f>IFERROR(__xludf.DUMMYFUNCTION("""COMPUTED_VALUE"""),25.55)</f>
        <v>25.55</v>
      </c>
      <c r="G499" s="3">
        <f>IFERROR(__xludf.DUMMYFUNCTION("""COMPUTED_VALUE"""),43679.705555555556)</f>
        <v>43679.70556</v>
      </c>
      <c r="H499" s="2">
        <f>IFERROR(__xludf.DUMMYFUNCTION("""COMPUTED_VALUE"""),47.84)</f>
        <v>47.84</v>
      </c>
      <c r="J499" s="3">
        <f>IFERROR(__xludf.DUMMYFUNCTION("""COMPUTED_VALUE"""),43465.99861111111)</f>
        <v>43465.99861</v>
      </c>
      <c r="K499" s="2">
        <f>IFERROR(__xludf.DUMMYFUNCTION("""COMPUTED_VALUE"""),3.88)</f>
        <v>3.88</v>
      </c>
    </row>
    <row r="500">
      <c r="A500" s="3">
        <f>IFERROR(__xludf.DUMMYFUNCTION("""COMPUTED_VALUE"""),43682.705555555556)</f>
        <v>43682.70556</v>
      </c>
      <c r="B500" s="2">
        <f>IFERROR(__xludf.DUMMYFUNCTION("""COMPUTED_VALUE"""),100097.75)</f>
        <v>100097.75</v>
      </c>
      <c r="D500" s="3">
        <f>IFERROR(__xludf.DUMMYFUNCTION("""COMPUTED_VALUE"""),43683.705555555556)</f>
        <v>43683.70556</v>
      </c>
      <c r="E500" s="2">
        <f>IFERROR(__xludf.DUMMYFUNCTION("""COMPUTED_VALUE"""),25.88)</f>
        <v>25.88</v>
      </c>
      <c r="G500" s="3">
        <f>IFERROR(__xludf.DUMMYFUNCTION("""COMPUTED_VALUE"""),43682.705555555556)</f>
        <v>43682.70556</v>
      </c>
      <c r="H500" s="2">
        <f>IFERROR(__xludf.DUMMYFUNCTION("""COMPUTED_VALUE"""),46.0)</f>
        <v>46</v>
      </c>
      <c r="J500" s="3">
        <f>IFERROR(__xludf.DUMMYFUNCTION("""COMPUTED_VALUE"""),43466.99861111111)</f>
        <v>43466.99861</v>
      </c>
      <c r="K500" s="2">
        <f>IFERROR(__xludf.DUMMYFUNCTION("""COMPUTED_VALUE"""),3.8799)</f>
        <v>3.8799</v>
      </c>
    </row>
    <row r="501">
      <c r="A501" s="3">
        <f>IFERROR(__xludf.DUMMYFUNCTION("""COMPUTED_VALUE"""),43683.705555555556)</f>
        <v>43683.70556</v>
      </c>
      <c r="B501" s="2">
        <f>IFERROR(__xludf.DUMMYFUNCTION("""COMPUTED_VALUE"""),102163.69)</f>
        <v>102163.69</v>
      </c>
      <c r="D501" s="3">
        <f>IFERROR(__xludf.DUMMYFUNCTION("""COMPUTED_VALUE"""),43684.705555555556)</f>
        <v>43684.70556</v>
      </c>
      <c r="E501" s="2">
        <f>IFERROR(__xludf.DUMMYFUNCTION("""COMPUTED_VALUE"""),25.6)</f>
        <v>25.6</v>
      </c>
      <c r="G501" s="3">
        <f>IFERROR(__xludf.DUMMYFUNCTION("""COMPUTED_VALUE"""),43683.705555555556)</f>
        <v>43683.70556</v>
      </c>
      <c r="H501" s="2">
        <f>IFERROR(__xludf.DUMMYFUNCTION("""COMPUTED_VALUE"""),46.62)</f>
        <v>46.62</v>
      </c>
      <c r="J501" s="3">
        <f>IFERROR(__xludf.DUMMYFUNCTION("""COMPUTED_VALUE"""),43467.99861111111)</f>
        <v>43467.99861</v>
      </c>
      <c r="K501" s="2">
        <f>IFERROR(__xludf.DUMMYFUNCTION("""COMPUTED_VALUE"""),3.7863)</f>
        <v>3.7863</v>
      </c>
    </row>
    <row r="502">
      <c r="A502" s="3">
        <f>IFERROR(__xludf.DUMMYFUNCTION("""COMPUTED_VALUE"""),43684.705555555556)</f>
        <v>43684.70556</v>
      </c>
      <c r="B502" s="2">
        <f>IFERROR(__xludf.DUMMYFUNCTION("""COMPUTED_VALUE"""),102782.37)</f>
        <v>102782.37</v>
      </c>
      <c r="D502" s="3">
        <f>IFERROR(__xludf.DUMMYFUNCTION("""COMPUTED_VALUE"""),43685.705555555556)</f>
        <v>43685.70556</v>
      </c>
      <c r="E502" s="2">
        <f>IFERROR(__xludf.DUMMYFUNCTION("""COMPUTED_VALUE"""),26.35)</f>
        <v>26.35</v>
      </c>
      <c r="G502" s="3">
        <f>IFERROR(__xludf.DUMMYFUNCTION("""COMPUTED_VALUE"""),43684.705555555556)</f>
        <v>43684.70556</v>
      </c>
      <c r="H502" s="2">
        <f>IFERROR(__xludf.DUMMYFUNCTION("""COMPUTED_VALUE"""),46.48)</f>
        <v>46.48</v>
      </c>
      <c r="J502" s="3">
        <f>IFERROR(__xludf.DUMMYFUNCTION("""COMPUTED_VALUE"""),43468.99861111111)</f>
        <v>43468.99861</v>
      </c>
      <c r="K502" s="2">
        <f>IFERROR(__xludf.DUMMYFUNCTION("""COMPUTED_VALUE"""),3.7551)</f>
        <v>3.7551</v>
      </c>
    </row>
    <row r="503">
      <c r="A503" s="3">
        <f>IFERROR(__xludf.DUMMYFUNCTION("""COMPUTED_VALUE"""),43685.705555555556)</f>
        <v>43685.70556</v>
      </c>
      <c r="B503" s="2">
        <f>IFERROR(__xludf.DUMMYFUNCTION("""COMPUTED_VALUE"""),104115.23)</f>
        <v>104115.23</v>
      </c>
      <c r="D503" s="3">
        <f>IFERROR(__xludf.DUMMYFUNCTION("""COMPUTED_VALUE"""),43686.705555555556)</f>
        <v>43686.70556</v>
      </c>
      <c r="E503" s="2">
        <f>IFERROR(__xludf.DUMMYFUNCTION("""COMPUTED_VALUE"""),26.28)</f>
        <v>26.28</v>
      </c>
      <c r="G503" s="3">
        <f>IFERROR(__xludf.DUMMYFUNCTION("""COMPUTED_VALUE"""),43685.705555555556)</f>
        <v>43685.70556</v>
      </c>
      <c r="H503" s="2">
        <f>IFERROR(__xludf.DUMMYFUNCTION("""COMPUTED_VALUE"""),47.18)</f>
        <v>47.18</v>
      </c>
      <c r="J503" s="3">
        <f>IFERROR(__xludf.DUMMYFUNCTION("""COMPUTED_VALUE"""),43469.99861111111)</f>
        <v>43469.99861</v>
      </c>
      <c r="K503" s="2">
        <f>IFERROR(__xludf.DUMMYFUNCTION("""COMPUTED_VALUE"""),3.7117)</f>
        <v>3.7117</v>
      </c>
    </row>
    <row r="504">
      <c r="A504" s="3">
        <f>IFERROR(__xludf.DUMMYFUNCTION("""COMPUTED_VALUE"""),43686.705555555556)</f>
        <v>43686.70556</v>
      </c>
      <c r="B504" s="2">
        <f>IFERROR(__xludf.DUMMYFUNCTION("""COMPUTED_VALUE"""),103996.16)</f>
        <v>103996.16</v>
      </c>
      <c r="D504" s="3">
        <f>IFERROR(__xludf.DUMMYFUNCTION("""COMPUTED_VALUE"""),43689.705555555556)</f>
        <v>43689.70556</v>
      </c>
      <c r="E504" s="2">
        <f>IFERROR(__xludf.DUMMYFUNCTION("""COMPUTED_VALUE"""),25.65)</f>
        <v>25.65</v>
      </c>
      <c r="G504" s="3">
        <f>IFERROR(__xludf.DUMMYFUNCTION("""COMPUTED_VALUE"""),43686.705555555556)</f>
        <v>43686.70556</v>
      </c>
      <c r="H504" s="2">
        <f>IFERROR(__xludf.DUMMYFUNCTION("""COMPUTED_VALUE"""),45.49)</f>
        <v>45.49</v>
      </c>
      <c r="J504" s="3">
        <f>IFERROR(__xludf.DUMMYFUNCTION("""COMPUTED_VALUE"""),43470.99861111111)</f>
        <v>43470.99861</v>
      </c>
      <c r="K504" s="2">
        <f>IFERROR(__xludf.DUMMYFUNCTION("""COMPUTED_VALUE"""),3.7138)</f>
        <v>3.7138</v>
      </c>
    </row>
    <row r="505">
      <c r="A505" s="3">
        <f>IFERROR(__xludf.DUMMYFUNCTION("""COMPUTED_VALUE"""),43689.705555555556)</f>
        <v>43689.70556</v>
      </c>
      <c r="B505" s="2">
        <f>IFERROR(__xludf.DUMMYFUNCTION("""COMPUTED_VALUE"""),101915.22)</f>
        <v>101915.22</v>
      </c>
      <c r="D505" s="3">
        <f>IFERROR(__xludf.DUMMYFUNCTION("""COMPUTED_VALUE"""),43690.705555555556)</f>
        <v>43690.70556</v>
      </c>
      <c r="E505" s="2">
        <f>IFERROR(__xludf.DUMMYFUNCTION("""COMPUTED_VALUE"""),25.79)</f>
        <v>25.79</v>
      </c>
      <c r="G505" s="3">
        <f>IFERROR(__xludf.DUMMYFUNCTION("""COMPUTED_VALUE"""),43689.705555555556)</f>
        <v>43689.70556</v>
      </c>
      <c r="H505" s="2">
        <f>IFERROR(__xludf.DUMMYFUNCTION("""COMPUTED_VALUE"""),45.16)</f>
        <v>45.16</v>
      </c>
      <c r="J505" s="3">
        <f>IFERROR(__xludf.DUMMYFUNCTION("""COMPUTED_VALUE"""),43471.99861111111)</f>
        <v>43471.99861</v>
      </c>
      <c r="K505" s="2">
        <f>IFERROR(__xludf.DUMMYFUNCTION("""COMPUTED_VALUE"""),3.6612)</f>
        <v>3.6612</v>
      </c>
    </row>
    <row r="506">
      <c r="A506" s="3">
        <f>IFERROR(__xludf.DUMMYFUNCTION("""COMPUTED_VALUE"""),43690.705555555556)</f>
        <v>43690.70556</v>
      </c>
      <c r="B506" s="2">
        <f>IFERROR(__xludf.DUMMYFUNCTION("""COMPUTED_VALUE"""),103299.47)</f>
        <v>103299.47</v>
      </c>
      <c r="D506" s="3">
        <f>IFERROR(__xludf.DUMMYFUNCTION("""COMPUTED_VALUE"""),43691.705555555556)</f>
        <v>43691.70556</v>
      </c>
      <c r="E506" s="2">
        <f>IFERROR(__xludf.DUMMYFUNCTION("""COMPUTED_VALUE"""),24.92)</f>
        <v>24.92</v>
      </c>
      <c r="G506" s="3">
        <f>IFERROR(__xludf.DUMMYFUNCTION("""COMPUTED_VALUE"""),43690.705555555556)</f>
        <v>43690.70556</v>
      </c>
      <c r="H506" s="2">
        <f>IFERROR(__xludf.DUMMYFUNCTION("""COMPUTED_VALUE"""),46.5)</f>
        <v>46.5</v>
      </c>
      <c r="J506" s="3">
        <f>IFERROR(__xludf.DUMMYFUNCTION("""COMPUTED_VALUE"""),43472.99861111111)</f>
        <v>43472.99861</v>
      </c>
      <c r="K506" s="2">
        <f>IFERROR(__xludf.DUMMYFUNCTION("""COMPUTED_VALUE"""),3.7341)</f>
        <v>3.7341</v>
      </c>
    </row>
    <row r="507">
      <c r="A507" s="3">
        <f>IFERROR(__xludf.DUMMYFUNCTION("""COMPUTED_VALUE"""),43691.705555555556)</f>
        <v>43691.70556</v>
      </c>
      <c r="B507" s="2">
        <f>IFERROR(__xludf.DUMMYFUNCTION("""COMPUTED_VALUE"""),100258.01)</f>
        <v>100258.01</v>
      </c>
      <c r="D507" s="3">
        <f>IFERROR(__xludf.DUMMYFUNCTION("""COMPUTED_VALUE"""),43692.705555555556)</f>
        <v>43692.70556</v>
      </c>
      <c r="E507" s="2">
        <f>IFERROR(__xludf.DUMMYFUNCTION("""COMPUTED_VALUE"""),24.23)</f>
        <v>24.23</v>
      </c>
      <c r="G507" s="3">
        <f>IFERROR(__xludf.DUMMYFUNCTION("""COMPUTED_VALUE"""),43691.705555555556)</f>
        <v>43691.70556</v>
      </c>
      <c r="H507" s="2">
        <f>IFERROR(__xludf.DUMMYFUNCTION("""COMPUTED_VALUE"""),44.88)</f>
        <v>44.88</v>
      </c>
      <c r="J507" s="3">
        <f>IFERROR(__xludf.DUMMYFUNCTION("""COMPUTED_VALUE"""),43473.99861111111)</f>
        <v>43473.99861</v>
      </c>
      <c r="K507" s="2">
        <f>IFERROR(__xludf.DUMMYFUNCTION("""COMPUTED_VALUE"""),3.7124)</f>
        <v>3.7124</v>
      </c>
    </row>
    <row r="508">
      <c r="A508" s="3">
        <f>IFERROR(__xludf.DUMMYFUNCTION("""COMPUTED_VALUE"""),43692.705555555556)</f>
        <v>43692.70556</v>
      </c>
      <c r="B508" s="2">
        <f>IFERROR(__xludf.DUMMYFUNCTION("""COMPUTED_VALUE"""),99056.91)</f>
        <v>99056.91</v>
      </c>
      <c r="D508" s="3">
        <f>IFERROR(__xludf.DUMMYFUNCTION("""COMPUTED_VALUE"""),43693.705555555556)</f>
        <v>43693.70556</v>
      </c>
      <c r="E508" s="2">
        <f>IFERROR(__xludf.DUMMYFUNCTION("""COMPUTED_VALUE"""),23.91)</f>
        <v>23.91</v>
      </c>
      <c r="G508" s="3">
        <f>IFERROR(__xludf.DUMMYFUNCTION("""COMPUTED_VALUE"""),43692.705555555556)</f>
        <v>43692.70556</v>
      </c>
      <c r="H508" s="2">
        <f>IFERROR(__xludf.DUMMYFUNCTION("""COMPUTED_VALUE"""),43.89)</f>
        <v>43.89</v>
      </c>
      <c r="J508" s="3">
        <f>IFERROR(__xludf.DUMMYFUNCTION("""COMPUTED_VALUE"""),43474.99861111111)</f>
        <v>43474.99861</v>
      </c>
      <c r="K508" s="2">
        <f>IFERROR(__xludf.DUMMYFUNCTION("""COMPUTED_VALUE"""),3.68)</f>
        <v>3.68</v>
      </c>
    </row>
    <row r="509">
      <c r="A509" s="3">
        <f>IFERROR(__xludf.DUMMYFUNCTION("""COMPUTED_VALUE"""),43693.705555555556)</f>
        <v>43693.70556</v>
      </c>
      <c r="B509" s="2">
        <f>IFERROR(__xludf.DUMMYFUNCTION("""COMPUTED_VALUE"""),99805.78)</f>
        <v>99805.78</v>
      </c>
      <c r="D509" s="3">
        <f>IFERROR(__xludf.DUMMYFUNCTION("""COMPUTED_VALUE"""),43696.705555555556)</f>
        <v>43696.70556</v>
      </c>
      <c r="E509" s="2">
        <f>IFERROR(__xludf.DUMMYFUNCTION("""COMPUTED_VALUE"""),24.03)</f>
        <v>24.03</v>
      </c>
      <c r="G509" s="3">
        <f>IFERROR(__xludf.DUMMYFUNCTION("""COMPUTED_VALUE"""),43693.705555555556)</f>
        <v>43693.70556</v>
      </c>
      <c r="H509" s="2">
        <f>IFERROR(__xludf.DUMMYFUNCTION("""COMPUTED_VALUE"""),43.69)</f>
        <v>43.69</v>
      </c>
      <c r="J509" s="3">
        <f>IFERROR(__xludf.DUMMYFUNCTION("""COMPUTED_VALUE"""),43475.99861111111)</f>
        <v>43475.99861</v>
      </c>
      <c r="K509" s="2">
        <f>IFERROR(__xludf.DUMMYFUNCTION("""COMPUTED_VALUE"""),3.7079)</f>
        <v>3.7079</v>
      </c>
    </row>
    <row r="510">
      <c r="A510" s="3">
        <f>IFERROR(__xludf.DUMMYFUNCTION("""COMPUTED_VALUE"""),43696.705555555556)</f>
        <v>43696.70556</v>
      </c>
      <c r="B510" s="2">
        <f>IFERROR(__xludf.DUMMYFUNCTION("""COMPUTED_VALUE"""),99468.67)</f>
        <v>99468.67</v>
      </c>
      <c r="D510" s="3">
        <f>IFERROR(__xludf.DUMMYFUNCTION("""COMPUTED_VALUE"""),43697.705555555556)</f>
        <v>43697.70556</v>
      </c>
      <c r="E510" s="2">
        <f>IFERROR(__xludf.DUMMYFUNCTION("""COMPUTED_VALUE"""),24.02)</f>
        <v>24.02</v>
      </c>
      <c r="G510" s="3">
        <f>IFERROR(__xludf.DUMMYFUNCTION("""COMPUTED_VALUE"""),43696.705555555556)</f>
        <v>43696.70556</v>
      </c>
      <c r="H510" s="2">
        <f>IFERROR(__xludf.DUMMYFUNCTION("""COMPUTED_VALUE"""),43.65)</f>
        <v>43.65</v>
      </c>
      <c r="J510" s="3">
        <f>IFERROR(__xludf.DUMMYFUNCTION("""COMPUTED_VALUE"""),43476.99861111111)</f>
        <v>43476.99861</v>
      </c>
      <c r="K510" s="2">
        <f>IFERROR(__xludf.DUMMYFUNCTION("""COMPUTED_VALUE"""),3.7099)</f>
        <v>3.7099</v>
      </c>
    </row>
    <row r="511">
      <c r="A511" s="3">
        <f>IFERROR(__xludf.DUMMYFUNCTION("""COMPUTED_VALUE"""),43697.705555555556)</f>
        <v>43697.70556</v>
      </c>
      <c r="B511" s="2">
        <f>IFERROR(__xludf.DUMMYFUNCTION("""COMPUTED_VALUE"""),99222.25)</f>
        <v>99222.25</v>
      </c>
      <c r="D511" s="3">
        <f>IFERROR(__xludf.DUMMYFUNCTION("""COMPUTED_VALUE"""),43698.705555555556)</f>
        <v>43698.70556</v>
      </c>
      <c r="E511" s="2">
        <f>IFERROR(__xludf.DUMMYFUNCTION("""COMPUTED_VALUE"""),25.45)</f>
        <v>25.45</v>
      </c>
      <c r="G511" s="3">
        <f>IFERROR(__xludf.DUMMYFUNCTION("""COMPUTED_VALUE"""),43697.705555555556)</f>
        <v>43697.70556</v>
      </c>
      <c r="H511" s="2">
        <f>IFERROR(__xludf.DUMMYFUNCTION("""COMPUTED_VALUE"""),43.84)</f>
        <v>43.84</v>
      </c>
      <c r="J511" s="3">
        <f>IFERROR(__xludf.DUMMYFUNCTION("""COMPUTED_VALUE"""),43477.99861111111)</f>
        <v>43477.99861</v>
      </c>
      <c r="K511" s="2">
        <f>IFERROR(__xludf.DUMMYFUNCTION("""COMPUTED_VALUE"""),3.7099)</f>
        <v>3.7099</v>
      </c>
    </row>
    <row r="512">
      <c r="A512" s="3">
        <f>IFERROR(__xludf.DUMMYFUNCTION("""COMPUTED_VALUE"""),43698.705555555556)</f>
        <v>43698.70556</v>
      </c>
      <c r="B512" s="2">
        <f>IFERROR(__xludf.DUMMYFUNCTION("""COMPUTED_VALUE"""),101201.9)</f>
        <v>101201.9</v>
      </c>
      <c r="D512" s="3">
        <f>IFERROR(__xludf.DUMMYFUNCTION("""COMPUTED_VALUE"""),43699.705555555556)</f>
        <v>43699.70556</v>
      </c>
      <c r="E512" s="2">
        <f>IFERROR(__xludf.DUMMYFUNCTION("""COMPUTED_VALUE"""),25.22)</f>
        <v>25.22</v>
      </c>
      <c r="G512" s="3">
        <f>IFERROR(__xludf.DUMMYFUNCTION("""COMPUTED_VALUE"""),43698.705555555556)</f>
        <v>43698.70556</v>
      </c>
      <c r="H512" s="2">
        <f>IFERROR(__xludf.DUMMYFUNCTION("""COMPUTED_VALUE"""),44.15)</f>
        <v>44.15</v>
      </c>
      <c r="J512" s="3">
        <f>IFERROR(__xludf.DUMMYFUNCTION("""COMPUTED_VALUE"""),43478.99861111111)</f>
        <v>43478.99861</v>
      </c>
      <c r="K512" s="2">
        <f>IFERROR(__xludf.DUMMYFUNCTION("""COMPUTED_VALUE"""),3.6596)</f>
        <v>3.6596</v>
      </c>
    </row>
    <row r="513">
      <c r="A513" s="3">
        <f>IFERROR(__xludf.DUMMYFUNCTION("""COMPUTED_VALUE"""),43699.705555555556)</f>
        <v>43699.70556</v>
      </c>
      <c r="B513" s="2">
        <f>IFERROR(__xludf.DUMMYFUNCTION("""COMPUTED_VALUE"""),100011.28)</f>
        <v>100011.28</v>
      </c>
      <c r="D513" s="3">
        <f>IFERROR(__xludf.DUMMYFUNCTION("""COMPUTED_VALUE"""),43700.705555555556)</f>
        <v>43700.70556</v>
      </c>
      <c r="E513" s="2">
        <f>IFERROR(__xludf.DUMMYFUNCTION("""COMPUTED_VALUE"""),24.28)</f>
        <v>24.28</v>
      </c>
      <c r="G513" s="3">
        <f>IFERROR(__xludf.DUMMYFUNCTION("""COMPUTED_VALUE"""),43699.705555555556)</f>
        <v>43699.70556</v>
      </c>
      <c r="H513" s="2">
        <f>IFERROR(__xludf.DUMMYFUNCTION("""COMPUTED_VALUE"""),43.89)</f>
        <v>43.89</v>
      </c>
      <c r="J513" s="3">
        <f>IFERROR(__xludf.DUMMYFUNCTION("""COMPUTED_VALUE"""),43479.99861111111)</f>
        <v>43479.99861</v>
      </c>
      <c r="K513" s="2">
        <f>IFERROR(__xludf.DUMMYFUNCTION("""COMPUTED_VALUE"""),3.6975)</f>
        <v>3.6975</v>
      </c>
    </row>
    <row r="514">
      <c r="A514" s="3">
        <f>IFERROR(__xludf.DUMMYFUNCTION("""COMPUTED_VALUE"""),43700.705555555556)</f>
        <v>43700.70556</v>
      </c>
      <c r="B514" s="2">
        <f>IFERROR(__xludf.DUMMYFUNCTION("""COMPUTED_VALUE"""),97667.49)</f>
        <v>97667.49</v>
      </c>
      <c r="D514" s="3">
        <f>IFERROR(__xludf.DUMMYFUNCTION("""COMPUTED_VALUE"""),43703.705555555556)</f>
        <v>43703.70556</v>
      </c>
      <c r="E514" s="2">
        <f>IFERROR(__xludf.DUMMYFUNCTION("""COMPUTED_VALUE"""),23.96)</f>
        <v>23.96</v>
      </c>
      <c r="G514" s="3">
        <f>IFERROR(__xludf.DUMMYFUNCTION("""COMPUTED_VALUE"""),43700.705555555556)</f>
        <v>43700.70556</v>
      </c>
      <c r="H514" s="2">
        <f>IFERROR(__xludf.DUMMYFUNCTION("""COMPUTED_VALUE"""),43.28)</f>
        <v>43.28</v>
      </c>
      <c r="J514" s="3">
        <f>IFERROR(__xludf.DUMMYFUNCTION("""COMPUTED_VALUE"""),43480.99861111111)</f>
        <v>43480.99861</v>
      </c>
      <c r="K514" s="2">
        <f>IFERROR(__xludf.DUMMYFUNCTION("""COMPUTED_VALUE"""),3.7164)</f>
        <v>3.7164</v>
      </c>
    </row>
    <row r="515">
      <c r="A515" s="3">
        <f>IFERROR(__xludf.DUMMYFUNCTION("""COMPUTED_VALUE"""),43703.705555555556)</f>
        <v>43703.70556</v>
      </c>
      <c r="B515" s="2">
        <f>IFERROR(__xludf.DUMMYFUNCTION("""COMPUTED_VALUE"""),96429.6)</f>
        <v>96429.6</v>
      </c>
      <c r="D515" s="3">
        <f>IFERROR(__xludf.DUMMYFUNCTION("""COMPUTED_VALUE"""),43704.705555555556)</f>
        <v>43704.70556</v>
      </c>
      <c r="E515" s="2">
        <f>IFERROR(__xludf.DUMMYFUNCTION("""COMPUTED_VALUE"""),24.34)</f>
        <v>24.34</v>
      </c>
      <c r="G515" s="3">
        <f>IFERROR(__xludf.DUMMYFUNCTION("""COMPUTED_VALUE"""),43703.705555555556)</f>
        <v>43703.70556</v>
      </c>
      <c r="H515" s="2">
        <f>IFERROR(__xludf.DUMMYFUNCTION("""COMPUTED_VALUE"""),42.8)</f>
        <v>42.8</v>
      </c>
      <c r="J515" s="3">
        <f>IFERROR(__xludf.DUMMYFUNCTION("""COMPUTED_VALUE"""),43481.99861111111)</f>
        <v>43481.99861</v>
      </c>
      <c r="K515" s="2">
        <f>IFERROR(__xludf.DUMMYFUNCTION("""COMPUTED_VALUE"""),3.7343)</f>
        <v>3.7343</v>
      </c>
    </row>
    <row r="516">
      <c r="A516" s="3">
        <f>IFERROR(__xludf.DUMMYFUNCTION("""COMPUTED_VALUE"""),43704.705555555556)</f>
        <v>43704.70556</v>
      </c>
      <c r="B516" s="2">
        <f>IFERROR(__xludf.DUMMYFUNCTION("""COMPUTED_VALUE"""),97276.19)</f>
        <v>97276.19</v>
      </c>
      <c r="D516" s="3">
        <f>IFERROR(__xludf.DUMMYFUNCTION("""COMPUTED_VALUE"""),43705.705555555556)</f>
        <v>43705.70556</v>
      </c>
      <c r="E516" s="2">
        <f>IFERROR(__xludf.DUMMYFUNCTION("""COMPUTED_VALUE"""),24.59)</f>
        <v>24.59</v>
      </c>
      <c r="G516" s="3">
        <f>IFERROR(__xludf.DUMMYFUNCTION("""COMPUTED_VALUE"""),43704.705555555556)</f>
        <v>43704.70556</v>
      </c>
      <c r="H516" s="2">
        <f>IFERROR(__xludf.DUMMYFUNCTION("""COMPUTED_VALUE"""),43.32)</f>
        <v>43.32</v>
      </c>
      <c r="J516" s="3">
        <f>IFERROR(__xludf.DUMMYFUNCTION("""COMPUTED_VALUE"""),43482.99861111111)</f>
        <v>43482.99861</v>
      </c>
      <c r="K516" s="2">
        <f>IFERROR(__xludf.DUMMYFUNCTION("""COMPUTED_VALUE"""),3.7489)</f>
        <v>3.7489</v>
      </c>
    </row>
    <row r="517">
      <c r="A517" s="3">
        <f>IFERROR(__xludf.DUMMYFUNCTION("""COMPUTED_VALUE"""),43705.705555555556)</f>
        <v>43705.70556</v>
      </c>
      <c r="B517" s="2">
        <f>IFERROR(__xludf.DUMMYFUNCTION("""COMPUTED_VALUE"""),98193.53)</f>
        <v>98193.53</v>
      </c>
      <c r="D517" s="3">
        <f>IFERROR(__xludf.DUMMYFUNCTION("""COMPUTED_VALUE"""),43706.705555555556)</f>
        <v>43706.70556</v>
      </c>
      <c r="E517" s="2">
        <f>IFERROR(__xludf.DUMMYFUNCTION("""COMPUTED_VALUE"""),25.5)</f>
        <v>25.5</v>
      </c>
      <c r="G517" s="3">
        <f>IFERROR(__xludf.DUMMYFUNCTION("""COMPUTED_VALUE"""),43705.705555555556)</f>
        <v>43705.70556</v>
      </c>
      <c r="H517" s="2">
        <f>IFERROR(__xludf.DUMMYFUNCTION("""COMPUTED_VALUE"""),43.48)</f>
        <v>43.48</v>
      </c>
      <c r="J517" s="3">
        <f>IFERROR(__xludf.DUMMYFUNCTION("""COMPUTED_VALUE"""),43483.99861111111)</f>
        <v>43483.99861</v>
      </c>
      <c r="K517" s="2">
        <f>IFERROR(__xludf.DUMMYFUNCTION("""COMPUTED_VALUE"""),3.7495)</f>
        <v>3.7495</v>
      </c>
    </row>
    <row r="518">
      <c r="A518" s="3">
        <f>IFERROR(__xludf.DUMMYFUNCTION("""COMPUTED_VALUE"""),43706.705555555556)</f>
        <v>43706.70556</v>
      </c>
      <c r="B518" s="2">
        <f>IFERROR(__xludf.DUMMYFUNCTION("""COMPUTED_VALUE"""),100524.43)</f>
        <v>100524.43</v>
      </c>
      <c r="D518" s="3">
        <f>IFERROR(__xludf.DUMMYFUNCTION("""COMPUTED_VALUE"""),43707.705555555556)</f>
        <v>43707.70556</v>
      </c>
      <c r="E518" s="2">
        <f>IFERROR(__xludf.DUMMYFUNCTION("""COMPUTED_VALUE"""),25.5)</f>
        <v>25.5</v>
      </c>
      <c r="G518" s="3">
        <f>IFERROR(__xludf.DUMMYFUNCTION("""COMPUTED_VALUE"""),43706.705555555556)</f>
        <v>43706.70556</v>
      </c>
      <c r="H518" s="2">
        <f>IFERROR(__xludf.DUMMYFUNCTION("""COMPUTED_VALUE"""),45.1)</f>
        <v>45.1</v>
      </c>
      <c r="J518" s="3">
        <f>IFERROR(__xludf.DUMMYFUNCTION("""COMPUTED_VALUE"""),43485.99861111111)</f>
        <v>43485.99861</v>
      </c>
      <c r="K518" s="2">
        <f>IFERROR(__xludf.DUMMYFUNCTION("""COMPUTED_VALUE"""),3.7502)</f>
        <v>3.7502</v>
      </c>
    </row>
    <row r="519">
      <c r="A519" s="3">
        <f>IFERROR(__xludf.DUMMYFUNCTION("""COMPUTED_VALUE"""),43707.705555555556)</f>
        <v>43707.70556</v>
      </c>
      <c r="B519" s="2">
        <f>IFERROR(__xludf.DUMMYFUNCTION("""COMPUTED_VALUE"""),101134.61)</f>
        <v>101134.61</v>
      </c>
      <c r="D519" s="3">
        <f>IFERROR(__xludf.DUMMYFUNCTION("""COMPUTED_VALUE"""),43710.705555555556)</f>
        <v>43710.70556</v>
      </c>
      <c r="E519" s="2">
        <f>IFERROR(__xludf.DUMMYFUNCTION("""COMPUTED_VALUE"""),25.3)</f>
        <v>25.3</v>
      </c>
      <c r="G519" s="3">
        <f>IFERROR(__xludf.DUMMYFUNCTION("""COMPUTED_VALUE"""),43707.705555555556)</f>
        <v>43707.70556</v>
      </c>
      <c r="H519" s="2">
        <f>IFERROR(__xludf.DUMMYFUNCTION("""COMPUTED_VALUE"""),45.57)</f>
        <v>45.57</v>
      </c>
      <c r="J519" s="3">
        <f>IFERROR(__xludf.DUMMYFUNCTION("""COMPUTED_VALUE"""),43486.99861111111)</f>
        <v>43486.99861</v>
      </c>
      <c r="K519" s="2">
        <f>IFERROR(__xludf.DUMMYFUNCTION("""COMPUTED_VALUE"""),3.7514)</f>
        <v>3.7514</v>
      </c>
    </row>
    <row r="520">
      <c r="A520" s="3">
        <f>IFERROR(__xludf.DUMMYFUNCTION("""COMPUTED_VALUE"""),43710.705555555556)</f>
        <v>43710.70556</v>
      </c>
      <c r="B520" s="2">
        <f>IFERROR(__xludf.DUMMYFUNCTION("""COMPUTED_VALUE"""),100625.74)</f>
        <v>100625.74</v>
      </c>
      <c r="D520" s="3">
        <f>IFERROR(__xludf.DUMMYFUNCTION("""COMPUTED_VALUE"""),43711.705555555556)</f>
        <v>43711.70556</v>
      </c>
      <c r="E520" s="2">
        <f>IFERROR(__xludf.DUMMYFUNCTION("""COMPUTED_VALUE"""),25.6)</f>
        <v>25.6</v>
      </c>
      <c r="G520" s="3">
        <f>IFERROR(__xludf.DUMMYFUNCTION("""COMPUTED_VALUE"""),43710.705555555556)</f>
        <v>43710.70556</v>
      </c>
      <c r="H520" s="2">
        <f>IFERROR(__xludf.DUMMYFUNCTION("""COMPUTED_VALUE"""),46.01)</f>
        <v>46.01</v>
      </c>
      <c r="J520" s="3">
        <f>IFERROR(__xludf.DUMMYFUNCTION("""COMPUTED_VALUE"""),43487.99861111111)</f>
        <v>43487.99861</v>
      </c>
      <c r="K520" s="2">
        <f>IFERROR(__xludf.DUMMYFUNCTION("""COMPUTED_VALUE"""),3.812)</f>
        <v>3.812</v>
      </c>
    </row>
    <row r="521">
      <c r="A521" s="3">
        <f>IFERROR(__xludf.DUMMYFUNCTION("""COMPUTED_VALUE"""),43711.705555555556)</f>
        <v>43711.70556</v>
      </c>
      <c r="B521" s="2">
        <f>IFERROR(__xludf.DUMMYFUNCTION("""COMPUTED_VALUE"""),99680.83)</f>
        <v>99680.83</v>
      </c>
      <c r="D521" s="3">
        <f>IFERROR(__xludf.DUMMYFUNCTION("""COMPUTED_VALUE"""),43712.705555555556)</f>
        <v>43712.70556</v>
      </c>
      <c r="E521" s="2">
        <f>IFERROR(__xludf.DUMMYFUNCTION("""COMPUTED_VALUE"""),26.26)</f>
        <v>26.26</v>
      </c>
      <c r="G521" s="3">
        <f>IFERROR(__xludf.DUMMYFUNCTION("""COMPUTED_VALUE"""),43711.705555555556)</f>
        <v>43711.70556</v>
      </c>
      <c r="H521" s="2">
        <f>IFERROR(__xludf.DUMMYFUNCTION("""COMPUTED_VALUE"""),45.52)</f>
        <v>45.52</v>
      </c>
      <c r="J521" s="3">
        <f>IFERROR(__xludf.DUMMYFUNCTION("""COMPUTED_VALUE"""),43488.99861111111)</f>
        <v>43488.99861</v>
      </c>
      <c r="K521" s="2">
        <f>IFERROR(__xludf.DUMMYFUNCTION("""COMPUTED_VALUE"""),3.7623)</f>
        <v>3.7623</v>
      </c>
    </row>
    <row r="522">
      <c r="A522" s="3">
        <f>IFERROR(__xludf.DUMMYFUNCTION("""COMPUTED_VALUE"""),43712.705555555556)</f>
        <v>43712.70556</v>
      </c>
      <c r="B522" s="2">
        <f>IFERROR(__xludf.DUMMYFUNCTION("""COMPUTED_VALUE"""),101200.89)</f>
        <v>101200.89</v>
      </c>
      <c r="D522" s="3">
        <f>IFERROR(__xludf.DUMMYFUNCTION("""COMPUTED_VALUE"""),43713.705555555556)</f>
        <v>43713.70556</v>
      </c>
      <c r="E522" s="2">
        <f>IFERROR(__xludf.DUMMYFUNCTION("""COMPUTED_VALUE"""),26.39)</f>
        <v>26.39</v>
      </c>
      <c r="G522" s="3">
        <f>IFERROR(__xludf.DUMMYFUNCTION("""COMPUTED_VALUE"""),43712.705555555556)</f>
        <v>43712.70556</v>
      </c>
      <c r="H522" s="2">
        <f>IFERROR(__xludf.DUMMYFUNCTION("""COMPUTED_VALUE"""),46.52)</f>
        <v>46.52</v>
      </c>
      <c r="J522" s="3">
        <f>IFERROR(__xludf.DUMMYFUNCTION("""COMPUTED_VALUE"""),43489.99861111111)</f>
        <v>43489.99861</v>
      </c>
      <c r="K522" s="2">
        <f>IFERROR(__xludf.DUMMYFUNCTION("""COMPUTED_VALUE"""),3.7698)</f>
        <v>3.7698</v>
      </c>
    </row>
    <row r="523">
      <c r="A523" s="3">
        <f>IFERROR(__xludf.DUMMYFUNCTION("""COMPUTED_VALUE"""),43713.705555555556)</f>
        <v>43713.70556</v>
      </c>
      <c r="B523" s="2">
        <f>IFERROR(__xludf.DUMMYFUNCTION("""COMPUTED_VALUE"""),102243.0)</f>
        <v>102243</v>
      </c>
      <c r="D523" s="3">
        <f>IFERROR(__xludf.DUMMYFUNCTION("""COMPUTED_VALUE"""),43714.705555555556)</f>
        <v>43714.70556</v>
      </c>
      <c r="E523" s="2">
        <f>IFERROR(__xludf.DUMMYFUNCTION("""COMPUTED_VALUE"""),26.52)</f>
        <v>26.52</v>
      </c>
      <c r="G523" s="3">
        <f>IFERROR(__xludf.DUMMYFUNCTION("""COMPUTED_VALUE"""),43713.705555555556)</f>
        <v>43713.70556</v>
      </c>
      <c r="H523" s="2">
        <f>IFERROR(__xludf.DUMMYFUNCTION("""COMPUTED_VALUE"""),46.52)</f>
        <v>46.52</v>
      </c>
      <c r="J523" s="3">
        <f>IFERROR(__xludf.DUMMYFUNCTION("""COMPUTED_VALUE"""),43490.99861111111)</f>
        <v>43490.99861</v>
      </c>
      <c r="K523" s="2">
        <f>IFERROR(__xludf.DUMMYFUNCTION("""COMPUTED_VALUE"""),3.7696)</f>
        <v>3.7696</v>
      </c>
    </row>
    <row r="524">
      <c r="A524" s="3">
        <f>IFERROR(__xludf.DUMMYFUNCTION("""COMPUTED_VALUE"""),43714.705555555556)</f>
        <v>43714.70556</v>
      </c>
      <c r="B524" s="2">
        <f>IFERROR(__xludf.DUMMYFUNCTION("""COMPUTED_VALUE"""),102935.43)</f>
        <v>102935.43</v>
      </c>
      <c r="D524" s="3">
        <f>IFERROR(__xludf.DUMMYFUNCTION("""COMPUTED_VALUE"""),43717.705555555556)</f>
        <v>43717.70556</v>
      </c>
      <c r="E524" s="2">
        <f>IFERROR(__xludf.DUMMYFUNCTION("""COMPUTED_VALUE"""),26.93)</f>
        <v>26.93</v>
      </c>
      <c r="G524" s="3">
        <f>IFERROR(__xludf.DUMMYFUNCTION("""COMPUTED_VALUE"""),43714.705555555556)</f>
        <v>43714.70556</v>
      </c>
      <c r="H524" s="2">
        <f>IFERROR(__xludf.DUMMYFUNCTION("""COMPUTED_VALUE"""),46.45)</f>
        <v>46.45</v>
      </c>
      <c r="J524" s="3">
        <f>IFERROR(__xludf.DUMMYFUNCTION("""COMPUTED_VALUE"""),43491.99861111111)</f>
        <v>43491.99861</v>
      </c>
      <c r="K524" s="2">
        <f>IFERROR(__xludf.DUMMYFUNCTION("""COMPUTED_VALUE"""),3.7719)</f>
        <v>3.7719</v>
      </c>
    </row>
    <row r="525">
      <c r="A525" s="3">
        <f>IFERROR(__xludf.DUMMYFUNCTION("""COMPUTED_VALUE"""),43717.705555555556)</f>
        <v>43717.70556</v>
      </c>
      <c r="B525" s="2">
        <f>IFERROR(__xludf.DUMMYFUNCTION("""COMPUTED_VALUE"""),103180.59)</f>
        <v>103180.59</v>
      </c>
      <c r="D525" s="3">
        <f>IFERROR(__xludf.DUMMYFUNCTION("""COMPUTED_VALUE"""),43718.705555555556)</f>
        <v>43718.70556</v>
      </c>
      <c r="E525" s="2">
        <f>IFERROR(__xludf.DUMMYFUNCTION("""COMPUTED_VALUE"""),27.1)</f>
        <v>27.1</v>
      </c>
      <c r="G525" s="3">
        <f>IFERROR(__xludf.DUMMYFUNCTION("""COMPUTED_VALUE"""),43717.705555555556)</f>
        <v>43717.70556</v>
      </c>
      <c r="H525" s="2">
        <f>IFERROR(__xludf.DUMMYFUNCTION("""COMPUTED_VALUE"""),47.89)</f>
        <v>47.89</v>
      </c>
      <c r="J525" s="3">
        <f>IFERROR(__xludf.DUMMYFUNCTION("""COMPUTED_VALUE"""),43492.99861111111)</f>
        <v>43492.99861</v>
      </c>
      <c r="K525" s="2">
        <f>IFERROR(__xludf.DUMMYFUNCTION("""COMPUTED_VALUE"""),3.7696)</f>
        <v>3.7696</v>
      </c>
    </row>
    <row r="526">
      <c r="A526" s="3">
        <f>IFERROR(__xludf.DUMMYFUNCTION("""COMPUTED_VALUE"""),43718.705555555556)</f>
        <v>43718.70556</v>
      </c>
      <c r="B526" s="2">
        <f>IFERROR(__xludf.DUMMYFUNCTION("""COMPUTED_VALUE"""),103031.5)</f>
        <v>103031.5</v>
      </c>
      <c r="D526" s="3">
        <f>IFERROR(__xludf.DUMMYFUNCTION("""COMPUTED_VALUE"""),43719.705555555556)</f>
        <v>43719.70556</v>
      </c>
      <c r="E526" s="2">
        <f>IFERROR(__xludf.DUMMYFUNCTION("""COMPUTED_VALUE"""),26.87)</f>
        <v>26.87</v>
      </c>
      <c r="G526" s="3">
        <f>IFERROR(__xludf.DUMMYFUNCTION("""COMPUTED_VALUE"""),43718.705555555556)</f>
        <v>43718.70556</v>
      </c>
      <c r="H526" s="2">
        <f>IFERROR(__xludf.DUMMYFUNCTION("""COMPUTED_VALUE"""),48.24)</f>
        <v>48.24</v>
      </c>
      <c r="J526" s="3">
        <f>IFERROR(__xludf.DUMMYFUNCTION("""COMPUTED_VALUE"""),43493.99861111111)</f>
        <v>43493.99861</v>
      </c>
      <c r="K526" s="2">
        <f>IFERROR(__xludf.DUMMYFUNCTION("""COMPUTED_VALUE"""),3.7596)</f>
        <v>3.7596</v>
      </c>
    </row>
    <row r="527">
      <c r="A527" s="3">
        <f>IFERROR(__xludf.DUMMYFUNCTION("""COMPUTED_VALUE"""),43719.705555555556)</f>
        <v>43719.70556</v>
      </c>
      <c r="B527" s="2">
        <f>IFERROR(__xludf.DUMMYFUNCTION("""COMPUTED_VALUE"""),103445.6)</f>
        <v>103445.6</v>
      </c>
      <c r="D527" s="3">
        <f>IFERROR(__xludf.DUMMYFUNCTION("""COMPUTED_VALUE"""),43720.705555555556)</f>
        <v>43720.70556</v>
      </c>
      <c r="E527" s="2">
        <f>IFERROR(__xludf.DUMMYFUNCTION("""COMPUTED_VALUE"""),27.06)</f>
        <v>27.06</v>
      </c>
      <c r="G527" s="3">
        <f>IFERROR(__xludf.DUMMYFUNCTION("""COMPUTED_VALUE"""),43719.705555555556)</f>
        <v>43719.70556</v>
      </c>
      <c r="H527" s="2">
        <f>IFERROR(__xludf.DUMMYFUNCTION("""COMPUTED_VALUE"""),47.95)</f>
        <v>47.95</v>
      </c>
      <c r="J527" s="3">
        <f>IFERROR(__xludf.DUMMYFUNCTION("""COMPUTED_VALUE"""),43494.99861111111)</f>
        <v>43494.99861</v>
      </c>
      <c r="K527" s="2">
        <f>IFERROR(__xludf.DUMMYFUNCTION("""COMPUTED_VALUE"""),3.7185)</f>
        <v>3.7185</v>
      </c>
    </row>
    <row r="528">
      <c r="A528" s="3">
        <f>IFERROR(__xludf.DUMMYFUNCTION("""COMPUTED_VALUE"""),43720.705555555556)</f>
        <v>43720.70556</v>
      </c>
      <c r="B528" s="2">
        <f>IFERROR(__xludf.DUMMYFUNCTION("""COMPUTED_VALUE"""),104370.91)</f>
        <v>104370.91</v>
      </c>
      <c r="D528" s="3">
        <f>IFERROR(__xludf.DUMMYFUNCTION("""COMPUTED_VALUE"""),43721.705555555556)</f>
        <v>43721.70556</v>
      </c>
      <c r="E528" s="2">
        <f>IFERROR(__xludf.DUMMYFUNCTION("""COMPUTED_VALUE"""),26.88)</f>
        <v>26.88</v>
      </c>
      <c r="G528" s="3">
        <f>IFERROR(__xludf.DUMMYFUNCTION("""COMPUTED_VALUE"""),43720.705555555556)</f>
        <v>43720.70556</v>
      </c>
      <c r="H528" s="2">
        <f>IFERROR(__xludf.DUMMYFUNCTION("""COMPUTED_VALUE"""),49.69)</f>
        <v>49.69</v>
      </c>
      <c r="J528" s="3">
        <f>IFERROR(__xludf.DUMMYFUNCTION("""COMPUTED_VALUE"""),43495.99861111111)</f>
        <v>43495.99861</v>
      </c>
      <c r="K528" s="2">
        <f>IFERROR(__xludf.DUMMYFUNCTION("""COMPUTED_VALUE"""),3.6814)</f>
        <v>3.6814</v>
      </c>
    </row>
    <row r="529">
      <c r="A529" s="3">
        <f>IFERROR(__xludf.DUMMYFUNCTION("""COMPUTED_VALUE"""),43721.705555555556)</f>
        <v>43721.70556</v>
      </c>
      <c r="B529" s="2">
        <f>IFERROR(__xludf.DUMMYFUNCTION("""COMPUTED_VALUE"""),103501.18)</f>
        <v>103501.18</v>
      </c>
      <c r="D529" s="3">
        <f>IFERROR(__xludf.DUMMYFUNCTION("""COMPUTED_VALUE"""),43724.705555555556)</f>
        <v>43724.70556</v>
      </c>
      <c r="E529" s="2">
        <f>IFERROR(__xludf.DUMMYFUNCTION("""COMPUTED_VALUE"""),28.06)</f>
        <v>28.06</v>
      </c>
      <c r="G529" s="3">
        <f>IFERROR(__xludf.DUMMYFUNCTION("""COMPUTED_VALUE"""),43721.705555555556)</f>
        <v>43721.70556</v>
      </c>
      <c r="H529" s="2">
        <f>IFERROR(__xludf.DUMMYFUNCTION("""COMPUTED_VALUE"""),49.79)</f>
        <v>49.79</v>
      </c>
      <c r="J529" s="3">
        <f>IFERROR(__xludf.DUMMYFUNCTION("""COMPUTED_VALUE"""),43496.99861111111)</f>
        <v>43496.99861</v>
      </c>
      <c r="K529" s="2">
        <f>IFERROR(__xludf.DUMMYFUNCTION("""COMPUTED_VALUE"""),3.6428)</f>
        <v>3.6428</v>
      </c>
    </row>
    <row r="530">
      <c r="A530" s="3">
        <f>IFERROR(__xludf.DUMMYFUNCTION("""COMPUTED_VALUE"""),43724.705555555556)</f>
        <v>43724.70556</v>
      </c>
      <c r="B530" s="2">
        <f>IFERROR(__xludf.DUMMYFUNCTION("""COMPUTED_VALUE"""),103680.41)</f>
        <v>103680.41</v>
      </c>
      <c r="D530" s="3">
        <f>IFERROR(__xludf.DUMMYFUNCTION("""COMPUTED_VALUE"""),43725.705555555556)</f>
        <v>43725.70556</v>
      </c>
      <c r="E530" s="2">
        <f>IFERROR(__xludf.DUMMYFUNCTION("""COMPUTED_VALUE"""),27.69)</f>
        <v>27.69</v>
      </c>
      <c r="G530" s="3">
        <f>IFERROR(__xludf.DUMMYFUNCTION("""COMPUTED_VALUE"""),43724.705555555556)</f>
        <v>43724.70556</v>
      </c>
      <c r="H530" s="2">
        <f>IFERROR(__xludf.DUMMYFUNCTION("""COMPUTED_VALUE"""),48.59)</f>
        <v>48.59</v>
      </c>
      <c r="J530" s="3">
        <f>IFERROR(__xludf.DUMMYFUNCTION("""COMPUTED_VALUE"""),43497.99861111111)</f>
        <v>43497.99861</v>
      </c>
      <c r="K530" s="2">
        <f>IFERROR(__xludf.DUMMYFUNCTION("""COMPUTED_VALUE"""),3.6583)</f>
        <v>3.6583</v>
      </c>
    </row>
    <row r="531">
      <c r="A531" s="3">
        <f>IFERROR(__xludf.DUMMYFUNCTION("""COMPUTED_VALUE"""),43725.705555555556)</f>
        <v>43725.70556</v>
      </c>
      <c r="B531" s="2">
        <f>IFERROR(__xludf.DUMMYFUNCTION("""COMPUTED_VALUE"""),104616.86)</f>
        <v>104616.86</v>
      </c>
      <c r="D531" s="3">
        <f>IFERROR(__xludf.DUMMYFUNCTION("""COMPUTED_VALUE"""),43726.705555555556)</f>
        <v>43726.70556</v>
      </c>
      <c r="E531" s="2">
        <f>IFERROR(__xludf.DUMMYFUNCTION("""COMPUTED_VALUE"""),27.22)</f>
        <v>27.22</v>
      </c>
      <c r="G531" s="3">
        <f>IFERROR(__xludf.DUMMYFUNCTION("""COMPUTED_VALUE"""),43725.705555555556)</f>
        <v>43725.70556</v>
      </c>
      <c r="H531" s="2">
        <f>IFERROR(__xludf.DUMMYFUNCTION("""COMPUTED_VALUE"""),48.9)</f>
        <v>48.9</v>
      </c>
      <c r="J531" s="3">
        <f>IFERROR(__xludf.DUMMYFUNCTION("""COMPUTED_VALUE"""),43499.99861111111)</f>
        <v>43499.99861</v>
      </c>
      <c r="K531" s="2">
        <f>IFERROR(__xludf.DUMMYFUNCTION("""COMPUTED_VALUE"""),3.6573)</f>
        <v>3.6573</v>
      </c>
    </row>
    <row r="532">
      <c r="A532" s="3">
        <f>IFERROR(__xludf.DUMMYFUNCTION("""COMPUTED_VALUE"""),43726.705555555556)</f>
        <v>43726.70556</v>
      </c>
      <c r="B532" s="2">
        <f>IFERROR(__xludf.DUMMYFUNCTION("""COMPUTED_VALUE"""),104531.93)</f>
        <v>104531.93</v>
      </c>
      <c r="D532" s="3">
        <f>IFERROR(__xludf.DUMMYFUNCTION("""COMPUTED_VALUE"""),43727.705555555556)</f>
        <v>43727.70556</v>
      </c>
      <c r="E532" s="2">
        <f>IFERROR(__xludf.DUMMYFUNCTION("""COMPUTED_VALUE"""),27.29)</f>
        <v>27.29</v>
      </c>
      <c r="G532" s="3">
        <f>IFERROR(__xludf.DUMMYFUNCTION("""COMPUTED_VALUE"""),43726.705555555556)</f>
        <v>43726.70556</v>
      </c>
      <c r="H532" s="2">
        <f>IFERROR(__xludf.DUMMYFUNCTION("""COMPUTED_VALUE"""),48.4)</f>
        <v>48.4</v>
      </c>
      <c r="J532" s="3">
        <f>IFERROR(__xludf.DUMMYFUNCTION("""COMPUTED_VALUE"""),43500.99861111111)</f>
        <v>43500.99861</v>
      </c>
      <c r="K532" s="2">
        <f>IFERROR(__xludf.DUMMYFUNCTION("""COMPUTED_VALUE"""),3.667)</f>
        <v>3.667</v>
      </c>
    </row>
    <row r="533">
      <c r="A533" s="3">
        <f>IFERROR(__xludf.DUMMYFUNCTION("""COMPUTED_VALUE"""),43727.705555555556)</f>
        <v>43727.70556</v>
      </c>
      <c r="B533" s="2">
        <f>IFERROR(__xludf.DUMMYFUNCTION("""COMPUTED_VALUE"""),104339.16)</f>
        <v>104339.16</v>
      </c>
      <c r="D533" s="3">
        <f>IFERROR(__xludf.DUMMYFUNCTION("""COMPUTED_VALUE"""),43728.705555555556)</f>
        <v>43728.70556</v>
      </c>
      <c r="E533" s="2">
        <f>IFERROR(__xludf.DUMMYFUNCTION("""COMPUTED_VALUE"""),27.0)</f>
        <v>27</v>
      </c>
      <c r="G533" s="3">
        <f>IFERROR(__xludf.DUMMYFUNCTION("""COMPUTED_VALUE"""),43727.705555555556)</f>
        <v>43727.70556</v>
      </c>
      <c r="H533" s="2">
        <f>IFERROR(__xludf.DUMMYFUNCTION("""COMPUTED_VALUE"""),48.32)</f>
        <v>48.32</v>
      </c>
      <c r="J533" s="3">
        <f>IFERROR(__xludf.DUMMYFUNCTION("""COMPUTED_VALUE"""),43501.99861111111)</f>
        <v>43501.99861</v>
      </c>
      <c r="K533" s="2">
        <f>IFERROR(__xludf.DUMMYFUNCTION("""COMPUTED_VALUE"""),3.6683)</f>
        <v>3.6683</v>
      </c>
    </row>
    <row r="534">
      <c r="A534" s="3">
        <f>IFERROR(__xludf.DUMMYFUNCTION("""COMPUTED_VALUE"""),43728.705555555556)</f>
        <v>43728.70556</v>
      </c>
      <c r="B534" s="2">
        <f>IFERROR(__xludf.DUMMYFUNCTION("""COMPUTED_VALUE"""),104817.4)</f>
        <v>104817.4</v>
      </c>
      <c r="D534" s="3">
        <f>IFERROR(__xludf.DUMMYFUNCTION("""COMPUTED_VALUE"""),43731.705555555556)</f>
        <v>43731.70556</v>
      </c>
      <c r="E534" s="2">
        <f>IFERROR(__xludf.DUMMYFUNCTION("""COMPUTED_VALUE"""),27.48)</f>
        <v>27.48</v>
      </c>
      <c r="G534" s="3">
        <f>IFERROR(__xludf.DUMMYFUNCTION("""COMPUTED_VALUE"""),43728.705555555556)</f>
        <v>43728.70556</v>
      </c>
      <c r="H534" s="2">
        <f>IFERROR(__xludf.DUMMYFUNCTION("""COMPUTED_VALUE"""),48.42)</f>
        <v>48.42</v>
      </c>
      <c r="J534" s="3">
        <f>IFERROR(__xludf.DUMMYFUNCTION("""COMPUTED_VALUE"""),43502.99861111111)</f>
        <v>43502.99861</v>
      </c>
      <c r="K534" s="2">
        <f>IFERROR(__xludf.DUMMYFUNCTION("""COMPUTED_VALUE"""),3.6947)</f>
        <v>3.6947</v>
      </c>
    </row>
    <row r="535">
      <c r="A535" s="3">
        <f>IFERROR(__xludf.DUMMYFUNCTION("""COMPUTED_VALUE"""),43731.705555555556)</f>
        <v>43731.70556</v>
      </c>
      <c r="B535" s="2">
        <f>IFERROR(__xludf.DUMMYFUNCTION("""COMPUTED_VALUE"""),104637.82)</f>
        <v>104637.82</v>
      </c>
      <c r="D535" s="3">
        <f>IFERROR(__xludf.DUMMYFUNCTION("""COMPUTED_VALUE"""),43732.705555555556)</f>
        <v>43732.70556</v>
      </c>
      <c r="E535" s="2">
        <f>IFERROR(__xludf.DUMMYFUNCTION("""COMPUTED_VALUE"""),27.27)</f>
        <v>27.27</v>
      </c>
      <c r="G535" s="3">
        <f>IFERROR(__xludf.DUMMYFUNCTION("""COMPUTED_VALUE"""),43731.705555555556)</f>
        <v>43731.70556</v>
      </c>
      <c r="H535" s="2">
        <f>IFERROR(__xludf.DUMMYFUNCTION("""COMPUTED_VALUE"""),48.1)</f>
        <v>48.1</v>
      </c>
      <c r="J535" s="3">
        <f>IFERROR(__xludf.DUMMYFUNCTION("""COMPUTED_VALUE"""),43503.99861111111)</f>
        <v>43503.99861</v>
      </c>
      <c r="K535" s="2">
        <f>IFERROR(__xludf.DUMMYFUNCTION("""COMPUTED_VALUE"""),3.7149)</f>
        <v>3.7149</v>
      </c>
    </row>
    <row r="536">
      <c r="A536" s="3">
        <f>IFERROR(__xludf.DUMMYFUNCTION("""COMPUTED_VALUE"""),43732.705555555556)</f>
        <v>43732.70556</v>
      </c>
      <c r="B536" s="2">
        <f>IFERROR(__xludf.DUMMYFUNCTION("""COMPUTED_VALUE"""),103875.66)</f>
        <v>103875.66</v>
      </c>
      <c r="D536" s="3">
        <f>IFERROR(__xludf.DUMMYFUNCTION("""COMPUTED_VALUE"""),43733.705555555556)</f>
        <v>43733.70556</v>
      </c>
      <c r="E536" s="2">
        <f>IFERROR(__xludf.DUMMYFUNCTION("""COMPUTED_VALUE"""),27.34)</f>
        <v>27.34</v>
      </c>
      <c r="G536" s="3">
        <f>IFERROR(__xludf.DUMMYFUNCTION("""COMPUTED_VALUE"""),43732.705555555556)</f>
        <v>43732.70556</v>
      </c>
      <c r="H536" s="2">
        <f>IFERROR(__xludf.DUMMYFUNCTION("""COMPUTED_VALUE"""),46.93)</f>
        <v>46.93</v>
      </c>
      <c r="J536" s="3">
        <f>IFERROR(__xludf.DUMMYFUNCTION("""COMPUTED_VALUE"""),43504.99861111111)</f>
        <v>43504.99861</v>
      </c>
      <c r="K536" s="2">
        <f>IFERROR(__xludf.DUMMYFUNCTION("""COMPUTED_VALUE"""),3.7286)</f>
        <v>3.7286</v>
      </c>
    </row>
    <row r="537">
      <c r="A537" s="3">
        <f>IFERROR(__xludf.DUMMYFUNCTION("""COMPUTED_VALUE"""),43733.705555555556)</f>
        <v>43733.70556</v>
      </c>
      <c r="B537" s="2">
        <f>IFERROR(__xludf.DUMMYFUNCTION("""COMPUTED_VALUE"""),104480.98)</f>
        <v>104480.98</v>
      </c>
      <c r="D537" s="3">
        <f>IFERROR(__xludf.DUMMYFUNCTION("""COMPUTED_VALUE"""),43734.705555555556)</f>
        <v>43734.70556</v>
      </c>
      <c r="E537" s="2">
        <f>IFERROR(__xludf.DUMMYFUNCTION("""COMPUTED_VALUE"""),27.7)</f>
        <v>27.7</v>
      </c>
      <c r="G537" s="3">
        <f>IFERROR(__xludf.DUMMYFUNCTION("""COMPUTED_VALUE"""),43733.705555555556)</f>
        <v>43733.70556</v>
      </c>
      <c r="H537" s="2">
        <f>IFERROR(__xludf.DUMMYFUNCTION("""COMPUTED_VALUE"""),47.86)</f>
        <v>47.86</v>
      </c>
      <c r="J537" s="3">
        <f>IFERROR(__xludf.DUMMYFUNCTION("""COMPUTED_VALUE"""),43505.99861111111)</f>
        <v>43505.99861</v>
      </c>
      <c r="K537" s="2">
        <f>IFERROR(__xludf.DUMMYFUNCTION("""COMPUTED_VALUE"""),3.7243)</f>
        <v>3.7243</v>
      </c>
    </row>
    <row r="538">
      <c r="A538" s="3">
        <f>IFERROR(__xludf.DUMMYFUNCTION("""COMPUTED_VALUE"""),43734.705555555556)</f>
        <v>43734.70556</v>
      </c>
      <c r="B538" s="2">
        <f>IFERROR(__xludf.DUMMYFUNCTION("""COMPUTED_VALUE"""),105319.4)</f>
        <v>105319.4</v>
      </c>
      <c r="D538" s="3">
        <f>IFERROR(__xludf.DUMMYFUNCTION("""COMPUTED_VALUE"""),43735.705555555556)</f>
        <v>43735.70556</v>
      </c>
      <c r="E538" s="2">
        <f>IFERROR(__xludf.DUMMYFUNCTION("""COMPUTED_VALUE"""),27.66)</f>
        <v>27.66</v>
      </c>
      <c r="G538" s="3">
        <f>IFERROR(__xludf.DUMMYFUNCTION("""COMPUTED_VALUE"""),43734.705555555556)</f>
        <v>43734.70556</v>
      </c>
      <c r="H538" s="2">
        <f>IFERROR(__xludf.DUMMYFUNCTION("""COMPUTED_VALUE"""),47.86)</f>
        <v>47.86</v>
      </c>
      <c r="J538" s="3">
        <f>IFERROR(__xludf.DUMMYFUNCTION("""COMPUTED_VALUE"""),43506.99861111111)</f>
        <v>43506.99861</v>
      </c>
      <c r="K538" s="2">
        <f>IFERROR(__xludf.DUMMYFUNCTION("""COMPUTED_VALUE"""),3.7286)</f>
        <v>3.7286</v>
      </c>
    </row>
    <row r="539">
      <c r="A539" s="3">
        <f>IFERROR(__xludf.DUMMYFUNCTION("""COMPUTED_VALUE"""),43735.705555555556)</f>
        <v>43735.70556</v>
      </c>
      <c r="B539" s="2">
        <f>IFERROR(__xludf.DUMMYFUNCTION("""COMPUTED_VALUE"""),105077.63)</f>
        <v>105077.63</v>
      </c>
      <c r="D539" s="3">
        <f>IFERROR(__xludf.DUMMYFUNCTION("""COMPUTED_VALUE"""),43738.705555555556)</f>
        <v>43738.70556</v>
      </c>
      <c r="E539" s="2">
        <f>IFERROR(__xludf.DUMMYFUNCTION("""COMPUTED_VALUE"""),27.55)</f>
        <v>27.55</v>
      </c>
      <c r="G539" s="3">
        <f>IFERROR(__xludf.DUMMYFUNCTION("""COMPUTED_VALUE"""),43735.705555555556)</f>
        <v>43735.70556</v>
      </c>
      <c r="H539" s="2">
        <f>IFERROR(__xludf.DUMMYFUNCTION("""COMPUTED_VALUE"""),47.66)</f>
        <v>47.66</v>
      </c>
      <c r="J539" s="3">
        <f>IFERROR(__xludf.DUMMYFUNCTION("""COMPUTED_VALUE"""),43507.99861111111)</f>
        <v>43507.99861</v>
      </c>
      <c r="K539" s="2">
        <f>IFERROR(__xludf.DUMMYFUNCTION("""COMPUTED_VALUE"""),3.7552)</f>
        <v>3.7552</v>
      </c>
    </row>
    <row r="540">
      <c r="A540" s="3">
        <f>IFERROR(__xludf.DUMMYFUNCTION("""COMPUTED_VALUE"""),43738.705555555556)</f>
        <v>43738.70556</v>
      </c>
      <c r="B540" s="2">
        <f>IFERROR(__xludf.DUMMYFUNCTION("""COMPUTED_VALUE"""),104745.32)</f>
        <v>104745.32</v>
      </c>
      <c r="D540" s="3">
        <f>IFERROR(__xludf.DUMMYFUNCTION("""COMPUTED_VALUE"""),43739.705555555556)</f>
        <v>43739.70556</v>
      </c>
      <c r="E540" s="2">
        <f>IFERROR(__xludf.DUMMYFUNCTION("""COMPUTED_VALUE"""),27.51)</f>
        <v>27.51</v>
      </c>
      <c r="G540" s="3">
        <f>IFERROR(__xludf.DUMMYFUNCTION("""COMPUTED_VALUE"""),43738.705555555556)</f>
        <v>43738.70556</v>
      </c>
      <c r="H540" s="2">
        <f>IFERROR(__xludf.DUMMYFUNCTION("""COMPUTED_VALUE"""),47.75)</f>
        <v>47.75</v>
      </c>
      <c r="J540" s="3">
        <f>IFERROR(__xludf.DUMMYFUNCTION("""COMPUTED_VALUE"""),43508.99861111111)</f>
        <v>43508.99861</v>
      </c>
      <c r="K540" s="2">
        <f>IFERROR(__xludf.DUMMYFUNCTION("""COMPUTED_VALUE"""),3.708)</f>
        <v>3.708</v>
      </c>
    </row>
    <row r="541">
      <c r="A541" s="3">
        <f>IFERROR(__xludf.DUMMYFUNCTION("""COMPUTED_VALUE"""),43739.705555555556)</f>
        <v>43739.70556</v>
      </c>
      <c r="B541" s="2">
        <f>IFERROR(__xludf.DUMMYFUNCTION("""COMPUTED_VALUE"""),104053.4)</f>
        <v>104053.4</v>
      </c>
      <c r="D541" s="3">
        <f>IFERROR(__xludf.DUMMYFUNCTION("""COMPUTED_VALUE"""),43740.705555555556)</f>
        <v>43740.70556</v>
      </c>
      <c r="E541" s="2">
        <f>IFERROR(__xludf.DUMMYFUNCTION("""COMPUTED_VALUE"""),26.72)</f>
        <v>26.72</v>
      </c>
      <c r="G541" s="3">
        <f>IFERROR(__xludf.DUMMYFUNCTION("""COMPUTED_VALUE"""),43739.705555555556)</f>
        <v>43739.70556</v>
      </c>
      <c r="H541" s="2">
        <f>IFERROR(__xludf.DUMMYFUNCTION("""COMPUTED_VALUE"""),47.71)</f>
        <v>47.71</v>
      </c>
      <c r="J541" s="3">
        <f>IFERROR(__xludf.DUMMYFUNCTION("""COMPUTED_VALUE"""),43509.99861111111)</f>
        <v>43509.99861</v>
      </c>
      <c r="K541" s="2">
        <f>IFERROR(__xludf.DUMMYFUNCTION("""COMPUTED_VALUE"""),3.7532)</f>
        <v>3.7532</v>
      </c>
    </row>
    <row r="542">
      <c r="A542" s="3">
        <f>IFERROR(__xludf.DUMMYFUNCTION("""COMPUTED_VALUE"""),43740.705555555556)</f>
        <v>43740.70556</v>
      </c>
      <c r="B542" s="2">
        <f>IFERROR(__xludf.DUMMYFUNCTION("""COMPUTED_VALUE"""),101031.44)</f>
        <v>101031.44</v>
      </c>
      <c r="D542" s="3">
        <f>IFERROR(__xludf.DUMMYFUNCTION("""COMPUTED_VALUE"""),43741.705555555556)</f>
        <v>43741.70556</v>
      </c>
      <c r="E542" s="2">
        <f>IFERROR(__xludf.DUMMYFUNCTION("""COMPUTED_VALUE"""),26.74)</f>
        <v>26.74</v>
      </c>
      <c r="G542" s="3">
        <f>IFERROR(__xludf.DUMMYFUNCTION("""COMPUTED_VALUE"""),43740.705555555556)</f>
        <v>43740.70556</v>
      </c>
      <c r="H542" s="2">
        <f>IFERROR(__xludf.DUMMYFUNCTION("""COMPUTED_VALUE"""),45.1)</f>
        <v>45.1</v>
      </c>
      <c r="J542" s="3">
        <f>IFERROR(__xludf.DUMMYFUNCTION("""COMPUTED_VALUE"""),43510.99861111111)</f>
        <v>43510.99861</v>
      </c>
      <c r="K542" s="2">
        <f>IFERROR(__xludf.DUMMYFUNCTION("""COMPUTED_VALUE"""),3.722)</f>
        <v>3.722</v>
      </c>
    </row>
    <row r="543">
      <c r="A543" s="3">
        <f>IFERROR(__xludf.DUMMYFUNCTION("""COMPUTED_VALUE"""),43741.705555555556)</f>
        <v>43741.70556</v>
      </c>
      <c r="B543" s="2">
        <f>IFERROR(__xludf.DUMMYFUNCTION("""COMPUTED_VALUE"""),101516.04)</f>
        <v>101516.04</v>
      </c>
      <c r="D543" s="3">
        <f>IFERROR(__xludf.DUMMYFUNCTION("""COMPUTED_VALUE"""),43742.705555555556)</f>
        <v>43742.70556</v>
      </c>
      <c r="E543" s="2">
        <f>IFERROR(__xludf.DUMMYFUNCTION("""COMPUTED_VALUE"""),26.51)</f>
        <v>26.51</v>
      </c>
      <c r="G543" s="3">
        <f>IFERROR(__xludf.DUMMYFUNCTION("""COMPUTED_VALUE"""),43741.705555555556)</f>
        <v>43741.70556</v>
      </c>
      <c r="H543" s="2">
        <f>IFERROR(__xludf.DUMMYFUNCTION("""COMPUTED_VALUE"""),45.44)</f>
        <v>45.44</v>
      </c>
      <c r="J543" s="3">
        <f>IFERROR(__xludf.DUMMYFUNCTION("""COMPUTED_VALUE"""),43511.99861111111)</f>
        <v>43511.99861</v>
      </c>
      <c r="K543" s="2">
        <f>IFERROR(__xludf.DUMMYFUNCTION("""COMPUTED_VALUE"""),3.699)</f>
        <v>3.699</v>
      </c>
    </row>
    <row r="544">
      <c r="A544" s="3">
        <f>IFERROR(__xludf.DUMMYFUNCTION("""COMPUTED_VALUE"""),43742.705555555556)</f>
        <v>43742.70556</v>
      </c>
      <c r="B544" s="2">
        <f>IFERROR(__xludf.DUMMYFUNCTION("""COMPUTED_VALUE"""),102551.32)</f>
        <v>102551.32</v>
      </c>
      <c r="D544" s="3">
        <f>IFERROR(__xludf.DUMMYFUNCTION("""COMPUTED_VALUE"""),43745.705555555556)</f>
        <v>43745.70556</v>
      </c>
      <c r="E544" s="2">
        <f>IFERROR(__xludf.DUMMYFUNCTION("""COMPUTED_VALUE"""),26.17)</f>
        <v>26.17</v>
      </c>
      <c r="G544" s="3">
        <f>IFERROR(__xludf.DUMMYFUNCTION("""COMPUTED_VALUE"""),43742.705555555556)</f>
        <v>43742.70556</v>
      </c>
      <c r="H544" s="2">
        <f>IFERROR(__xludf.DUMMYFUNCTION("""COMPUTED_VALUE"""),46.59)</f>
        <v>46.59</v>
      </c>
      <c r="J544" s="3">
        <f>IFERROR(__xludf.DUMMYFUNCTION("""COMPUTED_VALUE"""),43512.99861111111)</f>
        <v>43512.99861</v>
      </c>
      <c r="K544" s="2">
        <f>IFERROR(__xludf.DUMMYFUNCTION("""COMPUTED_VALUE"""),3.699)</f>
        <v>3.699</v>
      </c>
    </row>
    <row r="545">
      <c r="A545" s="3">
        <f>IFERROR(__xludf.DUMMYFUNCTION("""COMPUTED_VALUE"""),43745.705555555556)</f>
        <v>43745.70556</v>
      </c>
      <c r="B545" s="2">
        <f>IFERROR(__xludf.DUMMYFUNCTION("""COMPUTED_VALUE"""),100572.77)</f>
        <v>100572.77</v>
      </c>
      <c r="D545" s="3">
        <f>IFERROR(__xludf.DUMMYFUNCTION("""COMPUTED_VALUE"""),43746.705555555556)</f>
        <v>43746.70556</v>
      </c>
      <c r="E545" s="2">
        <f>IFERROR(__xludf.DUMMYFUNCTION("""COMPUTED_VALUE"""),26.02)</f>
        <v>26.02</v>
      </c>
      <c r="G545" s="3">
        <f>IFERROR(__xludf.DUMMYFUNCTION("""COMPUTED_VALUE"""),43745.705555555556)</f>
        <v>43745.70556</v>
      </c>
      <c r="H545" s="2">
        <f>IFERROR(__xludf.DUMMYFUNCTION("""COMPUTED_VALUE"""),46.04)</f>
        <v>46.04</v>
      </c>
      <c r="J545" s="3">
        <f>IFERROR(__xludf.DUMMYFUNCTION("""COMPUTED_VALUE"""),43513.99861111111)</f>
        <v>43513.99861</v>
      </c>
      <c r="K545" s="2">
        <f>IFERROR(__xludf.DUMMYFUNCTION("""COMPUTED_VALUE"""),3.6468)</f>
        <v>3.6468</v>
      </c>
    </row>
    <row r="546">
      <c r="A546" s="3">
        <f>IFERROR(__xludf.DUMMYFUNCTION("""COMPUTED_VALUE"""),43746.705555555556)</f>
        <v>43746.70556</v>
      </c>
      <c r="B546" s="2">
        <f>IFERROR(__xludf.DUMMYFUNCTION("""COMPUTED_VALUE"""),99981.4)</f>
        <v>99981.4</v>
      </c>
      <c r="D546" s="3">
        <f>IFERROR(__xludf.DUMMYFUNCTION("""COMPUTED_VALUE"""),43747.705555555556)</f>
        <v>43747.70556</v>
      </c>
      <c r="E546" s="2">
        <f>IFERROR(__xludf.DUMMYFUNCTION("""COMPUTED_VALUE"""),26.52)</f>
        <v>26.52</v>
      </c>
      <c r="G546" s="3">
        <f>IFERROR(__xludf.DUMMYFUNCTION("""COMPUTED_VALUE"""),43746.705555555556)</f>
        <v>43746.70556</v>
      </c>
      <c r="H546" s="2">
        <f>IFERROR(__xludf.DUMMYFUNCTION("""COMPUTED_VALUE"""),45.32)</f>
        <v>45.32</v>
      </c>
      <c r="J546" s="3">
        <f>IFERROR(__xludf.DUMMYFUNCTION("""COMPUTED_VALUE"""),43514.99861111111)</f>
        <v>43514.99861</v>
      </c>
      <c r="K546" s="2">
        <f>IFERROR(__xludf.DUMMYFUNCTION("""COMPUTED_VALUE"""),3.7317)</f>
        <v>3.7317</v>
      </c>
    </row>
    <row r="547">
      <c r="A547" s="3">
        <f>IFERROR(__xludf.DUMMYFUNCTION("""COMPUTED_VALUE"""),43747.705555555556)</f>
        <v>43747.70556</v>
      </c>
      <c r="B547" s="2">
        <f>IFERROR(__xludf.DUMMYFUNCTION("""COMPUTED_VALUE"""),101248.78)</f>
        <v>101248.78</v>
      </c>
      <c r="D547" s="3">
        <f>IFERROR(__xludf.DUMMYFUNCTION("""COMPUTED_VALUE"""),43748.705555555556)</f>
        <v>43748.70556</v>
      </c>
      <c r="E547" s="2">
        <f>IFERROR(__xludf.DUMMYFUNCTION("""COMPUTED_VALUE"""),26.74)</f>
        <v>26.74</v>
      </c>
      <c r="G547" s="3">
        <f>IFERROR(__xludf.DUMMYFUNCTION("""COMPUTED_VALUE"""),43747.705555555556)</f>
        <v>43747.70556</v>
      </c>
      <c r="H547" s="2">
        <f>IFERROR(__xludf.DUMMYFUNCTION("""COMPUTED_VALUE"""),45.67)</f>
        <v>45.67</v>
      </c>
      <c r="J547" s="3">
        <f>IFERROR(__xludf.DUMMYFUNCTION("""COMPUTED_VALUE"""),43515.99861111111)</f>
        <v>43515.99861</v>
      </c>
      <c r="K547" s="2">
        <f>IFERROR(__xludf.DUMMYFUNCTION("""COMPUTED_VALUE"""),3.722)</f>
        <v>3.722</v>
      </c>
    </row>
    <row r="548">
      <c r="A548" s="3">
        <f>IFERROR(__xludf.DUMMYFUNCTION("""COMPUTED_VALUE"""),43748.705555555556)</f>
        <v>43748.70556</v>
      </c>
      <c r="B548" s="2">
        <f>IFERROR(__xludf.DUMMYFUNCTION("""COMPUTED_VALUE"""),101817.13)</f>
        <v>101817.13</v>
      </c>
      <c r="D548" s="3">
        <f>IFERROR(__xludf.DUMMYFUNCTION("""COMPUTED_VALUE"""),43749.705555555556)</f>
        <v>43749.70556</v>
      </c>
      <c r="E548" s="2">
        <f>IFERROR(__xludf.DUMMYFUNCTION("""COMPUTED_VALUE"""),27.26)</f>
        <v>27.26</v>
      </c>
      <c r="G548" s="3">
        <f>IFERROR(__xludf.DUMMYFUNCTION("""COMPUTED_VALUE"""),43748.705555555556)</f>
        <v>43748.70556</v>
      </c>
      <c r="H548" s="2">
        <f>IFERROR(__xludf.DUMMYFUNCTION("""COMPUTED_VALUE"""),47.24)</f>
        <v>47.24</v>
      </c>
      <c r="J548" s="3">
        <f>IFERROR(__xludf.DUMMYFUNCTION("""COMPUTED_VALUE"""),43516.99861111111)</f>
        <v>43516.99861</v>
      </c>
      <c r="K548" s="2">
        <f>IFERROR(__xludf.DUMMYFUNCTION("""COMPUTED_VALUE"""),3.724)</f>
        <v>3.724</v>
      </c>
    </row>
    <row r="549">
      <c r="A549" s="3">
        <f>IFERROR(__xludf.DUMMYFUNCTION("""COMPUTED_VALUE"""),43749.705555555556)</f>
        <v>43749.70556</v>
      </c>
      <c r="B549" s="2">
        <f>IFERROR(__xludf.DUMMYFUNCTION("""COMPUTED_VALUE"""),103831.92)</f>
        <v>103831.92</v>
      </c>
      <c r="D549" s="3">
        <f>IFERROR(__xludf.DUMMYFUNCTION("""COMPUTED_VALUE"""),43752.705555555556)</f>
        <v>43752.70556</v>
      </c>
      <c r="E549" s="2">
        <f>IFERROR(__xludf.DUMMYFUNCTION("""COMPUTED_VALUE"""),27.31)</f>
        <v>27.31</v>
      </c>
      <c r="G549" s="3">
        <f>IFERROR(__xludf.DUMMYFUNCTION("""COMPUTED_VALUE"""),43749.705555555556)</f>
        <v>43749.70556</v>
      </c>
      <c r="H549" s="2">
        <f>IFERROR(__xludf.DUMMYFUNCTION("""COMPUTED_VALUE"""),48.64)</f>
        <v>48.64</v>
      </c>
      <c r="J549" s="3">
        <f>IFERROR(__xludf.DUMMYFUNCTION("""COMPUTED_VALUE"""),43517.99861111111)</f>
        <v>43517.99861</v>
      </c>
      <c r="K549" s="2">
        <f>IFERROR(__xludf.DUMMYFUNCTION("""COMPUTED_VALUE"""),3.7665)</f>
        <v>3.7665</v>
      </c>
    </row>
    <row r="550">
      <c r="A550" s="3">
        <f>IFERROR(__xludf.DUMMYFUNCTION("""COMPUTED_VALUE"""),43752.705555555556)</f>
        <v>43752.70556</v>
      </c>
      <c r="B550" s="2">
        <f>IFERROR(__xludf.DUMMYFUNCTION("""COMPUTED_VALUE"""),104301.58)</f>
        <v>104301.58</v>
      </c>
      <c r="D550" s="3">
        <f>IFERROR(__xludf.DUMMYFUNCTION("""COMPUTED_VALUE"""),43753.705555555556)</f>
        <v>43753.70556</v>
      </c>
      <c r="E550" s="2">
        <f>IFERROR(__xludf.DUMMYFUNCTION("""COMPUTED_VALUE"""),27.6)</f>
        <v>27.6</v>
      </c>
      <c r="G550" s="3">
        <f>IFERROR(__xludf.DUMMYFUNCTION("""COMPUTED_VALUE"""),43752.705555555556)</f>
        <v>43752.70556</v>
      </c>
      <c r="H550" s="2">
        <f>IFERROR(__xludf.DUMMYFUNCTION("""COMPUTED_VALUE"""),47.99)</f>
        <v>47.99</v>
      </c>
      <c r="J550" s="3">
        <f>IFERROR(__xludf.DUMMYFUNCTION("""COMPUTED_VALUE"""),43518.99861111111)</f>
        <v>43518.99861</v>
      </c>
      <c r="K550" s="2">
        <f>IFERROR(__xludf.DUMMYFUNCTION("""COMPUTED_VALUE"""),3.7467)</f>
        <v>3.7467</v>
      </c>
    </row>
    <row r="551">
      <c r="A551" s="3">
        <f>IFERROR(__xludf.DUMMYFUNCTION("""COMPUTED_VALUE"""),43753.705555555556)</f>
        <v>43753.70556</v>
      </c>
      <c r="B551" s="2">
        <f>IFERROR(__xludf.DUMMYFUNCTION("""COMPUTED_VALUE"""),104489.56)</f>
        <v>104489.56</v>
      </c>
      <c r="D551" s="3">
        <f>IFERROR(__xludf.DUMMYFUNCTION("""COMPUTED_VALUE"""),43754.705555555556)</f>
        <v>43754.70556</v>
      </c>
      <c r="E551" s="2">
        <f>IFERROR(__xludf.DUMMYFUNCTION("""COMPUTED_VALUE"""),27.93)</f>
        <v>27.93</v>
      </c>
      <c r="G551" s="3">
        <f>IFERROR(__xludf.DUMMYFUNCTION("""COMPUTED_VALUE"""),43753.705555555556)</f>
        <v>43753.70556</v>
      </c>
      <c r="H551" s="2">
        <f>IFERROR(__xludf.DUMMYFUNCTION("""COMPUTED_VALUE"""),47.91)</f>
        <v>47.91</v>
      </c>
      <c r="J551" s="3">
        <f>IFERROR(__xludf.DUMMYFUNCTION("""COMPUTED_VALUE"""),43519.99861111111)</f>
        <v>43519.99861</v>
      </c>
      <c r="K551" s="2">
        <f>IFERROR(__xludf.DUMMYFUNCTION("""COMPUTED_VALUE"""),3.7435)</f>
        <v>3.7435</v>
      </c>
    </row>
    <row r="552">
      <c r="A552" s="3">
        <f>IFERROR(__xludf.DUMMYFUNCTION("""COMPUTED_VALUE"""),43754.705555555556)</f>
        <v>43754.70556</v>
      </c>
      <c r="B552" s="2">
        <f>IFERROR(__xludf.DUMMYFUNCTION("""COMPUTED_VALUE"""),105422.8)</f>
        <v>105422.8</v>
      </c>
      <c r="D552" s="3">
        <f>IFERROR(__xludf.DUMMYFUNCTION("""COMPUTED_VALUE"""),43755.705555555556)</f>
        <v>43755.70556</v>
      </c>
      <c r="E552" s="2">
        <f>IFERROR(__xludf.DUMMYFUNCTION("""COMPUTED_VALUE"""),27.66)</f>
        <v>27.66</v>
      </c>
      <c r="G552" s="3">
        <f>IFERROR(__xludf.DUMMYFUNCTION("""COMPUTED_VALUE"""),43754.705555555556)</f>
        <v>43754.70556</v>
      </c>
      <c r="H552" s="2">
        <f>IFERROR(__xludf.DUMMYFUNCTION("""COMPUTED_VALUE"""),46.8)</f>
        <v>46.8</v>
      </c>
      <c r="J552" s="3">
        <f>IFERROR(__xludf.DUMMYFUNCTION("""COMPUTED_VALUE"""),43520.99861111111)</f>
        <v>43520.99861</v>
      </c>
      <c r="K552" s="2">
        <f>IFERROR(__xludf.DUMMYFUNCTION("""COMPUTED_VALUE"""),3.7463)</f>
        <v>3.7463</v>
      </c>
    </row>
    <row r="553">
      <c r="A553" s="3">
        <f>IFERROR(__xludf.DUMMYFUNCTION("""COMPUTED_VALUE"""),43755.705555555556)</f>
        <v>43755.70556</v>
      </c>
      <c r="B553" s="2">
        <f>IFERROR(__xludf.DUMMYFUNCTION("""COMPUTED_VALUE"""),105015.77)</f>
        <v>105015.77</v>
      </c>
      <c r="D553" s="3">
        <f>IFERROR(__xludf.DUMMYFUNCTION("""COMPUTED_VALUE"""),43756.705555555556)</f>
        <v>43756.70556</v>
      </c>
      <c r="E553" s="2">
        <f>IFERROR(__xludf.DUMMYFUNCTION("""COMPUTED_VALUE"""),27.6)</f>
        <v>27.6</v>
      </c>
      <c r="G553" s="3">
        <f>IFERROR(__xludf.DUMMYFUNCTION("""COMPUTED_VALUE"""),43755.705555555556)</f>
        <v>43755.70556</v>
      </c>
      <c r="H553" s="2">
        <f>IFERROR(__xludf.DUMMYFUNCTION("""COMPUTED_VALUE"""),46.71)</f>
        <v>46.71</v>
      </c>
      <c r="J553" s="3">
        <f>IFERROR(__xludf.DUMMYFUNCTION("""COMPUTED_VALUE"""),43521.99861111111)</f>
        <v>43521.99861</v>
      </c>
      <c r="K553" s="2">
        <f>IFERROR(__xludf.DUMMYFUNCTION("""COMPUTED_VALUE"""),3.7504)</f>
        <v>3.7504</v>
      </c>
    </row>
    <row r="554">
      <c r="A554" s="3">
        <f>IFERROR(__xludf.DUMMYFUNCTION("""COMPUTED_VALUE"""),43756.705555555556)</f>
        <v>43756.70556</v>
      </c>
      <c r="B554" s="2">
        <f>IFERROR(__xludf.DUMMYFUNCTION("""COMPUTED_VALUE"""),104728.89)</f>
        <v>104728.89</v>
      </c>
      <c r="D554" s="3">
        <f>IFERROR(__xludf.DUMMYFUNCTION("""COMPUTED_VALUE"""),43759.705555555556)</f>
        <v>43759.70556</v>
      </c>
      <c r="E554" s="2">
        <f>IFERROR(__xludf.DUMMYFUNCTION("""COMPUTED_VALUE"""),27.77)</f>
        <v>27.77</v>
      </c>
      <c r="G554" s="3">
        <f>IFERROR(__xludf.DUMMYFUNCTION("""COMPUTED_VALUE"""),43756.705555555556)</f>
        <v>43756.70556</v>
      </c>
      <c r="H554" s="2">
        <f>IFERROR(__xludf.DUMMYFUNCTION("""COMPUTED_VALUE"""),46.03)</f>
        <v>46.03</v>
      </c>
      <c r="J554" s="3">
        <f>IFERROR(__xludf.DUMMYFUNCTION("""COMPUTED_VALUE"""),43522.99861111111)</f>
        <v>43522.99861</v>
      </c>
      <c r="K554" s="2">
        <f>IFERROR(__xludf.DUMMYFUNCTION("""COMPUTED_VALUE"""),3.7471)</f>
        <v>3.7471</v>
      </c>
    </row>
    <row r="555">
      <c r="A555" s="3">
        <f>IFERROR(__xludf.DUMMYFUNCTION("""COMPUTED_VALUE"""),43759.705555555556)</f>
        <v>43759.70556</v>
      </c>
      <c r="B555" s="2">
        <f>IFERROR(__xludf.DUMMYFUNCTION("""COMPUTED_VALUE"""),106022.28)</f>
        <v>106022.28</v>
      </c>
      <c r="D555" s="3">
        <f>IFERROR(__xludf.DUMMYFUNCTION("""COMPUTED_VALUE"""),43760.705555555556)</f>
        <v>43760.70556</v>
      </c>
      <c r="E555" s="2">
        <f>IFERROR(__xludf.DUMMYFUNCTION("""COMPUTED_VALUE"""),28.57)</f>
        <v>28.57</v>
      </c>
      <c r="G555" s="3">
        <f>IFERROR(__xludf.DUMMYFUNCTION("""COMPUTED_VALUE"""),43759.705555555556)</f>
        <v>43759.70556</v>
      </c>
      <c r="H555" s="2">
        <f>IFERROR(__xludf.DUMMYFUNCTION("""COMPUTED_VALUE"""),47.21)</f>
        <v>47.21</v>
      </c>
      <c r="J555" s="3">
        <f>IFERROR(__xludf.DUMMYFUNCTION("""COMPUTED_VALUE"""),43523.99861111111)</f>
        <v>43523.99861</v>
      </c>
      <c r="K555" s="2">
        <f>IFERROR(__xludf.DUMMYFUNCTION("""COMPUTED_VALUE"""),3.7273)</f>
        <v>3.7273</v>
      </c>
    </row>
    <row r="556">
      <c r="A556" s="3">
        <f>IFERROR(__xludf.DUMMYFUNCTION("""COMPUTED_VALUE"""),43760.705555555556)</f>
        <v>43760.70556</v>
      </c>
      <c r="B556" s="2">
        <f>IFERROR(__xludf.DUMMYFUNCTION("""COMPUTED_VALUE"""),107381.11)</f>
        <v>107381.11</v>
      </c>
      <c r="D556" s="3">
        <f>IFERROR(__xludf.DUMMYFUNCTION("""COMPUTED_VALUE"""),43761.705555555556)</f>
        <v>43761.70556</v>
      </c>
      <c r="E556" s="2">
        <f>IFERROR(__xludf.DUMMYFUNCTION("""COMPUTED_VALUE"""),28.95)</f>
        <v>28.95</v>
      </c>
      <c r="G556" s="3">
        <f>IFERROR(__xludf.DUMMYFUNCTION("""COMPUTED_VALUE"""),43760.705555555556)</f>
        <v>43760.70556</v>
      </c>
      <c r="H556" s="2">
        <f>IFERROR(__xludf.DUMMYFUNCTION("""COMPUTED_VALUE"""),47.3)</f>
        <v>47.3</v>
      </c>
      <c r="J556" s="3">
        <f>IFERROR(__xludf.DUMMYFUNCTION("""COMPUTED_VALUE"""),43524.99861111111)</f>
        <v>43524.99861</v>
      </c>
      <c r="K556" s="2">
        <f>IFERROR(__xludf.DUMMYFUNCTION("""COMPUTED_VALUE"""),3.7475)</f>
        <v>3.7475</v>
      </c>
    </row>
    <row r="557">
      <c r="A557" s="3">
        <f>IFERROR(__xludf.DUMMYFUNCTION("""COMPUTED_VALUE"""),43761.705555555556)</f>
        <v>43761.70556</v>
      </c>
      <c r="B557" s="2">
        <f>IFERROR(__xludf.DUMMYFUNCTION("""COMPUTED_VALUE"""),107543.59)</f>
        <v>107543.59</v>
      </c>
      <c r="D557" s="3">
        <f>IFERROR(__xludf.DUMMYFUNCTION("""COMPUTED_VALUE"""),43762.705555555556)</f>
        <v>43762.70556</v>
      </c>
      <c r="E557" s="2">
        <f>IFERROR(__xludf.DUMMYFUNCTION("""COMPUTED_VALUE"""),28.32)</f>
        <v>28.32</v>
      </c>
      <c r="G557" s="3">
        <f>IFERROR(__xludf.DUMMYFUNCTION("""COMPUTED_VALUE"""),43761.705555555556)</f>
        <v>43761.70556</v>
      </c>
      <c r="H557" s="2">
        <f>IFERROR(__xludf.DUMMYFUNCTION("""COMPUTED_VALUE"""),47.11)</f>
        <v>47.11</v>
      </c>
      <c r="J557" s="3">
        <f>IFERROR(__xludf.DUMMYFUNCTION("""COMPUTED_VALUE"""),43525.99861111111)</f>
        <v>43525.99861</v>
      </c>
      <c r="K557" s="2">
        <f>IFERROR(__xludf.DUMMYFUNCTION("""COMPUTED_VALUE"""),3.7749)</f>
        <v>3.7749</v>
      </c>
    </row>
    <row r="558">
      <c r="A558" s="3">
        <f>IFERROR(__xludf.DUMMYFUNCTION("""COMPUTED_VALUE"""),43762.705555555556)</f>
        <v>43762.70556</v>
      </c>
      <c r="B558" s="2">
        <f>IFERROR(__xludf.DUMMYFUNCTION("""COMPUTED_VALUE"""),106986.15)</f>
        <v>106986.15</v>
      </c>
      <c r="D558" s="3">
        <f>IFERROR(__xludf.DUMMYFUNCTION("""COMPUTED_VALUE"""),43763.705555555556)</f>
        <v>43763.70556</v>
      </c>
      <c r="E558" s="2">
        <f>IFERROR(__xludf.DUMMYFUNCTION("""COMPUTED_VALUE"""),29.25)</f>
        <v>29.25</v>
      </c>
      <c r="G558" s="3">
        <f>IFERROR(__xludf.DUMMYFUNCTION("""COMPUTED_VALUE"""),43762.705555555556)</f>
        <v>43762.70556</v>
      </c>
      <c r="H558" s="2">
        <f>IFERROR(__xludf.DUMMYFUNCTION("""COMPUTED_VALUE"""),46.75)</f>
        <v>46.75</v>
      </c>
      <c r="J558" s="3">
        <f>IFERROR(__xludf.DUMMYFUNCTION("""COMPUTED_VALUE"""),43526.99861111111)</f>
        <v>43526.99861</v>
      </c>
      <c r="K558" s="2">
        <f>IFERROR(__xludf.DUMMYFUNCTION("""COMPUTED_VALUE"""),3.7727)</f>
        <v>3.7727</v>
      </c>
    </row>
    <row r="559">
      <c r="A559" s="3">
        <f>IFERROR(__xludf.DUMMYFUNCTION("""COMPUTED_VALUE"""),43763.705555555556)</f>
        <v>43763.70556</v>
      </c>
      <c r="B559" s="2">
        <f>IFERROR(__xludf.DUMMYFUNCTION("""COMPUTED_VALUE"""),107363.77)</f>
        <v>107363.77</v>
      </c>
      <c r="D559" s="3">
        <f>IFERROR(__xludf.DUMMYFUNCTION("""COMPUTED_VALUE"""),43766.705555555556)</f>
        <v>43766.70556</v>
      </c>
      <c r="E559" s="2">
        <f>IFERROR(__xludf.DUMMYFUNCTION("""COMPUTED_VALUE"""),29.6)</f>
        <v>29.6</v>
      </c>
      <c r="G559" s="3">
        <f>IFERROR(__xludf.DUMMYFUNCTION("""COMPUTED_VALUE"""),43763.705555555556)</f>
        <v>43763.70556</v>
      </c>
      <c r="H559" s="2">
        <f>IFERROR(__xludf.DUMMYFUNCTION("""COMPUTED_VALUE"""),48.56)</f>
        <v>48.56</v>
      </c>
      <c r="J559" s="3">
        <f>IFERROR(__xludf.DUMMYFUNCTION("""COMPUTED_VALUE"""),43527.99861111111)</f>
        <v>43527.99861</v>
      </c>
      <c r="K559" s="2">
        <f>IFERROR(__xludf.DUMMYFUNCTION("""COMPUTED_VALUE"""),3.77415)</f>
        <v>3.77415</v>
      </c>
    </row>
    <row r="560">
      <c r="A560" s="3">
        <f>IFERROR(__xludf.DUMMYFUNCTION("""COMPUTED_VALUE"""),43766.705555555556)</f>
        <v>43766.70556</v>
      </c>
      <c r="B560" s="2">
        <f>IFERROR(__xludf.DUMMYFUNCTION("""COMPUTED_VALUE"""),108187.06)</f>
        <v>108187.06</v>
      </c>
      <c r="D560" s="3">
        <f>IFERROR(__xludf.DUMMYFUNCTION("""COMPUTED_VALUE"""),43767.705555555556)</f>
        <v>43767.70556</v>
      </c>
      <c r="E560" s="2">
        <f>IFERROR(__xludf.DUMMYFUNCTION("""COMPUTED_VALUE"""),29.82)</f>
        <v>29.82</v>
      </c>
      <c r="G560" s="3">
        <f>IFERROR(__xludf.DUMMYFUNCTION("""COMPUTED_VALUE"""),43766.705555555556)</f>
        <v>43766.70556</v>
      </c>
      <c r="H560" s="2">
        <f>IFERROR(__xludf.DUMMYFUNCTION("""COMPUTED_VALUE"""),48.7)</f>
        <v>48.7</v>
      </c>
      <c r="J560" s="3">
        <f>IFERROR(__xludf.DUMMYFUNCTION("""COMPUTED_VALUE"""),43528.99861111111)</f>
        <v>43528.99861</v>
      </c>
      <c r="K560" s="2">
        <f>IFERROR(__xludf.DUMMYFUNCTION("""COMPUTED_VALUE"""),3.7756)</f>
        <v>3.7756</v>
      </c>
    </row>
    <row r="561">
      <c r="A561" s="3">
        <f>IFERROR(__xludf.DUMMYFUNCTION("""COMPUTED_VALUE"""),43767.705555555556)</f>
        <v>43767.70556</v>
      </c>
      <c r="B561" s="2">
        <f>IFERROR(__xludf.DUMMYFUNCTION("""COMPUTED_VALUE"""),107556.26)</f>
        <v>107556.26</v>
      </c>
      <c r="D561" s="3">
        <f>IFERROR(__xludf.DUMMYFUNCTION("""COMPUTED_VALUE"""),43768.705555555556)</f>
        <v>43768.70556</v>
      </c>
      <c r="E561" s="2">
        <f>IFERROR(__xludf.DUMMYFUNCTION("""COMPUTED_VALUE"""),30.08)</f>
        <v>30.08</v>
      </c>
      <c r="G561" s="3">
        <f>IFERROR(__xludf.DUMMYFUNCTION("""COMPUTED_VALUE"""),43767.705555555556)</f>
        <v>43767.70556</v>
      </c>
      <c r="H561" s="2">
        <f>IFERROR(__xludf.DUMMYFUNCTION("""COMPUTED_VALUE"""),48.65)</f>
        <v>48.65</v>
      </c>
      <c r="J561" s="3">
        <f>IFERROR(__xludf.DUMMYFUNCTION("""COMPUTED_VALUE"""),43529.99861111111)</f>
        <v>43529.99861</v>
      </c>
      <c r="K561" s="2">
        <f>IFERROR(__xludf.DUMMYFUNCTION("""COMPUTED_VALUE"""),3.7759)</f>
        <v>3.7759</v>
      </c>
    </row>
    <row r="562">
      <c r="A562" s="3">
        <f>IFERROR(__xludf.DUMMYFUNCTION("""COMPUTED_VALUE"""),43768.705555555556)</f>
        <v>43768.70556</v>
      </c>
      <c r="B562" s="2">
        <f>IFERROR(__xludf.DUMMYFUNCTION("""COMPUTED_VALUE"""),108407.54)</f>
        <v>108407.54</v>
      </c>
      <c r="D562" s="3">
        <f>IFERROR(__xludf.DUMMYFUNCTION("""COMPUTED_VALUE"""),43769.705555555556)</f>
        <v>43769.70556</v>
      </c>
      <c r="E562" s="2">
        <f>IFERROR(__xludf.DUMMYFUNCTION("""COMPUTED_VALUE"""),30.39)</f>
        <v>30.39</v>
      </c>
      <c r="G562" s="3">
        <f>IFERROR(__xludf.DUMMYFUNCTION("""COMPUTED_VALUE"""),43768.705555555556)</f>
        <v>43768.70556</v>
      </c>
      <c r="H562" s="2">
        <f>IFERROR(__xludf.DUMMYFUNCTION("""COMPUTED_VALUE"""),48.59)</f>
        <v>48.59</v>
      </c>
      <c r="J562" s="3">
        <f>IFERROR(__xludf.DUMMYFUNCTION("""COMPUTED_VALUE"""),43530.99861111111)</f>
        <v>43530.99861</v>
      </c>
      <c r="K562" s="2">
        <f>IFERROR(__xludf.DUMMYFUNCTION("""COMPUTED_VALUE"""),3.84035)</f>
        <v>3.84035</v>
      </c>
    </row>
    <row r="563">
      <c r="A563" s="3">
        <f>IFERROR(__xludf.DUMMYFUNCTION("""COMPUTED_VALUE"""),43769.705555555556)</f>
        <v>43769.70556</v>
      </c>
      <c r="B563" s="2">
        <f>IFERROR(__xludf.DUMMYFUNCTION("""COMPUTED_VALUE"""),107219.83)</f>
        <v>107219.83</v>
      </c>
      <c r="D563" s="3">
        <f>IFERROR(__xludf.DUMMYFUNCTION("""COMPUTED_VALUE"""),43770.705555555556)</f>
        <v>43770.70556</v>
      </c>
      <c r="E563" s="2">
        <f>IFERROR(__xludf.DUMMYFUNCTION("""COMPUTED_VALUE"""),30.43)</f>
        <v>30.43</v>
      </c>
      <c r="G563" s="3">
        <f>IFERROR(__xludf.DUMMYFUNCTION("""COMPUTED_VALUE"""),43769.705555555556)</f>
        <v>43769.70556</v>
      </c>
      <c r="H563" s="2">
        <f>IFERROR(__xludf.DUMMYFUNCTION("""COMPUTED_VALUE"""),47.2)</f>
        <v>47.2</v>
      </c>
      <c r="J563" s="3">
        <f>IFERROR(__xludf.DUMMYFUNCTION("""COMPUTED_VALUE"""),43531.99861111111)</f>
        <v>43531.99861</v>
      </c>
      <c r="K563" s="2">
        <f>IFERROR(__xludf.DUMMYFUNCTION("""COMPUTED_VALUE"""),3.8708)</f>
        <v>3.8708</v>
      </c>
    </row>
    <row r="564">
      <c r="A564" s="3">
        <f>IFERROR(__xludf.DUMMYFUNCTION("""COMPUTED_VALUE"""),43770.705555555556)</f>
        <v>43770.70556</v>
      </c>
      <c r="B564" s="2">
        <f>IFERROR(__xludf.DUMMYFUNCTION("""COMPUTED_VALUE"""),108195.63)</f>
        <v>108195.63</v>
      </c>
      <c r="D564" s="3">
        <f>IFERROR(__xludf.DUMMYFUNCTION("""COMPUTED_VALUE"""),43773.705555555556)</f>
        <v>43773.70556</v>
      </c>
      <c r="E564" s="2">
        <f>IFERROR(__xludf.DUMMYFUNCTION("""COMPUTED_VALUE"""),30.36)</f>
        <v>30.36</v>
      </c>
      <c r="G564" s="3">
        <f>IFERROR(__xludf.DUMMYFUNCTION("""COMPUTED_VALUE"""),43770.705555555556)</f>
        <v>43770.70556</v>
      </c>
      <c r="H564" s="2">
        <f>IFERROR(__xludf.DUMMYFUNCTION("""COMPUTED_VALUE"""),48.44)</f>
        <v>48.44</v>
      </c>
      <c r="J564" s="3">
        <f>IFERROR(__xludf.DUMMYFUNCTION("""COMPUTED_VALUE"""),43532.99861111111)</f>
        <v>43532.99861</v>
      </c>
      <c r="K564" s="2">
        <f>IFERROR(__xludf.DUMMYFUNCTION("""COMPUTED_VALUE"""),3.8696)</f>
        <v>3.8696</v>
      </c>
    </row>
    <row r="565">
      <c r="A565" s="3">
        <f>IFERROR(__xludf.DUMMYFUNCTION("""COMPUTED_VALUE"""),43773.705555555556)</f>
        <v>43773.70556</v>
      </c>
      <c r="B565" s="2">
        <f>IFERROR(__xludf.DUMMYFUNCTION("""COMPUTED_VALUE"""),108779.33)</f>
        <v>108779.33</v>
      </c>
      <c r="D565" s="3">
        <f>IFERROR(__xludf.DUMMYFUNCTION("""COMPUTED_VALUE"""),43774.705555555556)</f>
        <v>43774.70556</v>
      </c>
      <c r="E565" s="2">
        <f>IFERROR(__xludf.DUMMYFUNCTION("""COMPUTED_VALUE"""),29.65)</f>
        <v>29.65</v>
      </c>
      <c r="G565" s="3">
        <f>IFERROR(__xludf.DUMMYFUNCTION("""COMPUTED_VALUE"""),43773.705555555556)</f>
        <v>43773.70556</v>
      </c>
      <c r="H565" s="2">
        <f>IFERROR(__xludf.DUMMYFUNCTION("""COMPUTED_VALUE"""),49.82)</f>
        <v>49.82</v>
      </c>
      <c r="J565" s="3">
        <f>IFERROR(__xludf.DUMMYFUNCTION("""COMPUTED_VALUE"""),43533.99861111111)</f>
        <v>43533.99861</v>
      </c>
      <c r="K565" s="2">
        <f>IFERROR(__xludf.DUMMYFUNCTION("""COMPUTED_VALUE"""),3.8696)</f>
        <v>3.8696</v>
      </c>
    </row>
    <row r="566">
      <c r="A566" s="3">
        <f>IFERROR(__xludf.DUMMYFUNCTION("""COMPUTED_VALUE"""),43774.705555555556)</f>
        <v>43774.70556</v>
      </c>
      <c r="B566" s="2">
        <f>IFERROR(__xludf.DUMMYFUNCTION("""COMPUTED_VALUE"""),108719.02)</f>
        <v>108719.02</v>
      </c>
      <c r="D566" s="3">
        <f>IFERROR(__xludf.DUMMYFUNCTION("""COMPUTED_VALUE"""),43775.705555555556)</f>
        <v>43775.70556</v>
      </c>
      <c r="E566" s="2">
        <f>IFERROR(__xludf.DUMMYFUNCTION("""COMPUTED_VALUE"""),29.71)</f>
        <v>29.71</v>
      </c>
      <c r="G566" s="3">
        <f>IFERROR(__xludf.DUMMYFUNCTION("""COMPUTED_VALUE"""),43774.705555555556)</f>
        <v>43774.70556</v>
      </c>
      <c r="H566" s="2">
        <f>IFERROR(__xludf.DUMMYFUNCTION("""COMPUTED_VALUE"""),49.87)</f>
        <v>49.87</v>
      </c>
      <c r="J566" s="3">
        <f>IFERROR(__xludf.DUMMYFUNCTION("""COMPUTED_VALUE"""),43534.99861111111)</f>
        <v>43534.99861</v>
      </c>
      <c r="K566" s="2">
        <f>IFERROR(__xludf.DUMMYFUNCTION("""COMPUTED_VALUE"""),3.86655)</f>
        <v>3.86655</v>
      </c>
    </row>
    <row r="567">
      <c r="A567" s="3">
        <f>IFERROR(__xludf.DUMMYFUNCTION("""COMPUTED_VALUE"""),43775.705555555556)</f>
        <v>43775.70556</v>
      </c>
      <c r="B567" s="2">
        <f>IFERROR(__xludf.DUMMYFUNCTION("""COMPUTED_VALUE"""),108360.22)</f>
        <v>108360.22</v>
      </c>
      <c r="D567" s="3">
        <f>IFERROR(__xludf.DUMMYFUNCTION("""COMPUTED_VALUE"""),43776.705555555556)</f>
        <v>43776.70556</v>
      </c>
      <c r="E567" s="2">
        <f>IFERROR(__xludf.DUMMYFUNCTION("""COMPUTED_VALUE"""),30.9)</f>
        <v>30.9</v>
      </c>
      <c r="G567" s="3">
        <f>IFERROR(__xludf.DUMMYFUNCTION("""COMPUTED_VALUE"""),43775.705555555556)</f>
        <v>43775.70556</v>
      </c>
      <c r="H567" s="2">
        <f>IFERROR(__xludf.DUMMYFUNCTION("""COMPUTED_VALUE"""),49.69)</f>
        <v>49.69</v>
      </c>
      <c r="J567" s="3">
        <f>IFERROR(__xludf.DUMMYFUNCTION("""COMPUTED_VALUE"""),43535.99861111111)</f>
        <v>43535.99861</v>
      </c>
      <c r="K567" s="2">
        <f>IFERROR(__xludf.DUMMYFUNCTION("""COMPUTED_VALUE"""),3.8388)</f>
        <v>3.8388</v>
      </c>
    </row>
    <row r="568">
      <c r="A568" s="3">
        <f>IFERROR(__xludf.DUMMYFUNCTION("""COMPUTED_VALUE"""),43776.705555555556)</f>
        <v>43776.70556</v>
      </c>
      <c r="B568" s="2">
        <f>IFERROR(__xludf.DUMMYFUNCTION("""COMPUTED_VALUE"""),109580.57)</f>
        <v>109580.57</v>
      </c>
      <c r="D568" s="3">
        <f>IFERROR(__xludf.DUMMYFUNCTION("""COMPUTED_VALUE"""),43777.705555555556)</f>
        <v>43777.70556</v>
      </c>
      <c r="E568" s="2">
        <f>IFERROR(__xludf.DUMMYFUNCTION("""COMPUTED_VALUE"""),30.02)</f>
        <v>30.02</v>
      </c>
      <c r="G568" s="3">
        <f>IFERROR(__xludf.DUMMYFUNCTION("""COMPUTED_VALUE"""),43776.705555555556)</f>
        <v>43776.70556</v>
      </c>
      <c r="H568" s="2">
        <f>IFERROR(__xludf.DUMMYFUNCTION("""COMPUTED_VALUE"""),50.11)</f>
        <v>50.11</v>
      </c>
      <c r="J568" s="3">
        <f>IFERROR(__xludf.DUMMYFUNCTION("""COMPUTED_VALUE"""),43536.99861111111)</f>
        <v>43536.99861</v>
      </c>
      <c r="K568" s="2">
        <f>IFERROR(__xludf.DUMMYFUNCTION("""COMPUTED_VALUE"""),3.8131)</f>
        <v>3.8131</v>
      </c>
    </row>
    <row r="569">
      <c r="A569" s="3">
        <f>IFERROR(__xludf.DUMMYFUNCTION("""COMPUTED_VALUE"""),43777.705555555556)</f>
        <v>43777.70556</v>
      </c>
      <c r="B569" s="2">
        <f>IFERROR(__xludf.DUMMYFUNCTION("""COMPUTED_VALUE"""),107628.98)</f>
        <v>107628.98</v>
      </c>
      <c r="D569" s="3">
        <f>IFERROR(__xludf.DUMMYFUNCTION("""COMPUTED_VALUE"""),43780.705555555556)</f>
        <v>43780.70556</v>
      </c>
      <c r="E569" s="2">
        <f>IFERROR(__xludf.DUMMYFUNCTION("""COMPUTED_VALUE"""),30.45)</f>
        <v>30.45</v>
      </c>
      <c r="G569" s="3">
        <f>IFERROR(__xludf.DUMMYFUNCTION("""COMPUTED_VALUE"""),43777.705555555556)</f>
        <v>43777.70556</v>
      </c>
      <c r="H569" s="2">
        <f>IFERROR(__xludf.DUMMYFUNCTION("""COMPUTED_VALUE"""),49.18)</f>
        <v>49.18</v>
      </c>
      <c r="J569" s="3">
        <f>IFERROR(__xludf.DUMMYFUNCTION("""COMPUTED_VALUE"""),43537.99861111111)</f>
        <v>43537.99861</v>
      </c>
      <c r="K569" s="2">
        <f>IFERROR(__xludf.DUMMYFUNCTION("""COMPUTED_VALUE"""),3.8148)</f>
        <v>3.8148</v>
      </c>
    </row>
    <row r="570">
      <c r="A570" s="3">
        <f>IFERROR(__xludf.DUMMYFUNCTION("""COMPUTED_VALUE"""),43780.705555555556)</f>
        <v>43780.70556</v>
      </c>
      <c r="B570" s="2">
        <f>IFERROR(__xludf.DUMMYFUNCTION("""COMPUTED_VALUE"""),108367.44)</f>
        <v>108367.44</v>
      </c>
      <c r="D570" s="3">
        <f>IFERROR(__xludf.DUMMYFUNCTION("""COMPUTED_VALUE"""),43781.705555555556)</f>
        <v>43781.70556</v>
      </c>
      <c r="E570" s="2">
        <f>IFERROR(__xludf.DUMMYFUNCTION("""COMPUTED_VALUE"""),30.02)</f>
        <v>30.02</v>
      </c>
      <c r="G570" s="3">
        <f>IFERROR(__xludf.DUMMYFUNCTION("""COMPUTED_VALUE"""),43780.705555555556)</f>
        <v>43780.70556</v>
      </c>
      <c r="H570" s="2">
        <f>IFERROR(__xludf.DUMMYFUNCTION("""COMPUTED_VALUE"""),48.13)</f>
        <v>48.13</v>
      </c>
      <c r="J570" s="3">
        <f>IFERROR(__xludf.DUMMYFUNCTION("""COMPUTED_VALUE"""),43538.99861111111)</f>
        <v>43538.99861</v>
      </c>
      <c r="K570" s="2">
        <f>IFERROR(__xludf.DUMMYFUNCTION("""COMPUTED_VALUE"""),3.842)</f>
        <v>3.842</v>
      </c>
    </row>
    <row r="571">
      <c r="A571" s="3">
        <f>IFERROR(__xludf.DUMMYFUNCTION("""COMPUTED_VALUE"""),43781.705555555556)</f>
        <v>43781.70556</v>
      </c>
      <c r="B571" s="2">
        <f>IFERROR(__xludf.DUMMYFUNCTION("""COMPUTED_VALUE"""),106751.11)</f>
        <v>106751.11</v>
      </c>
      <c r="D571" s="3">
        <f>IFERROR(__xludf.DUMMYFUNCTION("""COMPUTED_VALUE"""),43782.705555555556)</f>
        <v>43782.70556</v>
      </c>
      <c r="E571" s="2">
        <f>IFERROR(__xludf.DUMMYFUNCTION("""COMPUTED_VALUE"""),29.9)</f>
        <v>29.9</v>
      </c>
      <c r="G571" s="3">
        <f>IFERROR(__xludf.DUMMYFUNCTION("""COMPUTED_VALUE"""),43781.705555555556)</f>
        <v>43781.70556</v>
      </c>
      <c r="H571" s="2">
        <f>IFERROR(__xludf.DUMMYFUNCTION("""COMPUTED_VALUE"""),47.9)</f>
        <v>47.9</v>
      </c>
      <c r="J571" s="3">
        <f>IFERROR(__xludf.DUMMYFUNCTION("""COMPUTED_VALUE"""),43539.99861111111)</f>
        <v>43539.99861</v>
      </c>
      <c r="K571" s="2">
        <f>IFERROR(__xludf.DUMMYFUNCTION("""COMPUTED_VALUE"""),3.8145)</f>
        <v>3.8145</v>
      </c>
    </row>
    <row r="572">
      <c r="A572" s="3">
        <f>IFERROR(__xludf.DUMMYFUNCTION("""COMPUTED_VALUE"""),43782.705555555556)</f>
        <v>43782.70556</v>
      </c>
      <c r="B572" s="2">
        <f>IFERROR(__xludf.DUMMYFUNCTION("""COMPUTED_VALUE"""),106059.95)</f>
        <v>106059.95</v>
      </c>
      <c r="D572" s="3">
        <f>IFERROR(__xludf.DUMMYFUNCTION("""COMPUTED_VALUE"""),43783.705555555556)</f>
        <v>43783.70556</v>
      </c>
      <c r="E572" s="2">
        <f>IFERROR(__xludf.DUMMYFUNCTION("""COMPUTED_VALUE"""),29.3)</f>
        <v>29.3</v>
      </c>
      <c r="G572" s="3">
        <f>IFERROR(__xludf.DUMMYFUNCTION("""COMPUTED_VALUE"""),43782.705555555556)</f>
        <v>43782.70556</v>
      </c>
      <c r="H572" s="2">
        <f>IFERROR(__xludf.DUMMYFUNCTION("""COMPUTED_VALUE"""),47.12)</f>
        <v>47.12</v>
      </c>
      <c r="J572" s="3">
        <f>IFERROR(__xludf.DUMMYFUNCTION("""COMPUTED_VALUE"""),43540.99861111111)</f>
        <v>43540.99861</v>
      </c>
      <c r="K572" s="2">
        <f>IFERROR(__xludf.DUMMYFUNCTION("""COMPUTED_VALUE"""),3.8145)</f>
        <v>3.8145</v>
      </c>
    </row>
    <row r="573">
      <c r="A573" s="3">
        <f>IFERROR(__xludf.DUMMYFUNCTION("""COMPUTED_VALUE"""),43783.705555555556)</f>
        <v>43783.70556</v>
      </c>
      <c r="B573" s="2">
        <f>IFERROR(__xludf.DUMMYFUNCTION("""COMPUTED_VALUE"""),106556.88)</f>
        <v>106556.88</v>
      </c>
      <c r="D573" s="3">
        <f>IFERROR(__xludf.DUMMYFUNCTION("""COMPUTED_VALUE"""),43787.705555555556)</f>
        <v>43787.70556</v>
      </c>
      <c r="E573" s="2">
        <f>IFERROR(__xludf.DUMMYFUNCTION("""COMPUTED_VALUE"""),29.08)</f>
        <v>29.08</v>
      </c>
      <c r="G573" s="3">
        <f>IFERROR(__xludf.DUMMYFUNCTION("""COMPUTED_VALUE"""),43783.705555555556)</f>
        <v>43783.70556</v>
      </c>
      <c r="H573" s="2">
        <f>IFERROR(__xludf.DUMMYFUNCTION("""COMPUTED_VALUE"""),47.0)</f>
        <v>47</v>
      </c>
      <c r="J573" s="3">
        <f>IFERROR(__xludf.DUMMYFUNCTION("""COMPUTED_VALUE"""),43541.99861111111)</f>
        <v>43541.99861</v>
      </c>
      <c r="K573" s="2">
        <f>IFERROR(__xludf.DUMMYFUNCTION("""COMPUTED_VALUE"""),3.8145)</f>
        <v>3.8145</v>
      </c>
    </row>
    <row r="574">
      <c r="A574" s="3">
        <f>IFERROR(__xludf.DUMMYFUNCTION("""COMPUTED_VALUE"""),43787.705555555556)</f>
        <v>43787.70556</v>
      </c>
      <c r="B574" s="2">
        <f>IFERROR(__xludf.DUMMYFUNCTION("""COMPUTED_VALUE"""),106269.25)</f>
        <v>106269.25</v>
      </c>
      <c r="D574" s="3">
        <f>IFERROR(__xludf.DUMMYFUNCTION("""COMPUTED_VALUE"""),43788.705555555556)</f>
        <v>43788.70556</v>
      </c>
      <c r="E574" s="2">
        <f>IFERROR(__xludf.DUMMYFUNCTION("""COMPUTED_VALUE"""),28.78)</f>
        <v>28.78</v>
      </c>
      <c r="G574" s="3">
        <f>IFERROR(__xludf.DUMMYFUNCTION("""COMPUTED_VALUE"""),43787.705555555556)</f>
        <v>43787.70556</v>
      </c>
      <c r="H574" s="2">
        <f>IFERROR(__xludf.DUMMYFUNCTION("""COMPUTED_VALUE"""),47.61)</f>
        <v>47.61</v>
      </c>
      <c r="J574" s="3">
        <f>IFERROR(__xludf.DUMMYFUNCTION("""COMPUTED_VALUE"""),43542.99861111111)</f>
        <v>43542.99861</v>
      </c>
      <c r="K574" s="2">
        <f>IFERROR(__xludf.DUMMYFUNCTION("""COMPUTED_VALUE"""),3.7915)</f>
        <v>3.7915</v>
      </c>
    </row>
    <row r="575">
      <c r="A575" s="3">
        <f>IFERROR(__xludf.DUMMYFUNCTION("""COMPUTED_VALUE"""),43788.705555555556)</f>
        <v>43788.70556</v>
      </c>
      <c r="B575" s="2">
        <f>IFERROR(__xludf.DUMMYFUNCTION("""COMPUTED_VALUE"""),105864.18)</f>
        <v>105864.18</v>
      </c>
      <c r="D575" s="3">
        <f>IFERROR(__xludf.DUMMYFUNCTION("""COMPUTED_VALUE"""),43790.705555555556)</f>
        <v>43790.70556</v>
      </c>
      <c r="E575" s="2">
        <f>IFERROR(__xludf.DUMMYFUNCTION("""COMPUTED_VALUE"""),29.85)</f>
        <v>29.85</v>
      </c>
      <c r="G575" s="3">
        <f>IFERROR(__xludf.DUMMYFUNCTION("""COMPUTED_VALUE"""),43788.705555555556)</f>
        <v>43788.70556</v>
      </c>
      <c r="H575" s="2">
        <f>IFERROR(__xludf.DUMMYFUNCTION("""COMPUTED_VALUE"""),48.17)</f>
        <v>48.17</v>
      </c>
      <c r="J575" s="3">
        <f>IFERROR(__xludf.DUMMYFUNCTION("""COMPUTED_VALUE"""),43543.99861111111)</f>
        <v>43543.99861</v>
      </c>
      <c r="K575" s="2">
        <f>IFERROR(__xludf.DUMMYFUNCTION("""COMPUTED_VALUE"""),3.7892)</f>
        <v>3.7892</v>
      </c>
    </row>
    <row r="576">
      <c r="A576" s="3">
        <f>IFERROR(__xludf.DUMMYFUNCTION("""COMPUTED_VALUE"""),43790.705555555556)</f>
        <v>43790.70556</v>
      </c>
      <c r="B576" s="2">
        <f>IFERROR(__xludf.DUMMYFUNCTION("""COMPUTED_VALUE"""),107496.73)</f>
        <v>107496.73</v>
      </c>
      <c r="D576" s="3">
        <f>IFERROR(__xludf.DUMMYFUNCTION("""COMPUTED_VALUE"""),43791.705555555556)</f>
        <v>43791.70556</v>
      </c>
      <c r="E576" s="2">
        <f>IFERROR(__xludf.DUMMYFUNCTION("""COMPUTED_VALUE"""),29.98)</f>
        <v>29.98</v>
      </c>
      <c r="G576" s="3">
        <f>IFERROR(__xludf.DUMMYFUNCTION("""COMPUTED_VALUE"""),43790.705555555556)</f>
        <v>43790.70556</v>
      </c>
      <c r="H576" s="2">
        <f>IFERROR(__xludf.DUMMYFUNCTION("""COMPUTED_VALUE"""),48.42)</f>
        <v>48.42</v>
      </c>
      <c r="J576" s="3">
        <f>IFERROR(__xludf.DUMMYFUNCTION("""COMPUTED_VALUE"""),43544.99861111111)</f>
        <v>43544.99861</v>
      </c>
      <c r="K576" s="2">
        <f>IFERROR(__xludf.DUMMYFUNCTION("""COMPUTED_VALUE"""),3.7757)</f>
        <v>3.7757</v>
      </c>
    </row>
    <row r="577">
      <c r="A577" s="3">
        <f>IFERROR(__xludf.DUMMYFUNCTION("""COMPUTED_VALUE"""),43791.705555555556)</f>
        <v>43791.70556</v>
      </c>
      <c r="B577" s="2">
        <f>IFERROR(__xludf.DUMMYFUNCTION("""COMPUTED_VALUE"""),108692.28)</f>
        <v>108692.28</v>
      </c>
      <c r="D577" s="3">
        <f>IFERROR(__xludf.DUMMYFUNCTION("""COMPUTED_VALUE"""),43794.705555555556)</f>
        <v>43794.70556</v>
      </c>
      <c r="E577" s="2">
        <f>IFERROR(__xludf.DUMMYFUNCTION("""COMPUTED_VALUE"""),29.73)</f>
        <v>29.73</v>
      </c>
      <c r="G577" s="3">
        <f>IFERROR(__xludf.DUMMYFUNCTION("""COMPUTED_VALUE"""),43791.705555555556)</f>
        <v>43791.70556</v>
      </c>
      <c r="H577" s="2">
        <f>IFERROR(__xludf.DUMMYFUNCTION("""COMPUTED_VALUE"""),50.03)</f>
        <v>50.03</v>
      </c>
      <c r="J577" s="3">
        <f>IFERROR(__xludf.DUMMYFUNCTION("""COMPUTED_VALUE"""),43545.99861111111)</f>
        <v>43545.99861</v>
      </c>
      <c r="K577" s="2">
        <f>IFERROR(__xludf.DUMMYFUNCTION("""COMPUTED_VALUE"""),3.7926)</f>
        <v>3.7926</v>
      </c>
    </row>
    <row r="578">
      <c r="A578" s="3">
        <f>IFERROR(__xludf.DUMMYFUNCTION("""COMPUTED_VALUE"""),43794.705555555556)</f>
        <v>43794.70556</v>
      </c>
      <c r="B578" s="2">
        <f>IFERROR(__xludf.DUMMYFUNCTION("""COMPUTED_VALUE"""),108423.93)</f>
        <v>108423.93</v>
      </c>
      <c r="D578" s="3">
        <f>IFERROR(__xludf.DUMMYFUNCTION("""COMPUTED_VALUE"""),43795.705555555556)</f>
        <v>43795.70556</v>
      </c>
      <c r="E578" s="2">
        <f>IFERROR(__xludf.DUMMYFUNCTION("""COMPUTED_VALUE"""),29.19)</f>
        <v>29.19</v>
      </c>
      <c r="G578" s="3">
        <f>IFERROR(__xludf.DUMMYFUNCTION("""COMPUTED_VALUE"""),43794.705555555556)</f>
        <v>43794.70556</v>
      </c>
      <c r="H578" s="2">
        <f>IFERROR(__xludf.DUMMYFUNCTION("""COMPUTED_VALUE"""),50.86)</f>
        <v>50.86</v>
      </c>
      <c r="J578" s="3">
        <f>IFERROR(__xludf.DUMMYFUNCTION("""COMPUTED_VALUE"""),43546.99861111111)</f>
        <v>43546.99861</v>
      </c>
      <c r="K578" s="2">
        <f>IFERROR(__xludf.DUMMYFUNCTION("""COMPUTED_VALUE"""),3.9075)</f>
        <v>3.9075</v>
      </c>
    </row>
    <row r="579">
      <c r="A579" s="3">
        <f>IFERROR(__xludf.DUMMYFUNCTION("""COMPUTED_VALUE"""),43795.705555555556)</f>
        <v>43795.70556</v>
      </c>
      <c r="B579" s="2">
        <f>IFERROR(__xludf.DUMMYFUNCTION("""COMPUTED_VALUE"""),107059.4)</f>
        <v>107059.4</v>
      </c>
      <c r="D579" s="3">
        <f>IFERROR(__xludf.DUMMYFUNCTION("""COMPUTED_VALUE"""),43796.705555555556)</f>
        <v>43796.70556</v>
      </c>
      <c r="E579" s="2">
        <f>IFERROR(__xludf.DUMMYFUNCTION("""COMPUTED_VALUE"""),29.33)</f>
        <v>29.33</v>
      </c>
      <c r="G579" s="3">
        <f>IFERROR(__xludf.DUMMYFUNCTION("""COMPUTED_VALUE"""),43795.705555555556)</f>
        <v>43795.70556</v>
      </c>
      <c r="H579" s="2">
        <f>IFERROR(__xludf.DUMMYFUNCTION("""COMPUTED_VALUE"""),51.22)</f>
        <v>51.22</v>
      </c>
      <c r="J579" s="3">
        <f>IFERROR(__xludf.DUMMYFUNCTION("""COMPUTED_VALUE"""),43547.99861111111)</f>
        <v>43547.99861</v>
      </c>
      <c r="K579" s="2">
        <f>IFERROR(__xludf.DUMMYFUNCTION("""COMPUTED_VALUE"""),3.9055)</f>
        <v>3.9055</v>
      </c>
    </row>
    <row r="580">
      <c r="A580" s="3">
        <f>IFERROR(__xludf.DUMMYFUNCTION("""COMPUTED_VALUE"""),43796.705555555556)</f>
        <v>43796.70556</v>
      </c>
      <c r="B580" s="2">
        <f>IFERROR(__xludf.DUMMYFUNCTION("""COMPUTED_VALUE"""),107707.75)</f>
        <v>107707.75</v>
      </c>
      <c r="D580" s="3">
        <f>IFERROR(__xludf.DUMMYFUNCTION("""COMPUTED_VALUE"""),43797.705555555556)</f>
        <v>43797.70556</v>
      </c>
      <c r="E580" s="2">
        <f>IFERROR(__xludf.DUMMYFUNCTION("""COMPUTED_VALUE"""),29.53)</f>
        <v>29.53</v>
      </c>
      <c r="G580" s="3">
        <f>IFERROR(__xludf.DUMMYFUNCTION("""COMPUTED_VALUE"""),43796.705555555556)</f>
        <v>43796.70556</v>
      </c>
      <c r="H580" s="2">
        <f>IFERROR(__xludf.DUMMYFUNCTION("""COMPUTED_VALUE"""),50.58)</f>
        <v>50.58</v>
      </c>
      <c r="J580" s="3">
        <f>IFERROR(__xludf.DUMMYFUNCTION("""COMPUTED_VALUE"""),43548.99861111111)</f>
        <v>43548.99861</v>
      </c>
      <c r="K580" s="2">
        <f>IFERROR(__xludf.DUMMYFUNCTION("""COMPUTED_VALUE"""),3.9075)</f>
        <v>3.9075</v>
      </c>
    </row>
    <row r="581">
      <c r="A581" s="3">
        <f>IFERROR(__xludf.DUMMYFUNCTION("""COMPUTED_VALUE"""),43797.705555555556)</f>
        <v>43797.70556</v>
      </c>
      <c r="B581" s="2">
        <f>IFERROR(__xludf.DUMMYFUNCTION("""COMPUTED_VALUE"""),108290.09)</f>
        <v>108290.09</v>
      </c>
      <c r="D581" s="3">
        <f>IFERROR(__xludf.DUMMYFUNCTION("""COMPUTED_VALUE"""),43798.705555555556)</f>
        <v>43798.70556</v>
      </c>
      <c r="E581" s="2">
        <f>IFERROR(__xludf.DUMMYFUNCTION("""COMPUTED_VALUE"""),29.15)</f>
        <v>29.15</v>
      </c>
      <c r="G581" s="3">
        <f>IFERROR(__xludf.DUMMYFUNCTION("""COMPUTED_VALUE"""),43797.705555555556)</f>
        <v>43797.70556</v>
      </c>
      <c r="H581" s="2">
        <f>IFERROR(__xludf.DUMMYFUNCTION("""COMPUTED_VALUE"""),50.37)</f>
        <v>50.37</v>
      </c>
      <c r="J581" s="3">
        <f>IFERROR(__xludf.DUMMYFUNCTION("""COMPUTED_VALUE"""),43549.99861111111)</f>
        <v>43549.99861</v>
      </c>
      <c r="K581" s="2">
        <f>IFERROR(__xludf.DUMMYFUNCTION("""COMPUTED_VALUE"""),3.8551)</f>
        <v>3.8551</v>
      </c>
    </row>
    <row r="582">
      <c r="A582" s="3">
        <f>IFERROR(__xludf.DUMMYFUNCTION("""COMPUTED_VALUE"""),43798.705555555556)</f>
        <v>43798.70556</v>
      </c>
      <c r="B582" s="2">
        <f>IFERROR(__xludf.DUMMYFUNCTION("""COMPUTED_VALUE"""),108233.28)</f>
        <v>108233.28</v>
      </c>
      <c r="D582" s="3">
        <f>IFERROR(__xludf.DUMMYFUNCTION("""COMPUTED_VALUE"""),43801.705555555556)</f>
        <v>43801.70556</v>
      </c>
      <c r="E582" s="2">
        <f>IFERROR(__xludf.DUMMYFUNCTION("""COMPUTED_VALUE"""),29.07)</f>
        <v>29.07</v>
      </c>
      <c r="G582" s="3">
        <f>IFERROR(__xludf.DUMMYFUNCTION("""COMPUTED_VALUE"""),43798.705555555556)</f>
        <v>43798.70556</v>
      </c>
      <c r="H582" s="2">
        <f>IFERROR(__xludf.DUMMYFUNCTION("""COMPUTED_VALUE"""),49.98)</f>
        <v>49.98</v>
      </c>
      <c r="J582" s="3">
        <f>IFERROR(__xludf.DUMMYFUNCTION("""COMPUTED_VALUE"""),43550.99861111111)</f>
        <v>43550.99861</v>
      </c>
      <c r="K582" s="2">
        <f>IFERROR(__xludf.DUMMYFUNCTION("""COMPUTED_VALUE"""),3.8764)</f>
        <v>3.8764</v>
      </c>
    </row>
    <row r="583">
      <c r="A583" s="3">
        <f>IFERROR(__xludf.DUMMYFUNCTION("""COMPUTED_VALUE"""),43801.705555555556)</f>
        <v>43801.70556</v>
      </c>
      <c r="B583" s="2">
        <f>IFERROR(__xludf.DUMMYFUNCTION("""COMPUTED_VALUE"""),108927.83)</f>
        <v>108927.83</v>
      </c>
      <c r="D583" s="3">
        <f>IFERROR(__xludf.DUMMYFUNCTION("""COMPUTED_VALUE"""),43802.705555555556)</f>
        <v>43802.70556</v>
      </c>
      <c r="E583" s="2">
        <f>IFERROR(__xludf.DUMMYFUNCTION("""COMPUTED_VALUE"""),28.98)</f>
        <v>28.98</v>
      </c>
      <c r="G583" s="3">
        <f>IFERROR(__xludf.DUMMYFUNCTION("""COMPUTED_VALUE"""),43801.705555555556)</f>
        <v>43801.70556</v>
      </c>
      <c r="H583" s="2">
        <f>IFERROR(__xludf.DUMMYFUNCTION("""COMPUTED_VALUE"""),51.34)</f>
        <v>51.34</v>
      </c>
      <c r="J583" s="3">
        <f>IFERROR(__xludf.DUMMYFUNCTION("""COMPUTED_VALUE"""),43551.99861111111)</f>
        <v>43551.99861</v>
      </c>
      <c r="K583" s="2">
        <f>IFERROR(__xludf.DUMMYFUNCTION("""COMPUTED_VALUE"""),3.99245)</f>
        <v>3.99245</v>
      </c>
    </row>
    <row r="584">
      <c r="A584" s="3">
        <f>IFERROR(__xludf.DUMMYFUNCTION("""COMPUTED_VALUE"""),43802.705555555556)</f>
        <v>43802.70556</v>
      </c>
      <c r="B584" s="2">
        <f>IFERROR(__xludf.DUMMYFUNCTION("""COMPUTED_VALUE"""),108956.02)</f>
        <v>108956.02</v>
      </c>
      <c r="D584" s="3">
        <f>IFERROR(__xludf.DUMMYFUNCTION("""COMPUTED_VALUE"""),43803.705555555556)</f>
        <v>43803.70556</v>
      </c>
      <c r="E584" s="2">
        <f>IFERROR(__xludf.DUMMYFUNCTION("""COMPUTED_VALUE"""),29.66)</f>
        <v>29.66</v>
      </c>
      <c r="G584" s="3">
        <f>IFERROR(__xludf.DUMMYFUNCTION("""COMPUTED_VALUE"""),43802.705555555556)</f>
        <v>43802.70556</v>
      </c>
      <c r="H584" s="2">
        <f>IFERROR(__xludf.DUMMYFUNCTION("""COMPUTED_VALUE"""),50.42)</f>
        <v>50.42</v>
      </c>
      <c r="J584" s="3">
        <f>IFERROR(__xludf.DUMMYFUNCTION("""COMPUTED_VALUE"""),43552.99861111111)</f>
        <v>43552.99861</v>
      </c>
      <c r="K584" s="2">
        <f>IFERROR(__xludf.DUMMYFUNCTION("""COMPUTED_VALUE"""),3.9013)</f>
        <v>3.9013</v>
      </c>
    </row>
    <row r="585">
      <c r="A585" s="3">
        <f>IFERROR(__xludf.DUMMYFUNCTION("""COMPUTED_VALUE"""),43803.705555555556)</f>
        <v>43803.70556</v>
      </c>
      <c r="B585" s="2">
        <f>IFERROR(__xludf.DUMMYFUNCTION("""COMPUTED_VALUE"""),110300.93)</f>
        <v>110300.93</v>
      </c>
      <c r="D585" s="3">
        <f>IFERROR(__xludf.DUMMYFUNCTION("""COMPUTED_VALUE"""),43804.705555555556)</f>
        <v>43804.70556</v>
      </c>
      <c r="E585" s="2">
        <f>IFERROR(__xludf.DUMMYFUNCTION("""COMPUTED_VALUE"""),30.05)</f>
        <v>30.05</v>
      </c>
      <c r="G585" s="3">
        <f>IFERROR(__xludf.DUMMYFUNCTION("""COMPUTED_VALUE"""),43803.705555555556)</f>
        <v>43803.70556</v>
      </c>
      <c r="H585" s="2">
        <f>IFERROR(__xludf.DUMMYFUNCTION("""COMPUTED_VALUE"""),50.92)</f>
        <v>50.92</v>
      </c>
      <c r="J585" s="3">
        <f>IFERROR(__xludf.DUMMYFUNCTION("""COMPUTED_VALUE"""),43553.99861111111)</f>
        <v>43553.99861</v>
      </c>
      <c r="K585" s="2">
        <f>IFERROR(__xludf.DUMMYFUNCTION("""COMPUTED_VALUE"""),3.9231)</f>
        <v>3.9231</v>
      </c>
    </row>
    <row r="586">
      <c r="A586" s="3">
        <f>IFERROR(__xludf.DUMMYFUNCTION("""COMPUTED_VALUE"""),43804.705555555556)</f>
        <v>43804.70556</v>
      </c>
      <c r="B586" s="2">
        <f>IFERROR(__xludf.DUMMYFUNCTION("""COMPUTED_VALUE"""),110622.27)</f>
        <v>110622.27</v>
      </c>
      <c r="D586" s="3">
        <f>IFERROR(__xludf.DUMMYFUNCTION("""COMPUTED_VALUE"""),43805.705555555556)</f>
        <v>43805.70556</v>
      </c>
      <c r="E586" s="2">
        <f>IFERROR(__xludf.DUMMYFUNCTION("""COMPUTED_VALUE"""),30.35)</f>
        <v>30.35</v>
      </c>
      <c r="G586" s="3">
        <f>IFERROR(__xludf.DUMMYFUNCTION("""COMPUTED_VALUE"""),43804.705555555556)</f>
        <v>43804.70556</v>
      </c>
      <c r="H586" s="2">
        <f>IFERROR(__xludf.DUMMYFUNCTION("""COMPUTED_VALUE"""),50.95)</f>
        <v>50.95</v>
      </c>
      <c r="J586" s="3">
        <f>IFERROR(__xludf.DUMMYFUNCTION("""COMPUTED_VALUE"""),43554.99861111111)</f>
        <v>43554.99861</v>
      </c>
      <c r="K586" s="2">
        <f>IFERROR(__xludf.DUMMYFUNCTION("""COMPUTED_VALUE"""),3.9231)</f>
        <v>3.9231</v>
      </c>
    </row>
    <row r="587">
      <c r="A587" s="3">
        <f>IFERROR(__xludf.DUMMYFUNCTION("""COMPUTED_VALUE"""),43805.705555555556)</f>
        <v>43805.70556</v>
      </c>
      <c r="B587" s="2">
        <f>IFERROR(__xludf.DUMMYFUNCTION("""COMPUTED_VALUE"""),111125.75)</f>
        <v>111125.75</v>
      </c>
      <c r="D587" s="3">
        <f>IFERROR(__xludf.DUMMYFUNCTION("""COMPUTED_VALUE"""),43808.705555555556)</f>
        <v>43808.70556</v>
      </c>
      <c r="E587" s="2">
        <f>IFERROR(__xludf.DUMMYFUNCTION("""COMPUTED_VALUE"""),30.21)</f>
        <v>30.21</v>
      </c>
      <c r="G587" s="3">
        <f>IFERROR(__xludf.DUMMYFUNCTION("""COMPUTED_VALUE"""),43805.705555555556)</f>
        <v>43805.70556</v>
      </c>
      <c r="H587" s="2">
        <f>IFERROR(__xludf.DUMMYFUNCTION("""COMPUTED_VALUE"""),51.35)</f>
        <v>51.35</v>
      </c>
      <c r="J587" s="3">
        <f>IFERROR(__xludf.DUMMYFUNCTION("""COMPUTED_VALUE"""),43555.99861111111)</f>
        <v>43555.99861</v>
      </c>
      <c r="K587" s="2">
        <f>IFERROR(__xludf.DUMMYFUNCTION("""COMPUTED_VALUE"""),3.92545)</f>
        <v>3.92545</v>
      </c>
    </row>
    <row r="588">
      <c r="A588" s="3">
        <f>IFERROR(__xludf.DUMMYFUNCTION("""COMPUTED_VALUE"""),43808.705555555556)</f>
        <v>43808.70556</v>
      </c>
      <c r="B588" s="2">
        <f>IFERROR(__xludf.DUMMYFUNCTION("""COMPUTED_VALUE"""),110977.23)</f>
        <v>110977.23</v>
      </c>
      <c r="D588" s="3">
        <f>IFERROR(__xludf.DUMMYFUNCTION("""COMPUTED_VALUE"""),43809.705555555556)</f>
        <v>43809.70556</v>
      </c>
      <c r="E588" s="2">
        <f>IFERROR(__xludf.DUMMYFUNCTION("""COMPUTED_VALUE"""),30.44)</f>
        <v>30.44</v>
      </c>
      <c r="G588" s="3">
        <f>IFERROR(__xludf.DUMMYFUNCTION("""COMPUTED_VALUE"""),43808.705555555556)</f>
        <v>43808.70556</v>
      </c>
      <c r="H588" s="2">
        <f>IFERROR(__xludf.DUMMYFUNCTION("""COMPUTED_VALUE"""),51.44)</f>
        <v>51.44</v>
      </c>
      <c r="J588" s="3">
        <f>IFERROR(__xludf.DUMMYFUNCTION("""COMPUTED_VALUE"""),43556.99861111111)</f>
        <v>43556.99861</v>
      </c>
      <c r="K588" s="2">
        <f>IFERROR(__xludf.DUMMYFUNCTION("""COMPUTED_VALUE"""),3.85205)</f>
        <v>3.85205</v>
      </c>
    </row>
    <row r="589">
      <c r="A589" s="3">
        <f>IFERROR(__xludf.DUMMYFUNCTION("""COMPUTED_VALUE"""),43809.705555555556)</f>
        <v>43809.70556</v>
      </c>
      <c r="B589" s="2">
        <f>IFERROR(__xludf.DUMMYFUNCTION("""COMPUTED_VALUE"""),110672.01)</f>
        <v>110672.01</v>
      </c>
      <c r="D589" s="3">
        <f>IFERROR(__xludf.DUMMYFUNCTION("""COMPUTED_VALUE"""),43810.705555555556)</f>
        <v>43810.70556</v>
      </c>
      <c r="E589" s="2">
        <f>IFERROR(__xludf.DUMMYFUNCTION("""COMPUTED_VALUE"""),30.4)</f>
        <v>30.4</v>
      </c>
      <c r="G589" s="3">
        <f>IFERROR(__xludf.DUMMYFUNCTION("""COMPUTED_VALUE"""),43809.705555555556)</f>
        <v>43809.70556</v>
      </c>
      <c r="H589" s="2">
        <f>IFERROR(__xludf.DUMMYFUNCTION("""COMPUTED_VALUE"""),51.2)</f>
        <v>51.2</v>
      </c>
      <c r="J589" s="3">
        <f>IFERROR(__xludf.DUMMYFUNCTION("""COMPUTED_VALUE"""),43557.99861111111)</f>
        <v>43557.99861</v>
      </c>
      <c r="K589" s="2">
        <f>IFERROR(__xludf.DUMMYFUNCTION("""COMPUTED_VALUE"""),3.8538)</f>
        <v>3.8538</v>
      </c>
    </row>
    <row r="590">
      <c r="A590" s="3">
        <f>IFERROR(__xludf.DUMMYFUNCTION("""COMPUTED_VALUE"""),43810.705555555556)</f>
        <v>43810.70556</v>
      </c>
      <c r="B590" s="2">
        <f>IFERROR(__xludf.DUMMYFUNCTION("""COMPUTED_VALUE"""),110963.87)</f>
        <v>110963.87</v>
      </c>
      <c r="D590" s="3">
        <f>IFERROR(__xludf.DUMMYFUNCTION("""COMPUTED_VALUE"""),43811.705555555556)</f>
        <v>43811.70556</v>
      </c>
      <c r="E590" s="2">
        <f>IFERROR(__xludf.DUMMYFUNCTION("""COMPUTED_VALUE"""),30.97)</f>
        <v>30.97</v>
      </c>
      <c r="G590" s="3">
        <f>IFERROR(__xludf.DUMMYFUNCTION("""COMPUTED_VALUE"""),43810.705555555556)</f>
        <v>43810.70556</v>
      </c>
      <c r="H590" s="2">
        <f>IFERROR(__xludf.DUMMYFUNCTION("""COMPUTED_VALUE"""),51.83)</f>
        <v>51.83</v>
      </c>
      <c r="J590" s="3">
        <f>IFERROR(__xludf.DUMMYFUNCTION("""COMPUTED_VALUE"""),43558.99861111111)</f>
        <v>43558.99861</v>
      </c>
      <c r="K590" s="2">
        <f>IFERROR(__xludf.DUMMYFUNCTION("""COMPUTED_VALUE"""),3.8698)</f>
        <v>3.8698</v>
      </c>
    </row>
    <row r="591">
      <c r="A591" s="3">
        <f>IFERROR(__xludf.DUMMYFUNCTION("""COMPUTED_VALUE"""),43811.705555555556)</f>
        <v>43811.70556</v>
      </c>
      <c r="B591" s="2">
        <f>IFERROR(__xludf.DUMMYFUNCTION("""COMPUTED_VALUE"""),112199.74)</f>
        <v>112199.74</v>
      </c>
      <c r="D591" s="3">
        <f>IFERROR(__xludf.DUMMYFUNCTION("""COMPUTED_VALUE"""),43812.705555555556)</f>
        <v>43812.70556</v>
      </c>
      <c r="E591" s="2">
        <f>IFERROR(__xludf.DUMMYFUNCTION("""COMPUTED_VALUE"""),29.98)</f>
        <v>29.98</v>
      </c>
      <c r="G591" s="3">
        <f>IFERROR(__xludf.DUMMYFUNCTION("""COMPUTED_VALUE"""),43811.705555555556)</f>
        <v>43811.70556</v>
      </c>
      <c r="H591" s="2">
        <f>IFERROR(__xludf.DUMMYFUNCTION("""COMPUTED_VALUE"""),52.95)</f>
        <v>52.95</v>
      </c>
      <c r="J591" s="3">
        <f>IFERROR(__xludf.DUMMYFUNCTION("""COMPUTED_VALUE"""),43559.99861111111)</f>
        <v>43559.99861</v>
      </c>
      <c r="K591" s="2">
        <f>IFERROR(__xludf.DUMMYFUNCTION("""COMPUTED_VALUE"""),3.8574)</f>
        <v>3.8574</v>
      </c>
    </row>
    <row r="592">
      <c r="A592" s="3">
        <f>IFERROR(__xludf.DUMMYFUNCTION("""COMPUTED_VALUE"""),43812.705555555556)</f>
        <v>43812.70556</v>
      </c>
      <c r="B592" s="2">
        <f>IFERROR(__xludf.DUMMYFUNCTION("""COMPUTED_VALUE"""),112564.86)</f>
        <v>112564.86</v>
      </c>
      <c r="D592" s="3">
        <f>IFERROR(__xludf.DUMMYFUNCTION("""COMPUTED_VALUE"""),43815.705555555556)</f>
        <v>43815.70556</v>
      </c>
      <c r="E592" s="2">
        <f>IFERROR(__xludf.DUMMYFUNCTION("""COMPUTED_VALUE"""),29.41)</f>
        <v>29.41</v>
      </c>
      <c r="G592" s="3">
        <f>IFERROR(__xludf.DUMMYFUNCTION("""COMPUTED_VALUE"""),43812.705555555556)</f>
        <v>43812.70556</v>
      </c>
      <c r="H592" s="2">
        <f>IFERROR(__xludf.DUMMYFUNCTION("""COMPUTED_VALUE"""),53.76)</f>
        <v>53.76</v>
      </c>
      <c r="J592" s="3">
        <f>IFERROR(__xludf.DUMMYFUNCTION("""COMPUTED_VALUE"""),43560.99861111111)</f>
        <v>43560.99861</v>
      </c>
      <c r="K592" s="2">
        <f>IFERROR(__xludf.DUMMYFUNCTION("""COMPUTED_VALUE"""),3.8753)</f>
        <v>3.8753</v>
      </c>
    </row>
    <row r="593">
      <c r="A593" s="3">
        <f>IFERROR(__xludf.DUMMYFUNCTION("""COMPUTED_VALUE"""),43815.705555555556)</f>
        <v>43815.70556</v>
      </c>
      <c r="B593" s="2">
        <f>IFERROR(__xludf.DUMMYFUNCTION("""COMPUTED_VALUE"""),111896.04)</f>
        <v>111896.04</v>
      </c>
      <c r="D593" s="3">
        <f>IFERROR(__xludf.DUMMYFUNCTION("""COMPUTED_VALUE"""),43816.705555555556)</f>
        <v>43816.70556</v>
      </c>
      <c r="E593" s="2">
        <f>IFERROR(__xludf.DUMMYFUNCTION("""COMPUTED_VALUE"""),29.85)</f>
        <v>29.85</v>
      </c>
      <c r="G593" s="3">
        <f>IFERROR(__xludf.DUMMYFUNCTION("""COMPUTED_VALUE"""),43815.705555555556)</f>
        <v>43815.70556</v>
      </c>
      <c r="H593" s="2">
        <f>IFERROR(__xludf.DUMMYFUNCTION("""COMPUTED_VALUE"""),53.34)</f>
        <v>53.34</v>
      </c>
      <c r="J593" s="3">
        <f>IFERROR(__xludf.DUMMYFUNCTION("""COMPUTED_VALUE"""),43561.99861111111)</f>
        <v>43561.99861</v>
      </c>
      <c r="K593" s="2">
        <f>IFERROR(__xludf.DUMMYFUNCTION("""COMPUTED_VALUE"""),3.8753)</f>
        <v>3.8753</v>
      </c>
    </row>
    <row r="594">
      <c r="A594" s="3">
        <f>IFERROR(__xludf.DUMMYFUNCTION("""COMPUTED_VALUE"""),43816.705555555556)</f>
        <v>43816.70556</v>
      </c>
      <c r="B594" s="2">
        <f>IFERROR(__xludf.DUMMYFUNCTION("""COMPUTED_VALUE"""),112615.66)</f>
        <v>112615.66</v>
      </c>
      <c r="D594" s="3">
        <f>IFERROR(__xludf.DUMMYFUNCTION("""COMPUTED_VALUE"""),43817.705555555556)</f>
        <v>43817.70556</v>
      </c>
      <c r="E594" s="2">
        <f>IFERROR(__xludf.DUMMYFUNCTION("""COMPUTED_VALUE"""),30.54)</f>
        <v>30.54</v>
      </c>
      <c r="G594" s="3">
        <f>IFERROR(__xludf.DUMMYFUNCTION("""COMPUTED_VALUE"""),43816.705555555556)</f>
        <v>43816.70556</v>
      </c>
      <c r="H594" s="2">
        <f>IFERROR(__xludf.DUMMYFUNCTION("""COMPUTED_VALUE"""),53.42)</f>
        <v>53.42</v>
      </c>
      <c r="J594" s="3">
        <f>IFERROR(__xludf.DUMMYFUNCTION("""COMPUTED_VALUE"""),43562.99861111111)</f>
        <v>43562.99861</v>
      </c>
      <c r="K594" s="2">
        <f>IFERROR(__xludf.DUMMYFUNCTION("""COMPUTED_VALUE"""),3.8755)</f>
        <v>3.8755</v>
      </c>
    </row>
    <row r="595">
      <c r="A595" s="3">
        <f>IFERROR(__xludf.DUMMYFUNCTION("""COMPUTED_VALUE"""),43817.705555555556)</f>
        <v>43817.70556</v>
      </c>
      <c r="B595" s="2">
        <f>IFERROR(__xludf.DUMMYFUNCTION("""COMPUTED_VALUE"""),114314.65)</f>
        <v>114314.65</v>
      </c>
      <c r="D595" s="3">
        <f>IFERROR(__xludf.DUMMYFUNCTION("""COMPUTED_VALUE"""),43818.705555555556)</f>
        <v>43818.70556</v>
      </c>
      <c r="E595" s="2">
        <f>IFERROR(__xludf.DUMMYFUNCTION("""COMPUTED_VALUE"""),30.61)</f>
        <v>30.61</v>
      </c>
      <c r="G595" s="3">
        <f>IFERROR(__xludf.DUMMYFUNCTION("""COMPUTED_VALUE"""),43817.705555555556)</f>
        <v>43817.70556</v>
      </c>
      <c r="H595" s="2">
        <f>IFERROR(__xludf.DUMMYFUNCTION("""COMPUTED_VALUE"""),53.47)</f>
        <v>53.47</v>
      </c>
      <c r="J595" s="3">
        <f>IFERROR(__xludf.DUMMYFUNCTION("""COMPUTED_VALUE"""),43563.99861111111)</f>
        <v>43563.99861</v>
      </c>
      <c r="K595" s="2">
        <f>IFERROR(__xludf.DUMMYFUNCTION("""COMPUTED_VALUE"""),3.8497)</f>
        <v>3.8497</v>
      </c>
    </row>
    <row r="596">
      <c r="A596" s="3">
        <f>IFERROR(__xludf.DUMMYFUNCTION("""COMPUTED_VALUE"""),43818.705555555556)</f>
        <v>43818.70556</v>
      </c>
      <c r="B596" s="2">
        <f>IFERROR(__xludf.DUMMYFUNCTION("""COMPUTED_VALUE"""),115131.25)</f>
        <v>115131.25</v>
      </c>
      <c r="D596" s="3">
        <f>IFERROR(__xludf.DUMMYFUNCTION("""COMPUTED_VALUE"""),43819.705555555556)</f>
        <v>43819.70556</v>
      </c>
      <c r="E596" s="2">
        <f>IFERROR(__xludf.DUMMYFUNCTION("""COMPUTED_VALUE"""),30.26)</f>
        <v>30.26</v>
      </c>
      <c r="G596" s="3">
        <f>IFERROR(__xludf.DUMMYFUNCTION("""COMPUTED_VALUE"""),43818.705555555556)</f>
        <v>43818.70556</v>
      </c>
      <c r="H596" s="2">
        <f>IFERROR(__xludf.DUMMYFUNCTION("""COMPUTED_VALUE"""),54.0)</f>
        <v>54</v>
      </c>
      <c r="J596" s="3">
        <f>IFERROR(__xludf.DUMMYFUNCTION("""COMPUTED_VALUE"""),43564.99861111111)</f>
        <v>43564.99861</v>
      </c>
      <c r="K596" s="2">
        <f>IFERROR(__xludf.DUMMYFUNCTION("""COMPUTED_VALUE"""),3.8497)</f>
        <v>3.8497</v>
      </c>
    </row>
    <row r="597">
      <c r="A597" s="3">
        <f>IFERROR(__xludf.DUMMYFUNCTION("""COMPUTED_VALUE"""),43819.705555555556)</f>
        <v>43819.70556</v>
      </c>
      <c r="B597" s="2">
        <f>IFERROR(__xludf.DUMMYFUNCTION("""COMPUTED_VALUE"""),115121.08)</f>
        <v>115121.08</v>
      </c>
      <c r="D597" s="3">
        <f>IFERROR(__xludf.DUMMYFUNCTION("""COMPUTED_VALUE"""),43822.705555555556)</f>
        <v>43822.70556</v>
      </c>
      <c r="E597" s="2">
        <f>IFERROR(__xludf.DUMMYFUNCTION("""COMPUTED_VALUE"""),30.5)</f>
        <v>30.5</v>
      </c>
      <c r="G597" s="3">
        <f>IFERROR(__xludf.DUMMYFUNCTION("""COMPUTED_VALUE"""),43819.705555555556)</f>
        <v>43819.70556</v>
      </c>
      <c r="H597" s="2">
        <f>IFERROR(__xludf.DUMMYFUNCTION("""COMPUTED_VALUE"""),54.79)</f>
        <v>54.79</v>
      </c>
      <c r="J597" s="3">
        <f>IFERROR(__xludf.DUMMYFUNCTION("""COMPUTED_VALUE"""),43565.99861111111)</f>
        <v>43565.99861</v>
      </c>
      <c r="K597" s="2">
        <f>IFERROR(__xludf.DUMMYFUNCTION("""COMPUTED_VALUE"""),3.8255)</f>
        <v>3.8255</v>
      </c>
    </row>
    <row r="598">
      <c r="A598" s="3">
        <f>IFERROR(__xludf.DUMMYFUNCTION("""COMPUTED_VALUE"""),43822.705555555556)</f>
        <v>43822.70556</v>
      </c>
      <c r="B598" s="2">
        <f>IFERROR(__xludf.DUMMYFUNCTION("""COMPUTED_VALUE"""),115863.29)</f>
        <v>115863.29</v>
      </c>
      <c r="D598" s="3">
        <f>IFERROR(__xludf.DUMMYFUNCTION("""COMPUTED_VALUE"""),43825.705555555556)</f>
        <v>43825.70556</v>
      </c>
      <c r="E598" s="2">
        <f>IFERROR(__xludf.DUMMYFUNCTION("""COMPUTED_VALUE"""),30.91)</f>
        <v>30.91</v>
      </c>
      <c r="G598" s="3">
        <f>IFERROR(__xludf.DUMMYFUNCTION("""COMPUTED_VALUE"""),43822.705555555556)</f>
        <v>43822.70556</v>
      </c>
      <c r="H598" s="2">
        <f>IFERROR(__xludf.DUMMYFUNCTION("""COMPUTED_VALUE"""),54.58)</f>
        <v>54.58</v>
      </c>
      <c r="J598" s="3">
        <f>IFERROR(__xludf.DUMMYFUNCTION("""COMPUTED_VALUE"""),43566.99861111111)</f>
        <v>43566.99861</v>
      </c>
      <c r="K598" s="2">
        <f>IFERROR(__xludf.DUMMYFUNCTION("""COMPUTED_VALUE"""),3.8573)</f>
        <v>3.8573</v>
      </c>
    </row>
    <row r="599">
      <c r="A599" s="3">
        <f>IFERROR(__xludf.DUMMYFUNCTION("""COMPUTED_VALUE"""),43825.705555555556)</f>
        <v>43825.70556</v>
      </c>
      <c r="B599" s="2">
        <f>IFERROR(__xludf.DUMMYFUNCTION("""COMPUTED_VALUE"""),117203.2)</f>
        <v>117203.2</v>
      </c>
      <c r="D599" s="3">
        <f>IFERROR(__xludf.DUMMYFUNCTION("""COMPUTED_VALUE"""),43826.705555555556)</f>
        <v>43826.70556</v>
      </c>
      <c r="E599" s="2">
        <f>IFERROR(__xludf.DUMMYFUNCTION("""COMPUTED_VALUE"""),30.52)</f>
        <v>30.52</v>
      </c>
      <c r="G599" s="3">
        <f>IFERROR(__xludf.DUMMYFUNCTION("""COMPUTED_VALUE"""),43825.705555555556)</f>
        <v>43825.70556</v>
      </c>
      <c r="H599" s="2">
        <f>IFERROR(__xludf.DUMMYFUNCTION("""COMPUTED_VALUE"""),54.79)</f>
        <v>54.79</v>
      </c>
      <c r="J599" s="3">
        <f>IFERROR(__xludf.DUMMYFUNCTION("""COMPUTED_VALUE"""),43567.99861111111)</f>
        <v>43567.99861</v>
      </c>
      <c r="K599" s="2">
        <f>IFERROR(__xludf.DUMMYFUNCTION("""COMPUTED_VALUE"""),3.8818)</f>
        <v>3.8818</v>
      </c>
    </row>
    <row r="600">
      <c r="A600" s="3">
        <f>IFERROR(__xludf.DUMMYFUNCTION("""COMPUTED_VALUE"""),43826.705555555556)</f>
        <v>43826.70556</v>
      </c>
      <c r="B600" s="2">
        <f>IFERROR(__xludf.DUMMYFUNCTION("""COMPUTED_VALUE"""),116533.98)</f>
        <v>116533.98</v>
      </c>
      <c r="D600" s="3">
        <f>IFERROR(__xludf.DUMMYFUNCTION("""COMPUTED_VALUE"""),43829.705555555556)</f>
        <v>43829.70556</v>
      </c>
      <c r="E600" s="2">
        <f>IFERROR(__xludf.DUMMYFUNCTION("""COMPUTED_VALUE"""),30.18)</f>
        <v>30.18</v>
      </c>
      <c r="G600" s="3">
        <f>IFERROR(__xludf.DUMMYFUNCTION("""COMPUTED_VALUE"""),43826.705555555556)</f>
        <v>43826.70556</v>
      </c>
      <c r="H600" s="2">
        <f>IFERROR(__xludf.DUMMYFUNCTION("""COMPUTED_VALUE"""),53.6)</f>
        <v>53.6</v>
      </c>
      <c r="J600" s="3">
        <f>IFERROR(__xludf.DUMMYFUNCTION("""COMPUTED_VALUE"""),43568.99861111111)</f>
        <v>43568.99861</v>
      </c>
      <c r="K600" s="2">
        <f>IFERROR(__xludf.DUMMYFUNCTION("""COMPUTED_VALUE"""),3.8758)</f>
        <v>3.8758</v>
      </c>
    </row>
    <row r="601">
      <c r="A601" s="3">
        <f>IFERROR(__xludf.DUMMYFUNCTION("""COMPUTED_VALUE"""),43829.705555555556)</f>
        <v>43829.70556</v>
      </c>
      <c r="B601" s="2">
        <f>IFERROR(__xludf.DUMMYFUNCTION("""COMPUTED_VALUE"""),115645.34)</f>
        <v>115645.34</v>
      </c>
      <c r="D601" s="3">
        <f>IFERROR(__xludf.DUMMYFUNCTION("""COMPUTED_VALUE"""),43832.705555555556)</f>
        <v>43832.70556</v>
      </c>
      <c r="E601" s="2">
        <f>IFERROR(__xludf.DUMMYFUNCTION("""COMPUTED_VALUE"""),30.7)</f>
        <v>30.7</v>
      </c>
      <c r="G601" s="3">
        <f>IFERROR(__xludf.DUMMYFUNCTION("""COMPUTED_VALUE"""),43829.705555555556)</f>
        <v>43829.70556</v>
      </c>
      <c r="H601" s="2">
        <f>IFERROR(__xludf.DUMMYFUNCTION("""COMPUTED_VALUE"""),53.3)</f>
        <v>53.3</v>
      </c>
      <c r="J601" s="3">
        <f>IFERROR(__xludf.DUMMYFUNCTION("""COMPUTED_VALUE"""),43569.99861111111)</f>
        <v>43569.99861</v>
      </c>
      <c r="K601" s="2">
        <f>IFERROR(__xludf.DUMMYFUNCTION("""COMPUTED_VALUE"""),3.881)</f>
        <v>3.881</v>
      </c>
    </row>
    <row r="602">
      <c r="A602" s="3">
        <f>IFERROR(__xludf.DUMMYFUNCTION("""COMPUTED_VALUE"""),43832.705555555556)</f>
        <v>43832.70556</v>
      </c>
      <c r="B602" s="2">
        <f>IFERROR(__xludf.DUMMYFUNCTION("""COMPUTED_VALUE"""),118573.1)</f>
        <v>118573.1</v>
      </c>
      <c r="D602" s="3">
        <f>IFERROR(__xludf.DUMMYFUNCTION("""COMPUTED_VALUE"""),43833.743055555555)</f>
        <v>43833.74306</v>
      </c>
      <c r="E602" s="2">
        <f>IFERROR(__xludf.DUMMYFUNCTION("""COMPUTED_VALUE"""),30.45)</f>
        <v>30.45</v>
      </c>
      <c r="G602" s="3">
        <f>IFERROR(__xludf.DUMMYFUNCTION("""COMPUTED_VALUE"""),43832.705555555556)</f>
        <v>43832.70556</v>
      </c>
      <c r="H602" s="2">
        <f>IFERROR(__xludf.DUMMYFUNCTION("""COMPUTED_VALUE"""),54.33)</f>
        <v>54.33</v>
      </c>
      <c r="J602" s="3">
        <f>IFERROR(__xludf.DUMMYFUNCTION("""COMPUTED_VALUE"""),43570.99861111111)</f>
        <v>43570.99861</v>
      </c>
      <c r="K602" s="2">
        <f>IFERROR(__xludf.DUMMYFUNCTION("""COMPUTED_VALUE"""),3.8719)</f>
        <v>3.8719</v>
      </c>
    </row>
    <row r="603">
      <c r="A603" s="3">
        <f>IFERROR(__xludf.DUMMYFUNCTION("""COMPUTED_VALUE"""),43833.743055555555)</f>
        <v>43833.74306</v>
      </c>
      <c r="B603" s="2">
        <f>IFERROR(__xludf.DUMMYFUNCTION("""COMPUTED_VALUE"""),117706.66)</f>
        <v>117706.66</v>
      </c>
      <c r="D603" s="3">
        <f>IFERROR(__xludf.DUMMYFUNCTION("""COMPUTED_VALUE"""),43836.705555555556)</f>
        <v>43836.70556</v>
      </c>
      <c r="E603" s="2">
        <f>IFERROR(__xludf.DUMMYFUNCTION("""COMPUTED_VALUE"""),30.81)</f>
        <v>30.81</v>
      </c>
      <c r="G603" s="3">
        <f>IFERROR(__xludf.DUMMYFUNCTION("""COMPUTED_VALUE"""),43833.743055555555)</f>
        <v>43833.74306</v>
      </c>
      <c r="H603" s="2">
        <f>IFERROR(__xludf.DUMMYFUNCTION("""COMPUTED_VALUE"""),53.93)</f>
        <v>53.93</v>
      </c>
      <c r="J603" s="3">
        <f>IFERROR(__xludf.DUMMYFUNCTION("""COMPUTED_VALUE"""),43571.99861111111)</f>
        <v>43571.99861</v>
      </c>
      <c r="K603" s="2">
        <f>IFERROR(__xludf.DUMMYFUNCTION("""COMPUTED_VALUE"""),3.9053)</f>
        <v>3.9053</v>
      </c>
    </row>
    <row r="604">
      <c r="A604" s="3">
        <f>IFERROR(__xludf.DUMMYFUNCTION("""COMPUTED_VALUE"""),43836.705555555556)</f>
        <v>43836.70556</v>
      </c>
      <c r="B604" s="2">
        <f>IFERROR(__xludf.DUMMYFUNCTION("""COMPUTED_VALUE"""),116877.92)</f>
        <v>116877.92</v>
      </c>
      <c r="D604" s="3">
        <f>IFERROR(__xludf.DUMMYFUNCTION("""COMPUTED_VALUE"""),43837.705555555556)</f>
        <v>43837.70556</v>
      </c>
      <c r="E604" s="2">
        <f>IFERROR(__xludf.DUMMYFUNCTION("""COMPUTED_VALUE"""),30.69)</f>
        <v>30.69</v>
      </c>
      <c r="G604" s="3">
        <f>IFERROR(__xludf.DUMMYFUNCTION("""COMPUTED_VALUE"""),43836.705555555556)</f>
        <v>43836.70556</v>
      </c>
      <c r="H604" s="2">
        <f>IFERROR(__xludf.DUMMYFUNCTION("""COMPUTED_VALUE"""),53.61)</f>
        <v>53.61</v>
      </c>
      <c r="J604" s="3">
        <f>IFERROR(__xludf.DUMMYFUNCTION("""COMPUTED_VALUE"""),43572.99861111111)</f>
        <v>43572.99861</v>
      </c>
      <c r="K604" s="2">
        <f>IFERROR(__xludf.DUMMYFUNCTION("""COMPUTED_VALUE"""),3.9382)</f>
        <v>3.9382</v>
      </c>
    </row>
    <row r="605">
      <c r="A605" s="3">
        <f>IFERROR(__xludf.DUMMYFUNCTION("""COMPUTED_VALUE"""),43837.705555555556)</f>
        <v>43837.70556</v>
      </c>
      <c r="B605" s="2">
        <f>IFERROR(__xludf.DUMMYFUNCTION("""COMPUTED_VALUE"""),116661.94)</f>
        <v>116661.94</v>
      </c>
      <c r="D605" s="3">
        <f>IFERROR(__xludf.DUMMYFUNCTION("""COMPUTED_VALUE"""),43838.705555555556)</f>
        <v>43838.70556</v>
      </c>
      <c r="E605" s="2">
        <f>IFERROR(__xludf.DUMMYFUNCTION("""COMPUTED_VALUE"""),30.5)</f>
        <v>30.5</v>
      </c>
      <c r="G605" s="3">
        <f>IFERROR(__xludf.DUMMYFUNCTION("""COMPUTED_VALUE"""),43837.705555555556)</f>
        <v>43837.70556</v>
      </c>
      <c r="H605" s="2">
        <f>IFERROR(__xludf.DUMMYFUNCTION("""COMPUTED_VALUE"""),54.0)</f>
        <v>54</v>
      </c>
      <c r="J605" s="3">
        <f>IFERROR(__xludf.DUMMYFUNCTION("""COMPUTED_VALUE"""),43573.99861111111)</f>
        <v>43573.99861</v>
      </c>
      <c r="K605" s="2">
        <f>IFERROR(__xludf.DUMMYFUNCTION("""COMPUTED_VALUE"""),3.9282)</f>
        <v>3.9282</v>
      </c>
    </row>
    <row r="606">
      <c r="A606" s="3">
        <f>IFERROR(__xludf.DUMMYFUNCTION("""COMPUTED_VALUE"""),43838.705555555556)</f>
        <v>43838.70556</v>
      </c>
      <c r="B606" s="2">
        <f>IFERROR(__xludf.DUMMYFUNCTION("""COMPUTED_VALUE"""),116247.03)</f>
        <v>116247.03</v>
      </c>
      <c r="D606" s="3">
        <f>IFERROR(__xludf.DUMMYFUNCTION("""COMPUTED_VALUE"""),43839.705555555556)</f>
        <v>43839.70556</v>
      </c>
      <c r="E606" s="2">
        <f>IFERROR(__xludf.DUMMYFUNCTION("""COMPUTED_VALUE"""),30.4)</f>
        <v>30.4</v>
      </c>
      <c r="G606" s="3">
        <f>IFERROR(__xludf.DUMMYFUNCTION("""COMPUTED_VALUE"""),43838.705555555556)</f>
        <v>43838.70556</v>
      </c>
      <c r="H606" s="2">
        <f>IFERROR(__xludf.DUMMYFUNCTION("""COMPUTED_VALUE"""),54.01)</f>
        <v>54.01</v>
      </c>
      <c r="J606" s="3">
        <f>IFERROR(__xludf.DUMMYFUNCTION("""COMPUTED_VALUE"""),43574.99861111111)</f>
        <v>43574.99861</v>
      </c>
      <c r="K606" s="2">
        <f>IFERROR(__xludf.DUMMYFUNCTION("""COMPUTED_VALUE"""),3.936)</f>
        <v>3.936</v>
      </c>
    </row>
    <row r="607">
      <c r="A607" s="3">
        <f>IFERROR(__xludf.DUMMYFUNCTION("""COMPUTED_VALUE"""),43839.705555555556)</f>
        <v>43839.70556</v>
      </c>
      <c r="B607" s="2">
        <f>IFERROR(__xludf.DUMMYFUNCTION("""COMPUTED_VALUE"""),115947.11)</f>
        <v>115947.11</v>
      </c>
      <c r="D607" s="3">
        <f>IFERROR(__xludf.DUMMYFUNCTION("""COMPUTED_VALUE"""),43840.705555555556)</f>
        <v>43840.70556</v>
      </c>
      <c r="E607" s="2">
        <f>IFERROR(__xludf.DUMMYFUNCTION("""COMPUTED_VALUE"""),30.27)</f>
        <v>30.27</v>
      </c>
      <c r="G607" s="3">
        <f>IFERROR(__xludf.DUMMYFUNCTION("""COMPUTED_VALUE"""),43839.705555555556)</f>
        <v>43839.70556</v>
      </c>
      <c r="H607" s="2">
        <f>IFERROR(__xludf.DUMMYFUNCTION("""COMPUTED_VALUE"""),53.3)</f>
        <v>53.3</v>
      </c>
      <c r="J607" s="3">
        <f>IFERROR(__xludf.DUMMYFUNCTION("""COMPUTED_VALUE"""),43575.99861111111)</f>
        <v>43575.99861</v>
      </c>
      <c r="K607" s="2">
        <f>IFERROR(__xludf.DUMMYFUNCTION("""COMPUTED_VALUE"""),3.936)</f>
        <v>3.936</v>
      </c>
    </row>
    <row r="608">
      <c r="A608" s="3">
        <f>IFERROR(__xludf.DUMMYFUNCTION("""COMPUTED_VALUE"""),43840.705555555556)</f>
        <v>43840.70556</v>
      </c>
      <c r="B608" s="2">
        <f>IFERROR(__xludf.DUMMYFUNCTION("""COMPUTED_VALUE"""),115503.42)</f>
        <v>115503.42</v>
      </c>
      <c r="D608" s="3">
        <f>IFERROR(__xludf.DUMMYFUNCTION("""COMPUTED_VALUE"""),43843.705555555556)</f>
        <v>43843.70556</v>
      </c>
      <c r="E608" s="2">
        <f>IFERROR(__xludf.DUMMYFUNCTION("""COMPUTED_VALUE"""),30.33)</f>
        <v>30.33</v>
      </c>
      <c r="G608" s="3">
        <f>IFERROR(__xludf.DUMMYFUNCTION("""COMPUTED_VALUE"""),43840.705555555556)</f>
        <v>43840.70556</v>
      </c>
      <c r="H608" s="2">
        <f>IFERROR(__xludf.DUMMYFUNCTION("""COMPUTED_VALUE"""),53.36)</f>
        <v>53.36</v>
      </c>
      <c r="J608" s="3">
        <f>IFERROR(__xludf.DUMMYFUNCTION("""COMPUTED_VALUE"""),43576.99861111111)</f>
        <v>43576.99861</v>
      </c>
      <c r="K608" s="2">
        <f>IFERROR(__xludf.DUMMYFUNCTION("""COMPUTED_VALUE"""),3.936)</f>
        <v>3.936</v>
      </c>
    </row>
    <row r="609">
      <c r="A609" s="3">
        <f>IFERROR(__xludf.DUMMYFUNCTION("""COMPUTED_VALUE"""),43843.705555555556)</f>
        <v>43843.70556</v>
      </c>
      <c r="B609" s="2">
        <f>IFERROR(__xludf.DUMMYFUNCTION("""COMPUTED_VALUE"""),117325.28)</f>
        <v>117325.28</v>
      </c>
      <c r="D609" s="3">
        <f>IFERROR(__xludf.DUMMYFUNCTION("""COMPUTED_VALUE"""),43844.705555555556)</f>
        <v>43844.70556</v>
      </c>
      <c r="E609" s="2">
        <f>IFERROR(__xludf.DUMMYFUNCTION("""COMPUTED_VALUE"""),30.0)</f>
        <v>30</v>
      </c>
      <c r="G609" s="3">
        <f>IFERROR(__xludf.DUMMYFUNCTION("""COMPUTED_VALUE"""),43843.705555555556)</f>
        <v>43843.70556</v>
      </c>
      <c r="H609" s="2">
        <f>IFERROR(__xludf.DUMMYFUNCTION("""COMPUTED_VALUE"""),55.3)</f>
        <v>55.3</v>
      </c>
      <c r="J609" s="3">
        <f>IFERROR(__xludf.DUMMYFUNCTION("""COMPUTED_VALUE"""),43577.99861111111)</f>
        <v>43577.99861</v>
      </c>
      <c r="K609" s="2">
        <f>IFERROR(__xludf.DUMMYFUNCTION("""COMPUTED_VALUE"""),3.9356)</f>
        <v>3.9356</v>
      </c>
    </row>
    <row r="610">
      <c r="A610" s="3">
        <f>IFERROR(__xludf.DUMMYFUNCTION("""COMPUTED_VALUE"""),43844.705555555556)</f>
        <v>43844.70556</v>
      </c>
      <c r="B610" s="2">
        <f>IFERROR(__xludf.DUMMYFUNCTION("""COMPUTED_VALUE"""),117632.4)</f>
        <v>117632.4</v>
      </c>
      <c r="D610" s="3">
        <f>IFERROR(__xludf.DUMMYFUNCTION("""COMPUTED_VALUE"""),43845.705555555556)</f>
        <v>43845.70556</v>
      </c>
      <c r="E610" s="2">
        <f>IFERROR(__xludf.DUMMYFUNCTION("""COMPUTED_VALUE"""),29.55)</f>
        <v>29.55</v>
      </c>
      <c r="G610" s="3">
        <f>IFERROR(__xludf.DUMMYFUNCTION("""COMPUTED_VALUE"""),43844.705555555556)</f>
        <v>43844.70556</v>
      </c>
      <c r="H610" s="2">
        <f>IFERROR(__xludf.DUMMYFUNCTION("""COMPUTED_VALUE"""),55.64)</f>
        <v>55.64</v>
      </c>
      <c r="J610" s="3">
        <f>IFERROR(__xludf.DUMMYFUNCTION("""COMPUTED_VALUE"""),43578.99861111111)</f>
        <v>43578.99861</v>
      </c>
      <c r="K610" s="2">
        <f>IFERROR(__xludf.DUMMYFUNCTION("""COMPUTED_VALUE"""),3.9198)</f>
        <v>3.9198</v>
      </c>
    </row>
    <row r="611">
      <c r="A611" s="3">
        <f>IFERROR(__xludf.DUMMYFUNCTION("""COMPUTED_VALUE"""),43845.705555555556)</f>
        <v>43845.70556</v>
      </c>
      <c r="B611" s="2">
        <f>IFERROR(__xludf.DUMMYFUNCTION("""COMPUTED_VALUE"""),116414.35)</f>
        <v>116414.35</v>
      </c>
      <c r="D611" s="3">
        <f>IFERROR(__xludf.DUMMYFUNCTION("""COMPUTED_VALUE"""),43846.705555555556)</f>
        <v>43846.70556</v>
      </c>
      <c r="E611" s="2">
        <f>IFERROR(__xludf.DUMMYFUNCTION("""COMPUTED_VALUE"""),29.52)</f>
        <v>29.52</v>
      </c>
      <c r="G611" s="3">
        <f>IFERROR(__xludf.DUMMYFUNCTION("""COMPUTED_VALUE"""),43845.705555555556)</f>
        <v>43845.70556</v>
      </c>
      <c r="H611" s="2">
        <f>IFERROR(__xludf.DUMMYFUNCTION("""COMPUTED_VALUE"""),55.46)</f>
        <v>55.46</v>
      </c>
      <c r="J611" s="3">
        <f>IFERROR(__xludf.DUMMYFUNCTION("""COMPUTED_VALUE"""),43579.99861111111)</f>
        <v>43579.99861</v>
      </c>
      <c r="K611" s="2">
        <f>IFERROR(__xludf.DUMMYFUNCTION("""COMPUTED_VALUE"""),3.9911)</f>
        <v>3.9911</v>
      </c>
    </row>
    <row r="612">
      <c r="A612" s="3">
        <f>IFERROR(__xludf.DUMMYFUNCTION("""COMPUTED_VALUE"""),43846.705555555556)</f>
        <v>43846.70556</v>
      </c>
      <c r="B612" s="2">
        <f>IFERROR(__xludf.DUMMYFUNCTION("""COMPUTED_VALUE"""),116704.21)</f>
        <v>116704.21</v>
      </c>
      <c r="D612" s="3">
        <f>IFERROR(__xludf.DUMMYFUNCTION("""COMPUTED_VALUE"""),43847.705555555556)</f>
        <v>43847.70556</v>
      </c>
      <c r="E612" s="2">
        <f>IFERROR(__xludf.DUMMYFUNCTION("""COMPUTED_VALUE"""),29.85)</f>
        <v>29.85</v>
      </c>
      <c r="G612" s="3">
        <f>IFERROR(__xludf.DUMMYFUNCTION("""COMPUTED_VALUE"""),43846.705555555556)</f>
        <v>43846.70556</v>
      </c>
      <c r="H612" s="2">
        <f>IFERROR(__xludf.DUMMYFUNCTION("""COMPUTED_VALUE"""),55.17)</f>
        <v>55.17</v>
      </c>
      <c r="J612" s="3">
        <f>IFERROR(__xludf.DUMMYFUNCTION("""COMPUTED_VALUE"""),43580.99861111111)</f>
        <v>43580.99861</v>
      </c>
      <c r="K612" s="2">
        <f>IFERROR(__xludf.DUMMYFUNCTION("""COMPUTED_VALUE"""),3.9542)</f>
        <v>3.9542</v>
      </c>
    </row>
    <row r="613">
      <c r="A613" s="3">
        <f>IFERROR(__xludf.DUMMYFUNCTION("""COMPUTED_VALUE"""),43847.705555555556)</f>
        <v>43847.70556</v>
      </c>
      <c r="B613" s="2">
        <f>IFERROR(__xludf.DUMMYFUNCTION("""COMPUTED_VALUE"""),118478.3)</f>
        <v>118478.3</v>
      </c>
      <c r="D613" s="3">
        <f>IFERROR(__xludf.DUMMYFUNCTION("""COMPUTED_VALUE"""),43850.705555555556)</f>
        <v>43850.70556</v>
      </c>
      <c r="E613" s="2">
        <f>IFERROR(__xludf.DUMMYFUNCTION("""COMPUTED_VALUE"""),30.0)</f>
        <v>30</v>
      </c>
      <c r="G613" s="3">
        <f>IFERROR(__xludf.DUMMYFUNCTION("""COMPUTED_VALUE"""),43847.705555555556)</f>
        <v>43847.70556</v>
      </c>
      <c r="H613" s="2">
        <f>IFERROR(__xludf.DUMMYFUNCTION("""COMPUTED_VALUE"""),57.0)</f>
        <v>57</v>
      </c>
      <c r="J613" s="3">
        <f>IFERROR(__xludf.DUMMYFUNCTION("""COMPUTED_VALUE"""),43581.99861111111)</f>
        <v>43581.99861</v>
      </c>
      <c r="K613" s="2">
        <f>IFERROR(__xludf.DUMMYFUNCTION("""COMPUTED_VALUE"""),3.9299)</f>
        <v>3.9299</v>
      </c>
    </row>
    <row r="614">
      <c r="A614" s="3">
        <f>IFERROR(__xludf.DUMMYFUNCTION("""COMPUTED_VALUE"""),43850.705555555556)</f>
        <v>43850.70556</v>
      </c>
      <c r="B614" s="2">
        <f>IFERROR(__xludf.DUMMYFUNCTION("""COMPUTED_VALUE"""),118861.63)</f>
        <v>118861.63</v>
      </c>
      <c r="D614" s="3">
        <f>IFERROR(__xludf.DUMMYFUNCTION("""COMPUTED_VALUE"""),43851.705555555556)</f>
        <v>43851.70556</v>
      </c>
      <c r="E614" s="2">
        <f>IFERROR(__xludf.DUMMYFUNCTION("""COMPUTED_VALUE"""),29.62)</f>
        <v>29.62</v>
      </c>
      <c r="G614" s="3">
        <f>IFERROR(__xludf.DUMMYFUNCTION("""COMPUTED_VALUE"""),43850.705555555556)</f>
        <v>43850.70556</v>
      </c>
      <c r="H614" s="2">
        <f>IFERROR(__xludf.DUMMYFUNCTION("""COMPUTED_VALUE"""),57.36)</f>
        <v>57.36</v>
      </c>
      <c r="J614" s="3">
        <f>IFERROR(__xludf.DUMMYFUNCTION("""COMPUTED_VALUE"""),43582.99861111111)</f>
        <v>43582.99861</v>
      </c>
      <c r="K614" s="2">
        <f>IFERROR(__xludf.DUMMYFUNCTION("""COMPUTED_VALUE"""),3.925)</f>
        <v>3.925</v>
      </c>
    </row>
    <row r="615">
      <c r="A615" s="3">
        <f>IFERROR(__xludf.DUMMYFUNCTION("""COMPUTED_VALUE"""),43851.705555555556)</f>
        <v>43851.70556</v>
      </c>
      <c r="B615" s="2">
        <f>IFERROR(__xludf.DUMMYFUNCTION("""COMPUTED_VALUE"""),117026.04)</f>
        <v>117026.04</v>
      </c>
      <c r="D615" s="3">
        <f>IFERROR(__xludf.DUMMYFUNCTION("""COMPUTED_VALUE"""),43852.705555555556)</f>
        <v>43852.70556</v>
      </c>
      <c r="E615" s="2">
        <f>IFERROR(__xludf.DUMMYFUNCTION("""COMPUTED_VALUE"""),29.29)</f>
        <v>29.29</v>
      </c>
      <c r="G615" s="3">
        <f>IFERROR(__xludf.DUMMYFUNCTION("""COMPUTED_VALUE"""),43851.705555555556)</f>
        <v>43851.70556</v>
      </c>
      <c r="H615" s="2">
        <f>IFERROR(__xludf.DUMMYFUNCTION("""COMPUTED_VALUE"""),56.03)</f>
        <v>56.03</v>
      </c>
      <c r="J615" s="3">
        <f>IFERROR(__xludf.DUMMYFUNCTION("""COMPUTED_VALUE"""),43583.99861111111)</f>
        <v>43583.99861</v>
      </c>
      <c r="K615" s="2">
        <f>IFERROR(__xludf.DUMMYFUNCTION("""COMPUTED_VALUE"""),3.9307)</f>
        <v>3.9307</v>
      </c>
    </row>
    <row r="616">
      <c r="A616" s="3">
        <f>IFERROR(__xludf.DUMMYFUNCTION("""COMPUTED_VALUE"""),43852.705555555556)</f>
        <v>43852.70556</v>
      </c>
      <c r="B616" s="2">
        <f>IFERROR(__xludf.DUMMYFUNCTION("""COMPUTED_VALUE"""),118391.36)</f>
        <v>118391.36</v>
      </c>
      <c r="D616" s="3">
        <f>IFERROR(__xludf.DUMMYFUNCTION("""COMPUTED_VALUE"""),43853.705555555556)</f>
        <v>43853.70556</v>
      </c>
      <c r="E616" s="2">
        <f>IFERROR(__xludf.DUMMYFUNCTION("""COMPUTED_VALUE"""),29.65)</f>
        <v>29.65</v>
      </c>
      <c r="G616" s="3">
        <f>IFERROR(__xludf.DUMMYFUNCTION("""COMPUTED_VALUE"""),43852.705555555556)</f>
        <v>43852.70556</v>
      </c>
      <c r="H616" s="2">
        <f>IFERROR(__xludf.DUMMYFUNCTION("""COMPUTED_VALUE"""),56.3)</f>
        <v>56.3</v>
      </c>
      <c r="J616" s="3">
        <f>IFERROR(__xludf.DUMMYFUNCTION("""COMPUTED_VALUE"""),43584.99861111111)</f>
        <v>43584.99861</v>
      </c>
      <c r="K616" s="2">
        <f>IFERROR(__xludf.DUMMYFUNCTION("""COMPUTED_VALUE"""),3.9458)</f>
        <v>3.9458</v>
      </c>
    </row>
    <row r="617">
      <c r="A617" s="3">
        <f>IFERROR(__xludf.DUMMYFUNCTION("""COMPUTED_VALUE"""),43853.705555555556)</f>
        <v>43853.70556</v>
      </c>
      <c r="B617" s="2">
        <f>IFERROR(__xludf.DUMMYFUNCTION("""COMPUTED_VALUE"""),119527.63)</f>
        <v>119527.63</v>
      </c>
      <c r="D617" s="3">
        <f>IFERROR(__xludf.DUMMYFUNCTION("""COMPUTED_VALUE"""),43854.705555555556)</f>
        <v>43854.70556</v>
      </c>
      <c r="E617" s="2">
        <f>IFERROR(__xludf.DUMMYFUNCTION("""COMPUTED_VALUE"""),29.3)</f>
        <v>29.3</v>
      </c>
      <c r="G617" s="3">
        <f>IFERROR(__xludf.DUMMYFUNCTION("""COMPUTED_VALUE"""),43853.705555555556)</f>
        <v>43853.70556</v>
      </c>
      <c r="H617" s="2">
        <f>IFERROR(__xludf.DUMMYFUNCTION("""COMPUTED_VALUE"""),55.5)</f>
        <v>55.5</v>
      </c>
      <c r="J617" s="3">
        <f>IFERROR(__xludf.DUMMYFUNCTION("""COMPUTED_VALUE"""),43585.99861111111)</f>
        <v>43585.99861</v>
      </c>
      <c r="K617" s="2">
        <f>IFERROR(__xludf.DUMMYFUNCTION("""COMPUTED_VALUE"""),3.9184)</f>
        <v>3.9184</v>
      </c>
    </row>
    <row r="618">
      <c r="A618" s="3">
        <f>IFERROR(__xludf.DUMMYFUNCTION("""COMPUTED_VALUE"""),43854.705555555556)</f>
        <v>43854.70556</v>
      </c>
      <c r="B618" s="2">
        <f>IFERROR(__xludf.DUMMYFUNCTION("""COMPUTED_VALUE"""),118376.36)</f>
        <v>118376.36</v>
      </c>
      <c r="D618" s="3">
        <f>IFERROR(__xludf.DUMMYFUNCTION("""COMPUTED_VALUE"""),43857.705555555556)</f>
        <v>43857.70556</v>
      </c>
      <c r="E618" s="2">
        <f>IFERROR(__xludf.DUMMYFUNCTION("""COMPUTED_VALUE"""),28.03)</f>
        <v>28.03</v>
      </c>
      <c r="G618" s="3">
        <f>IFERROR(__xludf.DUMMYFUNCTION("""COMPUTED_VALUE"""),43854.705555555556)</f>
        <v>43854.70556</v>
      </c>
      <c r="H618" s="2">
        <f>IFERROR(__xludf.DUMMYFUNCTION("""COMPUTED_VALUE"""),53.8)</f>
        <v>53.8</v>
      </c>
      <c r="J618" s="3">
        <f>IFERROR(__xludf.DUMMYFUNCTION("""COMPUTED_VALUE"""),43586.99861111111)</f>
        <v>43586.99861</v>
      </c>
      <c r="K618" s="2">
        <f>IFERROR(__xludf.DUMMYFUNCTION("""COMPUTED_VALUE"""),3.9208)</f>
        <v>3.9208</v>
      </c>
    </row>
    <row r="619">
      <c r="A619" s="3">
        <f>IFERROR(__xludf.DUMMYFUNCTION("""COMPUTED_VALUE"""),43857.705555555556)</f>
        <v>43857.70556</v>
      </c>
      <c r="B619" s="2">
        <f>IFERROR(__xludf.DUMMYFUNCTION("""COMPUTED_VALUE"""),114481.84)</f>
        <v>114481.84</v>
      </c>
      <c r="D619" s="3">
        <f>IFERROR(__xludf.DUMMYFUNCTION("""COMPUTED_VALUE"""),43858.705555555556)</f>
        <v>43858.70556</v>
      </c>
      <c r="E619" s="2">
        <f>IFERROR(__xludf.DUMMYFUNCTION("""COMPUTED_VALUE"""),28.8)</f>
        <v>28.8</v>
      </c>
      <c r="G619" s="3">
        <f>IFERROR(__xludf.DUMMYFUNCTION("""COMPUTED_VALUE"""),43857.705555555556)</f>
        <v>43857.70556</v>
      </c>
      <c r="H619" s="2">
        <f>IFERROR(__xludf.DUMMYFUNCTION("""COMPUTED_VALUE"""),50.51)</f>
        <v>50.51</v>
      </c>
      <c r="J619" s="3">
        <f>IFERROR(__xludf.DUMMYFUNCTION("""COMPUTED_VALUE"""),43587.99861111111)</f>
        <v>43587.99861</v>
      </c>
      <c r="K619" s="2">
        <f>IFERROR(__xludf.DUMMYFUNCTION("""COMPUTED_VALUE"""),3.9677)</f>
        <v>3.9677</v>
      </c>
    </row>
    <row r="620">
      <c r="A620" s="3">
        <f>IFERROR(__xludf.DUMMYFUNCTION("""COMPUTED_VALUE"""),43858.705555555556)</f>
        <v>43858.70556</v>
      </c>
      <c r="B620" s="2">
        <f>IFERROR(__xludf.DUMMYFUNCTION("""COMPUTED_VALUE"""),116478.98)</f>
        <v>116478.98</v>
      </c>
      <c r="D620" s="3">
        <f>IFERROR(__xludf.DUMMYFUNCTION("""COMPUTED_VALUE"""),43859.705555555556)</f>
        <v>43859.70556</v>
      </c>
      <c r="E620" s="2">
        <f>IFERROR(__xludf.DUMMYFUNCTION("""COMPUTED_VALUE"""),28.85)</f>
        <v>28.85</v>
      </c>
      <c r="G620" s="3">
        <f>IFERROR(__xludf.DUMMYFUNCTION("""COMPUTED_VALUE"""),43858.705555555556)</f>
        <v>43858.70556</v>
      </c>
      <c r="H620" s="2">
        <f>IFERROR(__xludf.DUMMYFUNCTION("""COMPUTED_VALUE"""),51.2)</f>
        <v>51.2</v>
      </c>
      <c r="J620" s="3">
        <f>IFERROR(__xludf.DUMMYFUNCTION("""COMPUTED_VALUE"""),43588.99861111111)</f>
        <v>43588.99861</v>
      </c>
      <c r="K620" s="2">
        <f>IFERROR(__xludf.DUMMYFUNCTION("""COMPUTED_VALUE"""),3.9396)</f>
        <v>3.9396</v>
      </c>
    </row>
    <row r="621">
      <c r="A621" s="3">
        <f>IFERROR(__xludf.DUMMYFUNCTION("""COMPUTED_VALUE"""),43859.705555555556)</f>
        <v>43859.70556</v>
      </c>
      <c r="B621" s="2">
        <f>IFERROR(__xludf.DUMMYFUNCTION("""COMPUTED_VALUE"""),115384.84)</f>
        <v>115384.84</v>
      </c>
      <c r="D621" s="3">
        <f>IFERROR(__xludf.DUMMYFUNCTION("""COMPUTED_VALUE"""),43860.705555555556)</f>
        <v>43860.70556</v>
      </c>
      <c r="E621" s="2">
        <f>IFERROR(__xludf.DUMMYFUNCTION("""COMPUTED_VALUE"""),28.94)</f>
        <v>28.94</v>
      </c>
      <c r="G621" s="3">
        <f>IFERROR(__xludf.DUMMYFUNCTION("""COMPUTED_VALUE"""),43859.705555555556)</f>
        <v>43859.70556</v>
      </c>
      <c r="H621" s="2">
        <f>IFERROR(__xludf.DUMMYFUNCTION("""COMPUTED_VALUE"""),50.75)</f>
        <v>50.75</v>
      </c>
      <c r="J621" s="3">
        <f>IFERROR(__xludf.DUMMYFUNCTION("""COMPUTED_VALUE"""),43589.99861111111)</f>
        <v>43589.99861</v>
      </c>
      <c r="K621" s="2">
        <f>IFERROR(__xludf.DUMMYFUNCTION("""COMPUTED_VALUE"""),3.939)</f>
        <v>3.939</v>
      </c>
    </row>
    <row r="622">
      <c r="A622" s="3">
        <f>IFERROR(__xludf.DUMMYFUNCTION("""COMPUTED_VALUE"""),43860.705555555556)</f>
        <v>43860.70556</v>
      </c>
      <c r="B622" s="2">
        <f>IFERROR(__xludf.DUMMYFUNCTION("""COMPUTED_VALUE"""),115528.04)</f>
        <v>115528.04</v>
      </c>
      <c r="D622" s="3">
        <f>IFERROR(__xludf.DUMMYFUNCTION("""COMPUTED_VALUE"""),43861.705555555556)</f>
        <v>43861.70556</v>
      </c>
      <c r="E622" s="2">
        <f>IFERROR(__xludf.DUMMYFUNCTION("""COMPUTED_VALUE"""),28.45)</f>
        <v>28.45</v>
      </c>
      <c r="G622" s="3">
        <f>IFERROR(__xludf.DUMMYFUNCTION("""COMPUTED_VALUE"""),43860.705555555556)</f>
        <v>43860.70556</v>
      </c>
      <c r="H622" s="2">
        <f>IFERROR(__xludf.DUMMYFUNCTION("""COMPUTED_VALUE"""),51.5)</f>
        <v>51.5</v>
      </c>
      <c r="J622" s="3">
        <f>IFERROR(__xludf.DUMMYFUNCTION("""COMPUTED_VALUE"""),43590.99861111111)</f>
        <v>43590.99861</v>
      </c>
      <c r="K622" s="2">
        <f>IFERROR(__xludf.DUMMYFUNCTION("""COMPUTED_VALUE"""),3.9381)</f>
        <v>3.9381</v>
      </c>
    </row>
    <row r="623">
      <c r="A623" s="3">
        <f>IFERROR(__xludf.DUMMYFUNCTION("""COMPUTED_VALUE"""),43861.705555555556)</f>
        <v>43861.70556</v>
      </c>
      <c r="B623" s="2">
        <f>IFERROR(__xludf.DUMMYFUNCTION("""COMPUTED_VALUE"""),113760.57)</f>
        <v>113760.57</v>
      </c>
      <c r="D623" s="3">
        <f>IFERROR(__xludf.DUMMYFUNCTION("""COMPUTED_VALUE"""),43864.705555555556)</f>
        <v>43864.70556</v>
      </c>
      <c r="E623" s="2">
        <f>IFERROR(__xludf.DUMMYFUNCTION("""COMPUTED_VALUE"""),28.18)</f>
        <v>28.18</v>
      </c>
      <c r="G623" s="3">
        <f>IFERROR(__xludf.DUMMYFUNCTION("""COMPUTED_VALUE"""),43861.705555555556)</f>
        <v>43861.70556</v>
      </c>
      <c r="H623" s="2">
        <f>IFERROR(__xludf.DUMMYFUNCTION("""COMPUTED_VALUE"""),50.27)</f>
        <v>50.27</v>
      </c>
      <c r="J623" s="3">
        <f>IFERROR(__xludf.DUMMYFUNCTION("""COMPUTED_VALUE"""),43591.99861111111)</f>
        <v>43591.99861</v>
      </c>
      <c r="K623" s="2">
        <f>IFERROR(__xludf.DUMMYFUNCTION("""COMPUTED_VALUE"""),3.9697)</f>
        <v>3.9697</v>
      </c>
    </row>
    <row r="624">
      <c r="A624" s="3">
        <f>IFERROR(__xludf.DUMMYFUNCTION("""COMPUTED_VALUE"""),43864.705555555556)</f>
        <v>43864.70556</v>
      </c>
      <c r="B624" s="2">
        <f>IFERROR(__xludf.DUMMYFUNCTION("""COMPUTED_VALUE"""),114629.21)</f>
        <v>114629.21</v>
      </c>
      <c r="D624" s="3">
        <f>IFERROR(__xludf.DUMMYFUNCTION("""COMPUTED_VALUE"""),43865.705555555556)</f>
        <v>43865.70556</v>
      </c>
      <c r="E624" s="2">
        <f>IFERROR(__xludf.DUMMYFUNCTION("""COMPUTED_VALUE"""),28.63)</f>
        <v>28.63</v>
      </c>
      <c r="G624" s="3">
        <f>IFERROR(__xludf.DUMMYFUNCTION("""COMPUTED_VALUE"""),43864.705555555556)</f>
        <v>43864.70556</v>
      </c>
      <c r="H624" s="2">
        <f>IFERROR(__xludf.DUMMYFUNCTION("""COMPUTED_VALUE"""),50.91)</f>
        <v>50.91</v>
      </c>
      <c r="J624" s="3">
        <f>IFERROR(__xludf.DUMMYFUNCTION("""COMPUTED_VALUE"""),43592.99861111111)</f>
        <v>43592.99861</v>
      </c>
      <c r="K624" s="2">
        <f>IFERROR(__xludf.DUMMYFUNCTION("""COMPUTED_VALUE"""),3.9702)</f>
        <v>3.9702</v>
      </c>
    </row>
    <row r="625">
      <c r="A625" s="3">
        <f>IFERROR(__xludf.DUMMYFUNCTION("""COMPUTED_VALUE"""),43865.705555555556)</f>
        <v>43865.70556</v>
      </c>
      <c r="B625" s="2">
        <f>IFERROR(__xludf.DUMMYFUNCTION("""COMPUTED_VALUE"""),115556.71)</f>
        <v>115556.71</v>
      </c>
      <c r="D625" s="3">
        <f>IFERROR(__xludf.DUMMYFUNCTION("""COMPUTED_VALUE"""),43866.705555555556)</f>
        <v>43866.70556</v>
      </c>
      <c r="E625" s="2">
        <f>IFERROR(__xludf.DUMMYFUNCTION("""COMPUTED_VALUE"""),28.39)</f>
        <v>28.39</v>
      </c>
      <c r="G625" s="3">
        <f>IFERROR(__xludf.DUMMYFUNCTION("""COMPUTED_VALUE"""),43865.705555555556)</f>
        <v>43865.70556</v>
      </c>
      <c r="H625" s="2">
        <f>IFERROR(__xludf.DUMMYFUNCTION("""COMPUTED_VALUE"""),52.27)</f>
        <v>52.27</v>
      </c>
      <c r="J625" s="3">
        <f>IFERROR(__xludf.DUMMYFUNCTION("""COMPUTED_VALUE"""),43593.99861111111)</f>
        <v>43593.99861</v>
      </c>
      <c r="K625" s="2">
        <f>IFERROR(__xludf.DUMMYFUNCTION("""COMPUTED_VALUE"""),3.9278)</f>
        <v>3.9278</v>
      </c>
    </row>
    <row r="626">
      <c r="A626" s="3">
        <f>IFERROR(__xludf.DUMMYFUNCTION("""COMPUTED_VALUE"""),43866.705555555556)</f>
        <v>43866.70556</v>
      </c>
      <c r="B626" s="2">
        <f>IFERROR(__xludf.DUMMYFUNCTION("""COMPUTED_VALUE"""),116028.27)</f>
        <v>116028.27</v>
      </c>
      <c r="D626" s="3">
        <f>IFERROR(__xludf.DUMMYFUNCTION("""COMPUTED_VALUE"""),43867.705555555556)</f>
        <v>43867.70556</v>
      </c>
      <c r="E626" s="2">
        <f>IFERROR(__xludf.DUMMYFUNCTION("""COMPUTED_VALUE"""),29.18)</f>
        <v>29.18</v>
      </c>
      <c r="G626" s="3">
        <f>IFERROR(__xludf.DUMMYFUNCTION("""COMPUTED_VALUE"""),43866.705555555556)</f>
        <v>43866.70556</v>
      </c>
      <c r="H626" s="2">
        <f>IFERROR(__xludf.DUMMYFUNCTION("""COMPUTED_VALUE"""),52.99)</f>
        <v>52.99</v>
      </c>
      <c r="J626" s="3">
        <f>IFERROR(__xludf.DUMMYFUNCTION("""COMPUTED_VALUE"""),43594.99861111111)</f>
        <v>43594.99861</v>
      </c>
      <c r="K626" s="2">
        <f>IFERROR(__xludf.DUMMYFUNCTION("""COMPUTED_VALUE"""),3.9469)</f>
        <v>3.9469</v>
      </c>
    </row>
    <row r="627">
      <c r="A627" s="3">
        <f>IFERROR(__xludf.DUMMYFUNCTION("""COMPUTED_VALUE"""),43867.705555555556)</f>
        <v>43867.70556</v>
      </c>
      <c r="B627" s="2">
        <f>IFERROR(__xludf.DUMMYFUNCTION("""COMPUTED_VALUE"""),115189.97)</f>
        <v>115189.97</v>
      </c>
      <c r="D627" s="3">
        <f>IFERROR(__xludf.DUMMYFUNCTION("""COMPUTED_VALUE"""),43868.705555555556)</f>
        <v>43868.70556</v>
      </c>
      <c r="E627" s="2">
        <f>IFERROR(__xludf.DUMMYFUNCTION("""COMPUTED_VALUE"""),28.93)</f>
        <v>28.93</v>
      </c>
      <c r="G627" s="3">
        <f>IFERROR(__xludf.DUMMYFUNCTION("""COMPUTED_VALUE"""),43867.705555555556)</f>
        <v>43867.70556</v>
      </c>
      <c r="H627" s="2">
        <f>IFERROR(__xludf.DUMMYFUNCTION("""COMPUTED_VALUE"""),53.28)</f>
        <v>53.28</v>
      </c>
      <c r="J627" s="3">
        <f>IFERROR(__xludf.DUMMYFUNCTION("""COMPUTED_VALUE"""),43595.99861111111)</f>
        <v>43595.99861</v>
      </c>
      <c r="K627" s="2">
        <f>IFERROR(__xludf.DUMMYFUNCTION("""COMPUTED_VALUE"""),3.9572)</f>
        <v>3.9572</v>
      </c>
    </row>
    <row r="628">
      <c r="A628" s="3">
        <f>IFERROR(__xludf.DUMMYFUNCTION("""COMPUTED_VALUE"""),43868.705555555556)</f>
        <v>43868.70556</v>
      </c>
      <c r="B628" s="2">
        <f>IFERROR(__xludf.DUMMYFUNCTION("""COMPUTED_VALUE"""),113770.29)</f>
        <v>113770.29</v>
      </c>
      <c r="D628" s="3">
        <f>IFERROR(__xludf.DUMMYFUNCTION("""COMPUTED_VALUE"""),43871.705555555556)</f>
        <v>43871.70556</v>
      </c>
      <c r="E628" s="2">
        <f>IFERROR(__xludf.DUMMYFUNCTION("""COMPUTED_VALUE"""),29.13)</f>
        <v>29.13</v>
      </c>
      <c r="G628" s="3">
        <f>IFERROR(__xludf.DUMMYFUNCTION("""COMPUTED_VALUE"""),43868.705555555556)</f>
        <v>43868.70556</v>
      </c>
      <c r="H628" s="2">
        <f>IFERROR(__xludf.DUMMYFUNCTION("""COMPUTED_VALUE"""),52.1)</f>
        <v>52.1</v>
      </c>
      <c r="J628" s="3">
        <f>IFERROR(__xludf.DUMMYFUNCTION("""COMPUTED_VALUE"""),43596.99861111111)</f>
        <v>43596.99861</v>
      </c>
      <c r="K628" s="2">
        <f>IFERROR(__xludf.DUMMYFUNCTION("""COMPUTED_VALUE"""),3.9572)</f>
        <v>3.9572</v>
      </c>
    </row>
    <row r="629">
      <c r="A629" s="3">
        <f>IFERROR(__xludf.DUMMYFUNCTION("""COMPUTED_VALUE"""),43871.705555555556)</f>
        <v>43871.70556</v>
      </c>
      <c r="B629" s="2">
        <f>IFERROR(__xludf.DUMMYFUNCTION("""COMPUTED_VALUE"""),112570.3)</f>
        <v>112570.3</v>
      </c>
      <c r="D629" s="3">
        <f>IFERROR(__xludf.DUMMYFUNCTION("""COMPUTED_VALUE"""),43872.705555555556)</f>
        <v>43872.70556</v>
      </c>
      <c r="E629" s="2">
        <f>IFERROR(__xludf.DUMMYFUNCTION("""COMPUTED_VALUE"""),29.48)</f>
        <v>29.48</v>
      </c>
      <c r="G629" s="3">
        <f>IFERROR(__xludf.DUMMYFUNCTION("""COMPUTED_VALUE"""),43871.705555555556)</f>
        <v>43871.70556</v>
      </c>
      <c r="H629" s="2">
        <f>IFERROR(__xludf.DUMMYFUNCTION("""COMPUTED_VALUE"""),50.19)</f>
        <v>50.19</v>
      </c>
      <c r="J629" s="3">
        <f>IFERROR(__xludf.DUMMYFUNCTION("""COMPUTED_VALUE"""),43597.99861111111)</f>
        <v>43597.99861</v>
      </c>
      <c r="K629" s="2">
        <f>IFERROR(__xludf.DUMMYFUNCTION("""COMPUTED_VALUE"""),3.9612)</f>
        <v>3.9612</v>
      </c>
    </row>
    <row r="630">
      <c r="A630" s="3">
        <f>IFERROR(__xludf.DUMMYFUNCTION("""COMPUTED_VALUE"""),43872.705555555556)</f>
        <v>43872.70556</v>
      </c>
      <c r="B630" s="2">
        <f>IFERROR(__xludf.DUMMYFUNCTION("""COMPUTED_VALUE"""),115370.61)</f>
        <v>115370.61</v>
      </c>
      <c r="D630" s="3">
        <f>IFERROR(__xludf.DUMMYFUNCTION("""COMPUTED_VALUE"""),43873.705555555556)</f>
        <v>43873.70556</v>
      </c>
      <c r="E630" s="2">
        <f>IFERROR(__xludf.DUMMYFUNCTION("""COMPUTED_VALUE"""),30.13)</f>
        <v>30.13</v>
      </c>
      <c r="G630" s="3">
        <f>IFERROR(__xludf.DUMMYFUNCTION("""COMPUTED_VALUE"""),43872.705555555556)</f>
        <v>43872.70556</v>
      </c>
      <c r="H630" s="2">
        <f>IFERROR(__xludf.DUMMYFUNCTION("""COMPUTED_VALUE"""),52.05)</f>
        <v>52.05</v>
      </c>
      <c r="J630" s="3">
        <f>IFERROR(__xludf.DUMMYFUNCTION("""COMPUTED_VALUE"""),43598.99861111111)</f>
        <v>43598.99861</v>
      </c>
      <c r="K630" s="2">
        <f>IFERROR(__xludf.DUMMYFUNCTION("""COMPUTED_VALUE"""),3.99405)</f>
        <v>3.99405</v>
      </c>
    </row>
    <row r="631">
      <c r="A631" s="3">
        <f>IFERROR(__xludf.DUMMYFUNCTION("""COMPUTED_VALUE"""),43873.705555555556)</f>
        <v>43873.70556</v>
      </c>
      <c r="B631" s="2">
        <f>IFERROR(__xludf.DUMMYFUNCTION("""COMPUTED_VALUE"""),116674.13)</f>
        <v>116674.13</v>
      </c>
      <c r="D631" s="3">
        <f>IFERROR(__xludf.DUMMYFUNCTION("""COMPUTED_VALUE"""),43874.705555555556)</f>
        <v>43874.70556</v>
      </c>
      <c r="E631" s="2">
        <f>IFERROR(__xludf.DUMMYFUNCTION("""COMPUTED_VALUE"""),29.72)</f>
        <v>29.72</v>
      </c>
      <c r="G631" s="3">
        <f>IFERROR(__xludf.DUMMYFUNCTION("""COMPUTED_VALUE"""),43873.705555555556)</f>
        <v>43873.70556</v>
      </c>
      <c r="H631" s="2">
        <f>IFERROR(__xludf.DUMMYFUNCTION("""COMPUTED_VALUE"""),53.07)</f>
        <v>53.07</v>
      </c>
      <c r="J631" s="3">
        <f>IFERROR(__xludf.DUMMYFUNCTION("""COMPUTED_VALUE"""),43599.99861111111)</f>
        <v>43599.99861</v>
      </c>
      <c r="K631" s="2">
        <f>IFERROR(__xludf.DUMMYFUNCTION("""COMPUTED_VALUE"""),3.9766)</f>
        <v>3.9766</v>
      </c>
    </row>
    <row r="632">
      <c r="A632" s="3">
        <f>IFERROR(__xludf.DUMMYFUNCTION("""COMPUTED_VALUE"""),43874.705555555556)</f>
        <v>43874.70556</v>
      </c>
      <c r="B632" s="2">
        <f>IFERROR(__xludf.DUMMYFUNCTION("""COMPUTED_VALUE"""),115662.4)</f>
        <v>115662.4</v>
      </c>
      <c r="D632" s="3">
        <f>IFERROR(__xludf.DUMMYFUNCTION("""COMPUTED_VALUE"""),43875.705555555556)</f>
        <v>43875.70556</v>
      </c>
      <c r="E632" s="2">
        <f>IFERROR(__xludf.DUMMYFUNCTION("""COMPUTED_VALUE"""),29.42)</f>
        <v>29.42</v>
      </c>
      <c r="G632" s="3">
        <f>IFERROR(__xludf.DUMMYFUNCTION("""COMPUTED_VALUE"""),43874.705555555556)</f>
        <v>43874.70556</v>
      </c>
      <c r="H632" s="2">
        <f>IFERROR(__xludf.DUMMYFUNCTION("""COMPUTED_VALUE"""),52.14)</f>
        <v>52.14</v>
      </c>
      <c r="J632" s="3">
        <f>IFERROR(__xludf.DUMMYFUNCTION("""COMPUTED_VALUE"""),43600.99861111111)</f>
        <v>43600.99861</v>
      </c>
      <c r="K632" s="2">
        <f>IFERROR(__xludf.DUMMYFUNCTION("""COMPUTED_VALUE"""),4.0014)</f>
        <v>4.0014</v>
      </c>
    </row>
    <row r="633">
      <c r="A633" s="3">
        <f>IFERROR(__xludf.DUMMYFUNCTION("""COMPUTED_VALUE"""),43875.705555555556)</f>
        <v>43875.70556</v>
      </c>
      <c r="B633" s="2">
        <f>IFERROR(__xludf.DUMMYFUNCTION("""COMPUTED_VALUE"""),114380.71)</f>
        <v>114380.71</v>
      </c>
      <c r="D633" s="3">
        <f>IFERROR(__xludf.DUMMYFUNCTION("""COMPUTED_VALUE"""),43878.705555555556)</f>
        <v>43878.70556</v>
      </c>
      <c r="E633" s="2">
        <f>IFERROR(__xludf.DUMMYFUNCTION("""COMPUTED_VALUE"""),29.36)</f>
        <v>29.36</v>
      </c>
      <c r="G633" s="3">
        <f>IFERROR(__xludf.DUMMYFUNCTION("""COMPUTED_VALUE"""),43875.705555555556)</f>
        <v>43875.70556</v>
      </c>
      <c r="H633" s="2">
        <f>IFERROR(__xludf.DUMMYFUNCTION("""COMPUTED_VALUE"""),51.0)</f>
        <v>51</v>
      </c>
      <c r="J633" s="3">
        <f>IFERROR(__xludf.DUMMYFUNCTION("""COMPUTED_VALUE"""),43601.99861111111)</f>
        <v>43601.99861</v>
      </c>
      <c r="K633" s="2">
        <f>IFERROR(__xludf.DUMMYFUNCTION("""COMPUTED_VALUE"""),4.0477)</f>
        <v>4.0477</v>
      </c>
    </row>
    <row r="634">
      <c r="A634" s="3">
        <f>IFERROR(__xludf.DUMMYFUNCTION("""COMPUTED_VALUE"""),43878.705555555556)</f>
        <v>43878.70556</v>
      </c>
      <c r="B634" s="2">
        <f>IFERROR(__xludf.DUMMYFUNCTION("""COMPUTED_VALUE"""),115309.08)</f>
        <v>115309.08</v>
      </c>
      <c r="D634" s="3">
        <f>IFERROR(__xludf.DUMMYFUNCTION("""COMPUTED_VALUE"""),43879.705555555556)</f>
        <v>43879.70556</v>
      </c>
      <c r="E634" s="2">
        <f>IFERROR(__xludf.DUMMYFUNCTION("""COMPUTED_VALUE"""),29.75)</f>
        <v>29.75</v>
      </c>
      <c r="G634" s="3">
        <f>IFERROR(__xludf.DUMMYFUNCTION("""COMPUTED_VALUE"""),43878.705555555556)</f>
        <v>43878.70556</v>
      </c>
      <c r="H634" s="2">
        <f>IFERROR(__xludf.DUMMYFUNCTION("""COMPUTED_VALUE"""),53.41)</f>
        <v>53.41</v>
      </c>
      <c r="J634" s="3">
        <f>IFERROR(__xludf.DUMMYFUNCTION("""COMPUTED_VALUE"""),43602.99861111111)</f>
        <v>43602.99861</v>
      </c>
      <c r="K634" s="2">
        <f>IFERROR(__xludf.DUMMYFUNCTION("""COMPUTED_VALUE"""),4.0992)</f>
        <v>4.0992</v>
      </c>
    </row>
    <row r="635">
      <c r="A635" s="3">
        <f>IFERROR(__xludf.DUMMYFUNCTION("""COMPUTED_VALUE"""),43879.705555555556)</f>
        <v>43879.70556</v>
      </c>
      <c r="B635" s="2">
        <f>IFERROR(__xludf.DUMMYFUNCTION("""COMPUTED_VALUE"""),114977.29)</f>
        <v>114977.29</v>
      </c>
      <c r="D635" s="3">
        <f>IFERROR(__xludf.DUMMYFUNCTION("""COMPUTED_VALUE"""),43880.705555555556)</f>
        <v>43880.70556</v>
      </c>
      <c r="E635" s="2">
        <f>IFERROR(__xludf.DUMMYFUNCTION("""COMPUTED_VALUE"""),30.55)</f>
        <v>30.55</v>
      </c>
      <c r="G635" s="3">
        <f>IFERROR(__xludf.DUMMYFUNCTION("""COMPUTED_VALUE"""),43879.705555555556)</f>
        <v>43879.70556</v>
      </c>
      <c r="H635" s="2">
        <f>IFERROR(__xludf.DUMMYFUNCTION("""COMPUTED_VALUE"""),52.8)</f>
        <v>52.8</v>
      </c>
      <c r="J635" s="3">
        <f>IFERROR(__xludf.DUMMYFUNCTION("""COMPUTED_VALUE"""),43603.99861111111)</f>
        <v>43603.99861</v>
      </c>
      <c r="K635" s="2">
        <f>IFERROR(__xludf.DUMMYFUNCTION("""COMPUTED_VALUE"""),4.0992)</f>
        <v>4.0992</v>
      </c>
    </row>
    <row r="636">
      <c r="A636" s="3">
        <f>IFERROR(__xludf.DUMMYFUNCTION("""COMPUTED_VALUE"""),43880.705555555556)</f>
        <v>43880.70556</v>
      </c>
      <c r="B636" s="2">
        <f>IFERROR(__xludf.DUMMYFUNCTION("""COMPUTED_VALUE"""),116517.59)</f>
        <v>116517.59</v>
      </c>
      <c r="D636" s="3">
        <f>IFERROR(__xludf.DUMMYFUNCTION("""COMPUTED_VALUE"""),43881.705555555556)</f>
        <v>43881.70556</v>
      </c>
      <c r="E636" s="2">
        <f>IFERROR(__xludf.DUMMYFUNCTION("""COMPUTED_VALUE"""),29.92)</f>
        <v>29.92</v>
      </c>
      <c r="G636" s="3">
        <f>IFERROR(__xludf.DUMMYFUNCTION("""COMPUTED_VALUE"""),43880.705555555556)</f>
        <v>43880.70556</v>
      </c>
      <c r="H636" s="2">
        <f>IFERROR(__xludf.DUMMYFUNCTION("""COMPUTED_VALUE"""),52.81)</f>
        <v>52.81</v>
      </c>
      <c r="J636" s="3">
        <f>IFERROR(__xludf.DUMMYFUNCTION("""COMPUTED_VALUE"""),43604.99861111111)</f>
        <v>43604.99861</v>
      </c>
      <c r="K636" s="2">
        <f>IFERROR(__xludf.DUMMYFUNCTION("""COMPUTED_VALUE"""),4.0989)</f>
        <v>4.0989</v>
      </c>
    </row>
    <row r="637">
      <c r="A637" s="3">
        <f>IFERROR(__xludf.DUMMYFUNCTION("""COMPUTED_VALUE"""),43881.705555555556)</f>
        <v>43881.70556</v>
      </c>
      <c r="B637" s="2">
        <f>IFERROR(__xludf.DUMMYFUNCTION("""COMPUTED_VALUE"""),114586.24)</f>
        <v>114586.24</v>
      </c>
      <c r="D637" s="3">
        <f>IFERROR(__xludf.DUMMYFUNCTION("""COMPUTED_VALUE"""),43882.705555555556)</f>
        <v>43882.70556</v>
      </c>
      <c r="E637" s="2">
        <f>IFERROR(__xludf.DUMMYFUNCTION("""COMPUTED_VALUE"""),29.14)</f>
        <v>29.14</v>
      </c>
      <c r="G637" s="3">
        <f>IFERROR(__xludf.DUMMYFUNCTION("""COMPUTED_VALUE"""),43881.705555555556)</f>
        <v>43881.70556</v>
      </c>
      <c r="H637" s="2">
        <f>IFERROR(__xludf.DUMMYFUNCTION("""COMPUTED_VALUE"""),52.2)</f>
        <v>52.2</v>
      </c>
      <c r="J637" s="3">
        <f>IFERROR(__xludf.DUMMYFUNCTION("""COMPUTED_VALUE"""),43605.99861111111)</f>
        <v>43605.99861</v>
      </c>
      <c r="K637" s="2">
        <f>IFERROR(__xludf.DUMMYFUNCTION("""COMPUTED_VALUE"""),4.0964)</f>
        <v>4.0964</v>
      </c>
    </row>
    <row r="638">
      <c r="A638" s="3">
        <f>IFERROR(__xludf.DUMMYFUNCTION("""COMPUTED_VALUE"""),43882.705555555556)</f>
        <v>43882.70556</v>
      </c>
      <c r="B638" s="2">
        <f>IFERROR(__xludf.DUMMYFUNCTION("""COMPUTED_VALUE"""),113681.42)</f>
        <v>113681.42</v>
      </c>
      <c r="D638" s="3">
        <f>IFERROR(__xludf.DUMMYFUNCTION("""COMPUTED_VALUE"""),43887.705555555556)</f>
        <v>43887.70556</v>
      </c>
      <c r="E638" s="2">
        <f>IFERROR(__xludf.DUMMYFUNCTION("""COMPUTED_VALUE"""),26.21)</f>
        <v>26.21</v>
      </c>
      <c r="G638" s="3">
        <f>IFERROR(__xludf.DUMMYFUNCTION("""COMPUTED_VALUE"""),43882.705555555556)</f>
        <v>43882.70556</v>
      </c>
      <c r="H638" s="2">
        <f>IFERROR(__xludf.DUMMYFUNCTION("""COMPUTED_VALUE"""),50.13)</f>
        <v>50.13</v>
      </c>
      <c r="J638" s="3">
        <f>IFERROR(__xludf.DUMMYFUNCTION("""COMPUTED_VALUE"""),43606.99861111111)</f>
        <v>43606.99861</v>
      </c>
      <c r="K638" s="2">
        <f>IFERROR(__xludf.DUMMYFUNCTION("""COMPUTED_VALUE"""),4.0395)</f>
        <v>4.0395</v>
      </c>
    </row>
    <row r="639">
      <c r="A639" s="3">
        <f>IFERROR(__xludf.DUMMYFUNCTION("""COMPUTED_VALUE"""),43887.705555555556)</f>
        <v>43887.70556</v>
      </c>
      <c r="B639" s="2">
        <f>IFERROR(__xludf.DUMMYFUNCTION("""COMPUTED_VALUE"""),105718.29)</f>
        <v>105718.29</v>
      </c>
      <c r="D639" s="3">
        <f>IFERROR(__xludf.DUMMYFUNCTION("""COMPUTED_VALUE"""),43888.705555555556)</f>
        <v>43888.70556</v>
      </c>
      <c r="E639" s="2">
        <f>IFERROR(__xludf.DUMMYFUNCTION("""COMPUTED_VALUE"""),25.3)</f>
        <v>25.3</v>
      </c>
      <c r="G639" s="3">
        <f>IFERROR(__xludf.DUMMYFUNCTION("""COMPUTED_VALUE"""),43887.705555555556)</f>
        <v>43887.70556</v>
      </c>
      <c r="H639" s="2">
        <f>IFERROR(__xludf.DUMMYFUNCTION("""COMPUTED_VALUE"""),45.35)</f>
        <v>45.35</v>
      </c>
      <c r="J639" s="3">
        <f>IFERROR(__xludf.DUMMYFUNCTION("""COMPUTED_VALUE"""),43607.99861111111)</f>
        <v>43607.99861</v>
      </c>
      <c r="K639" s="2">
        <f>IFERROR(__xludf.DUMMYFUNCTION("""COMPUTED_VALUE"""),4.0404)</f>
        <v>4.0404</v>
      </c>
    </row>
    <row r="640">
      <c r="A640" s="3">
        <f>IFERROR(__xludf.DUMMYFUNCTION("""COMPUTED_VALUE"""),43888.705555555556)</f>
        <v>43888.70556</v>
      </c>
      <c r="B640" s="2">
        <f>IFERROR(__xludf.DUMMYFUNCTION("""COMPUTED_VALUE"""),102983.54)</f>
        <v>102983.54</v>
      </c>
      <c r="D640" s="3">
        <f>IFERROR(__xludf.DUMMYFUNCTION("""COMPUTED_VALUE"""),43889.705555555556)</f>
        <v>43889.70556</v>
      </c>
      <c r="E640" s="2">
        <f>IFERROR(__xludf.DUMMYFUNCTION("""COMPUTED_VALUE"""),25.34)</f>
        <v>25.34</v>
      </c>
      <c r="G640" s="3">
        <f>IFERROR(__xludf.DUMMYFUNCTION("""COMPUTED_VALUE"""),43888.705555555556)</f>
        <v>43888.70556</v>
      </c>
      <c r="H640" s="2">
        <f>IFERROR(__xludf.DUMMYFUNCTION("""COMPUTED_VALUE"""),44.47)</f>
        <v>44.47</v>
      </c>
      <c r="J640" s="3">
        <f>IFERROR(__xludf.DUMMYFUNCTION("""COMPUTED_VALUE"""),43608.99861111111)</f>
        <v>43608.99861</v>
      </c>
      <c r="K640" s="2">
        <f>IFERROR(__xludf.DUMMYFUNCTION("""COMPUTED_VALUE"""),4.0423)</f>
        <v>4.0423</v>
      </c>
    </row>
    <row r="641">
      <c r="A641" s="3">
        <f>IFERROR(__xludf.DUMMYFUNCTION("""COMPUTED_VALUE"""),43889.705555555556)</f>
        <v>43889.70556</v>
      </c>
      <c r="B641" s="2">
        <f>IFERROR(__xludf.DUMMYFUNCTION("""COMPUTED_VALUE"""),104171.57)</f>
        <v>104171.57</v>
      </c>
      <c r="D641" s="3">
        <f>IFERROR(__xludf.DUMMYFUNCTION("""COMPUTED_VALUE"""),43892.705555555556)</f>
        <v>43892.70556</v>
      </c>
      <c r="E641" s="2">
        <f>IFERROR(__xludf.DUMMYFUNCTION("""COMPUTED_VALUE"""),26.53)</f>
        <v>26.53</v>
      </c>
      <c r="G641" s="3">
        <f>IFERROR(__xludf.DUMMYFUNCTION("""COMPUTED_VALUE"""),43889.705555555556)</f>
        <v>43889.70556</v>
      </c>
      <c r="H641" s="2">
        <f>IFERROR(__xludf.DUMMYFUNCTION("""COMPUTED_VALUE"""),44.31)</f>
        <v>44.31</v>
      </c>
      <c r="J641" s="3">
        <f>IFERROR(__xludf.DUMMYFUNCTION("""COMPUTED_VALUE"""),43609.99861111111)</f>
        <v>43609.99861</v>
      </c>
      <c r="K641" s="2">
        <f>IFERROR(__xludf.DUMMYFUNCTION("""COMPUTED_VALUE"""),4.0225)</f>
        <v>4.0225</v>
      </c>
    </row>
    <row r="642">
      <c r="A642" s="3">
        <f>IFERROR(__xludf.DUMMYFUNCTION("""COMPUTED_VALUE"""),43892.705555555556)</f>
        <v>43892.70556</v>
      </c>
      <c r="B642" s="2">
        <f>IFERROR(__xludf.DUMMYFUNCTION("""COMPUTED_VALUE"""),106625.41)</f>
        <v>106625.41</v>
      </c>
      <c r="D642" s="3">
        <f>IFERROR(__xludf.DUMMYFUNCTION("""COMPUTED_VALUE"""),43893.705555555556)</f>
        <v>43893.70556</v>
      </c>
      <c r="E642" s="2">
        <f>IFERROR(__xludf.DUMMYFUNCTION("""COMPUTED_VALUE"""),26.05)</f>
        <v>26.05</v>
      </c>
      <c r="G642" s="3">
        <f>IFERROR(__xludf.DUMMYFUNCTION("""COMPUTED_VALUE"""),43892.705555555556)</f>
        <v>43892.70556</v>
      </c>
      <c r="H642" s="2">
        <f>IFERROR(__xludf.DUMMYFUNCTION("""COMPUTED_VALUE"""),46.36)</f>
        <v>46.36</v>
      </c>
      <c r="J642" s="3">
        <f>IFERROR(__xludf.DUMMYFUNCTION("""COMPUTED_VALUE"""),43610.99861111111)</f>
        <v>43610.99861</v>
      </c>
      <c r="K642" s="2">
        <f>IFERROR(__xludf.DUMMYFUNCTION("""COMPUTED_VALUE"""),4.0223)</f>
        <v>4.0223</v>
      </c>
    </row>
    <row r="643">
      <c r="A643" s="3">
        <f>IFERROR(__xludf.DUMMYFUNCTION("""COMPUTED_VALUE"""),43893.705555555556)</f>
        <v>43893.70556</v>
      </c>
      <c r="B643" s="2">
        <f>IFERROR(__xludf.DUMMYFUNCTION("""COMPUTED_VALUE"""),105537.14)</f>
        <v>105537.14</v>
      </c>
      <c r="D643" s="3">
        <f>IFERROR(__xludf.DUMMYFUNCTION("""COMPUTED_VALUE"""),43894.705555555556)</f>
        <v>43894.70556</v>
      </c>
      <c r="E643" s="2">
        <f>IFERROR(__xludf.DUMMYFUNCTION("""COMPUTED_VALUE"""),26.89)</f>
        <v>26.89</v>
      </c>
      <c r="G643" s="3">
        <f>IFERROR(__xludf.DUMMYFUNCTION("""COMPUTED_VALUE"""),43893.705555555556)</f>
        <v>43893.70556</v>
      </c>
      <c r="H643" s="2">
        <f>IFERROR(__xludf.DUMMYFUNCTION("""COMPUTED_VALUE"""),46.35)</f>
        <v>46.35</v>
      </c>
      <c r="J643" s="3">
        <f>IFERROR(__xludf.DUMMYFUNCTION("""COMPUTED_VALUE"""),43611.99861111111)</f>
        <v>43611.99861</v>
      </c>
      <c r="K643" s="2">
        <f>IFERROR(__xludf.DUMMYFUNCTION("""COMPUTED_VALUE"""),4.0227)</f>
        <v>4.0227</v>
      </c>
    </row>
    <row r="644">
      <c r="A644" s="3">
        <f>IFERROR(__xludf.DUMMYFUNCTION("""COMPUTED_VALUE"""),43894.705555555556)</f>
        <v>43894.70556</v>
      </c>
      <c r="B644" s="2">
        <f>IFERROR(__xludf.DUMMYFUNCTION("""COMPUTED_VALUE"""),107224.22)</f>
        <v>107224.22</v>
      </c>
      <c r="D644" s="3">
        <f>IFERROR(__xludf.DUMMYFUNCTION("""COMPUTED_VALUE"""),43895.705555555556)</f>
        <v>43895.70556</v>
      </c>
      <c r="E644" s="2">
        <f>IFERROR(__xludf.DUMMYFUNCTION("""COMPUTED_VALUE"""),25.29)</f>
        <v>25.29</v>
      </c>
      <c r="G644" s="3">
        <f>IFERROR(__xludf.DUMMYFUNCTION("""COMPUTED_VALUE"""),43894.705555555556)</f>
        <v>43894.70556</v>
      </c>
      <c r="H644" s="2">
        <f>IFERROR(__xludf.DUMMYFUNCTION("""COMPUTED_VALUE"""),48.57)</f>
        <v>48.57</v>
      </c>
      <c r="J644" s="3">
        <f>IFERROR(__xludf.DUMMYFUNCTION("""COMPUTED_VALUE"""),43612.99861111111)</f>
        <v>43612.99861</v>
      </c>
      <c r="K644" s="2">
        <f>IFERROR(__xludf.DUMMYFUNCTION("""COMPUTED_VALUE"""),4.0436)</f>
        <v>4.0436</v>
      </c>
    </row>
    <row r="645">
      <c r="A645" s="3">
        <f>IFERROR(__xludf.DUMMYFUNCTION("""COMPUTED_VALUE"""),43895.705555555556)</f>
        <v>43895.70556</v>
      </c>
      <c r="B645" s="2">
        <f>IFERROR(__xludf.DUMMYFUNCTION("""COMPUTED_VALUE"""),102233.24)</f>
        <v>102233.24</v>
      </c>
      <c r="D645" s="3">
        <f>IFERROR(__xludf.DUMMYFUNCTION("""COMPUTED_VALUE"""),43896.705555555556)</f>
        <v>43896.70556</v>
      </c>
      <c r="E645" s="2">
        <f>IFERROR(__xludf.DUMMYFUNCTION("""COMPUTED_VALUE"""),22.83)</f>
        <v>22.83</v>
      </c>
      <c r="G645" s="3">
        <f>IFERROR(__xludf.DUMMYFUNCTION("""COMPUTED_VALUE"""),43895.705555555556)</f>
        <v>43895.70556</v>
      </c>
      <c r="H645" s="2">
        <f>IFERROR(__xludf.DUMMYFUNCTION("""COMPUTED_VALUE"""),46.85)</f>
        <v>46.85</v>
      </c>
      <c r="J645" s="3">
        <f>IFERROR(__xludf.DUMMYFUNCTION("""COMPUTED_VALUE"""),43613.99861111111)</f>
        <v>43613.99861</v>
      </c>
      <c r="K645" s="2">
        <f>IFERROR(__xludf.DUMMYFUNCTION("""COMPUTED_VALUE"""),4.0249)</f>
        <v>4.0249</v>
      </c>
    </row>
    <row r="646">
      <c r="A646" s="3">
        <f>IFERROR(__xludf.DUMMYFUNCTION("""COMPUTED_VALUE"""),43896.705555555556)</f>
        <v>43896.70556</v>
      </c>
      <c r="B646" s="2">
        <f>IFERROR(__xludf.DUMMYFUNCTION("""COMPUTED_VALUE"""),97996.77)</f>
        <v>97996.77</v>
      </c>
      <c r="D646" s="3">
        <f>IFERROR(__xludf.DUMMYFUNCTION("""COMPUTED_VALUE"""),43899.705555555556)</f>
        <v>43899.70556</v>
      </c>
      <c r="E646" s="2">
        <f>IFERROR(__xludf.DUMMYFUNCTION("""COMPUTED_VALUE"""),16.05)</f>
        <v>16.05</v>
      </c>
      <c r="G646" s="3">
        <f>IFERROR(__xludf.DUMMYFUNCTION("""COMPUTED_VALUE"""),43896.705555555556)</f>
        <v>43896.70556</v>
      </c>
      <c r="H646" s="2">
        <f>IFERROR(__xludf.DUMMYFUNCTION("""COMPUTED_VALUE"""),44.61)</f>
        <v>44.61</v>
      </c>
      <c r="J646" s="3">
        <f>IFERROR(__xludf.DUMMYFUNCTION("""COMPUTED_VALUE"""),43614.99861111111)</f>
        <v>43614.99861</v>
      </c>
      <c r="K646" s="2">
        <f>IFERROR(__xludf.DUMMYFUNCTION("""COMPUTED_VALUE"""),3.9749)</f>
        <v>3.9749</v>
      </c>
    </row>
    <row r="647">
      <c r="A647" s="3">
        <f>IFERROR(__xludf.DUMMYFUNCTION("""COMPUTED_VALUE"""),43899.705555555556)</f>
        <v>43899.70556</v>
      </c>
      <c r="B647" s="2">
        <f>IFERROR(__xludf.DUMMYFUNCTION("""COMPUTED_VALUE"""),86067.2)</f>
        <v>86067.2</v>
      </c>
      <c r="D647" s="3">
        <f>IFERROR(__xludf.DUMMYFUNCTION("""COMPUTED_VALUE"""),43900.705555555556)</f>
        <v>43900.70556</v>
      </c>
      <c r="E647" s="2">
        <f>IFERROR(__xludf.DUMMYFUNCTION("""COMPUTED_VALUE"""),17.56)</f>
        <v>17.56</v>
      </c>
      <c r="G647" s="3">
        <f>IFERROR(__xludf.DUMMYFUNCTION("""COMPUTED_VALUE"""),43899.705555555556)</f>
        <v>43899.70556</v>
      </c>
      <c r="H647" s="2">
        <f>IFERROR(__xludf.DUMMYFUNCTION("""COMPUTED_VALUE"""),37.83)</f>
        <v>37.83</v>
      </c>
      <c r="J647" s="3">
        <f>IFERROR(__xludf.DUMMYFUNCTION("""COMPUTED_VALUE"""),43615.99861111111)</f>
        <v>43615.99861</v>
      </c>
      <c r="K647" s="2">
        <f>IFERROR(__xludf.DUMMYFUNCTION("""COMPUTED_VALUE"""),3.9815)</f>
        <v>3.9815</v>
      </c>
    </row>
    <row r="648">
      <c r="A648" s="3">
        <f>IFERROR(__xludf.DUMMYFUNCTION("""COMPUTED_VALUE"""),43900.705555555556)</f>
        <v>43900.70556</v>
      </c>
      <c r="B648" s="2">
        <f>IFERROR(__xludf.DUMMYFUNCTION("""COMPUTED_VALUE"""),92214.47)</f>
        <v>92214.47</v>
      </c>
      <c r="D648" s="3">
        <f>IFERROR(__xludf.DUMMYFUNCTION("""COMPUTED_VALUE"""),43901.705555555556)</f>
        <v>43901.70556</v>
      </c>
      <c r="E648" s="2">
        <f>IFERROR(__xludf.DUMMYFUNCTION("""COMPUTED_VALUE"""),15.85)</f>
        <v>15.85</v>
      </c>
      <c r="G648" s="3">
        <f>IFERROR(__xludf.DUMMYFUNCTION("""COMPUTED_VALUE"""),43900.705555555556)</f>
        <v>43900.70556</v>
      </c>
      <c r="H648" s="2">
        <f>IFERROR(__xludf.DUMMYFUNCTION("""COMPUTED_VALUE"""),44.81)</f>
        <v>44.81</v>
      </c>
      <c r="J648" s="3">
        <f>IFERROR(__xludf.DUMMYFUNCTION("""COMPUTED_VALUE"""),43616.99861111111)</f>
        <v>43616.99861</v>
      </c>
      <c r="K648" s="2">
        <f>IFERROR(__xludf.DUMMYFUNCTION("""COMPUTED_VALUE"""),3.925)</f>
        <v>3.925</v>
      </c>
    </row>
    <row r="649">
      <c r="A649" s="3">
        <f>IFERROR(__xludf.DUMMYFUNCTION("""COMPUTED_VALUE"""),43901.705555555556)</f>
        <v>43901.70556</v>
      </c>
      <c r="B649" s="2">
        <f>IFERROR(__xludf.DUMMYFUNCTION("""COMPUTED_VALUE"""),85171.13)</f>
        <v>85171.13</v>
      </c>
      <c r="D649" s="3">
        <f>IFERROR(__xludf.DUMMYFUNCTION("""COMPUTED_VALUE"""),43902.705555555556)</f>
        <v>43902.70556</v>
      </c>
      <c r="E649" s="2">
        <f>IFERROR(__xludf.DUMMYFUNCTION("""COMPUTED_VALUE"""),12.6)</f>
        <v>12.6</v>
      </c>
      <c r="G649" s="3">
        <f>IFERROR(__xludf.DUMMYFUNCTION("""COMPUTED_VALUE"""),43901.705555555556)</f>
        <v>43901.70556</v>
      </c>
      <c r="H649" s="2">
        <f>IFERROR(__xludf.DUMMYFUNCTION("""COMPUTED_VALUE"""),40.74)</f>
        <v>40.74</v>
      </c>
      <c r="J649" s="3">
        <f>IFERROR(__xludf.DUMMYFUNCTION("""COMPUTED_VALUE"""),43617.99861111111)</f>
        <v>43617.99861</v>
      </c>
      <c r="K649" s="2">
        <f>IFERROR(__xludf.DUMMYFUNCTION("""COMPUTED_VALUE"""),3.925)</f>
        <v>3.925</v>
      </c>
    </row>
    <row r="650">
      <c r="A650" s="3">
        <f>IFERROR(__xludf.DUMMYFUNCTION("""COMPUTED_VALUE"""),43902.705555555556)</f>
        <v>43902.70556</v>
      </c>
      <c r="B650" s="2">
        <f>IFERROR(__xludf.DUMMYFUNCTION("""COMPUTED_VALUE"""),72582.53)</f>
        <v>72582.53</v>
      </c>
      <c r="D650" s="3">
        <f>IFERROR(__xludf.DUMMYFUNCTION("""COMPUTED_VALUE"""),43903.705555555556)</f>
        <v>43903.70556</v>
      </c>
      <c r="E650" s="2">
        <f>IFERROR(__xludf.DUMMYFUNCTION("""COMPUTED_VALUE"""),15.4)</f>
        <v>15.4</v>
      </c>
      <c r="G650" s="3">
        <f>IFERROR(__xludf.DUMMYFUNCTION("""COMPUTED_VALUE"""),43902.705555555556)</f>
        <v>43902.70556</v>
      </c>
      <c r="H650" s="2">
        <f>IFERROR(__xludf.DUMMYFUNCTION("""COMPUTED_VALUE"""),35.35)</f>
        <v>35.35</v>
      </c>
      <c r="J650" s="3">
        <f>IFERROR(__xludf.DUMMYFUNCTION("""COMPUTED_VALUE"""),43618.99861111111)</f>
        <v>43618.99861</v>
      </c>
      <c r="K650" s="2">
        <f>IFERROR(__xludf.DUMMYFUNCTION("""COMPUTED_VALUE"""),3.9257)</f>
        <v>3.9257</v>
      </c>
    </row>
    <row r="651">
      <c r="A651" s="3">
        <f>IFERROR(__xludf.DUMMYFUNCTION("""COMPUTED_VALUE"""),43903.705555555556)</f>
        <v>43903.70556</v>
      </c>
      <c r="B651" s="2">
        <f>IFERROR(__xludf.DUMMYFUNCTION("""COMPUTED_VALUE"""),82677.91)</f>
        <v>82677.91</v>
      </c>
      <c r="D651" s="3">
        <f>IFERROR(__xludf.DUMMYFUNCTION("""COMPUTED_VALUE"""),43906.705555555556)</f>
        <v>43906.70556</v>
      </c>
      <c r="E651" s="2">
        <f>IFERROR(__xludf.DUMMYFUNCTION("""COMPUTED_VALUE"""),13.09)</f>
        <v>13.09</v>
      </c>
      <c r="G651" s="3">
        <f>IFERROR(__xludf.DUMMYFUNCTION("""COMPUTED_VALUE"""),43903.705555555556)</f>
        <v>43903.70556</v>
      </c>
      <c r="H651" s="2">
        <f>IFERROR(__xludf.DUMMYFUNCTION("""COMPUTED_VALUE"""),42.9)</f>
        <v>42.9</v>
      </c>
      <c r="J651" s="3">
        <f>IFERROR(__xludf.DUMMYFUNCTION("""COMPUTED_VALUE"""),43619.99861111111)</f>
        <v>43619.99861</v>
      </c>
      <c r="K651" s="2">
        <f>IFERROR(__xludf.DUMMYFUNCTION("""COMPUTED_VALUE"""),3.8856)</f>
        <v>3.8856</v>
      </c>
    </row>
    <row r="652">
      <c r="A652" s="3">
        <f>IFERROR(__xludf.DUMMYFUNCTION("""COMPUTED_VALUE"""),43906.705555555556)</f>
        <v>43906.70556</v>
      </c>
      <c r="B652" s="2">
        <f>IFERROR(__xludf.DUMMYFUNCTION("""COMPUTED_VALUE"""),71168.05)</f>
        <v>71168.05</v>
      </c>
      <c r="D652" s="3">
        <f>IFERROR(__xludf.DUMMYFUNCTION("""COMPUTED_VALUE"""),43907.705555555556)</f>
        <v>43907.70556</v>
      </c>
      <c r="E652" s="2">
        <f>IFERROR(__xludf.DUMMYFUNCTION("""COMPUTED_VALUE"""),13.0)</f>
        <v>13</v>
      </c>
      <c r="G652" s="3">
        <f>IFERROR(__xludf.DUMMYFUNCTION("""COMPUTED_VALUE"""),43906.705555555556)</f>
        <v>43906.70556</v>
      </c>
      <c r="H652" s="2">
        <f>IFERROR(__xludf.DUMMYFUNCTION("""COMPUTED_VALUE"""),39.04)</f>
        <v>39.04</v>
      </c>
      <c r="J652" s="3">
        <f>IFERROR(__xludf.DUMMYFUNCTION("""COMPUTED_VALUE"""),43620.99861111111)</f>
        <v>43620.99861</v>
      </c>
      <c r="K652" s="2">
        <f>IFERROR(__xludf.DUMMYFUNCTION("""COMPUTED_VALUE"""),3.8551)</f>
        <v>3.8551</v>
      </c>
    </row>
    <row r="653">
      <c r="A653" s="3">
        <f>IFERROR(__xludf.DUMMYFUNCTION("""COMPUTED_VALUE"""),43907.705555555556)</f>
        <v>43907.70556</v>
      </c>
      <c r="B653" s="2">
        <f>IFERROR(__xludf.DUMMYFUNCTION("""COMPUTED_VALUE"""),74617.24)</f>
        <v>74617.24</v>
      </c>
      <c r="D653" s="3">
        <f>IFERROR(__xludf.DUMMYFUNCTION("""COMPUTED_VALUE"""),43908.705555555556)</f>
        <v>43908.70556</v>
      </c>
      <c r="E653" s="2">
        <f>IFERROR(__xludf.DUMMYFUNCTION("""COMPUTED_VALUE"""),11.29)</f>
        <v>11.29</v>
      </c>
      <c r="G653" s="3">
        <f>IFERROR(__xludf.DUMMYFUNCTION("""COMPUTED_VALUE"""),43907.705555555556)</f>
        <v>43907.70556</v>
      </c>
      <c r="H653" s="2">
        <f>IFERROR(__xludf.DUMMYFUNCTION("""COMPUTED_VALUE"""),41.51)</f>
        <v>41.51</v>
      </c>
      <c r="J653" s="3">
        <f>IFERROR(__xludf.DUMMYFUNCTION("""COMPUTED_VALUE"""),43621.99861111111)</f>
        <v>43621.99861</v>
      </c>
      <c r="K653" s="2">
        <f>IFERROR(__xludf.DUMMYFUNCTION("""COMPUTED_VALUE"""),3.8809)</f>
        <v>3.8809</v>
      </c>
    </row>
    <row r="654">
      <c r="A654" s="3">
        <f>IFERROR(__xludf.DUMMYFUNCTION("""COMPUTED_VALUE"""),43908.705555555556)</f>
        <v>43908.70556</v>
      </c>
      <c r="B654" s="2">
        <f>IFERROR(__xludf.DUMMYFUNCTION("""COMPUTED_VALUE"""),66894.95)</f>
        <v>66894.95</v>
      </c>
      <c r="D654" s="3">
        <f>IFERROR(__xludf.DUMMYFUNCTION("""COMPUTED_VALUE"""),43909.705555555556)</f>
        <v>43909.70556</v>
      </c>
      <c r="E654" s="2">
        <f>IFERROR(__xludf.DUMMYFUNCTION("""COMPUTED_VALUE"""),12.21)</f>
        <v>12.21</v>
      </c>
      <c r="G654" s="3">
        <f>IFERROR(__xludf.DUMMYFUNCTION("""COMPUTED_VALUE"""),43908.705555555556)</f>
        <v>43908.70556</v>
      </c>
      <c r="H654" s="2">
        <f>IFERROR(__xludf.DUMMYFUNCTION("""COMPUTED_VALUE"""),38.65)</f>
        <v>38.65</v>
      </c>
      <c r="J654" s="3">
        <f>IFERROR(__xludf.DUMMYFUNCTION("""COMPUTED_VALUE"""),43622.99861111111)</f>
        <v>43622.99861</v>
      </c>
      <c r="K654" s="2">
        <f>IFERROR(__xludf.DUMMYFUNCTION("""COMPUTED_VALUE"""),3.8799)</f>
        <v>3.8799</v>
      </c>
    </row>
    <row r="655">
      <c r="A655" s="3">
        <f>IFERROR(__xludf.DUMMYFUNCTION("""COMPUTED_VALUE"""),43909.705555555556)</f>
        <v>43909.70556</v>
      </c>
      <c r="B655" s="2">
        <f>IFERROR(__xludf.DUMMYFUNCTION("""COMPUTED_VALUE"""),68331.8)</f>
        <v>68331.8</v>
      </c>
      <c r="D655" s="3">
        <f>IFERROR(__xludf.DUMMYFUNCTION("""COMPUTED_VALUE"""),43910.705555555556)</f>
        <v>43910.70556</v>
      </c>
      <c r="E655" s="2">
        <f>IFERROR(__xludf.DUMMYFUNCTION("""COMPUTED_VALUE"""),12.0)</f>
        <v>12</v>
      </c>
      <c r="G655" s="3">
        <f>IFERROR(__xludf.DUMMYFUNCTION("""COMPUTED_VALUE"""),43909.705555555556)</f>
        <v>43909.70556</v>
      </c>
      <c r="H655" s="2">
        <f>IFERROR(__xludf.DUMMYFUNCTION("""COMPUTED_VALUE"""),36.4)</f>
        <v>36.4</v>
      </c>
      <c r="J655" s="3">
        <f>IFERROR(__xludf.DUMMYFUNCTION("""COMPUTED_VALUE"""),43623.99861111111)</f>
        <v>43623.99861</v>
      </c>
      <c r="K655" s="2">
        <f>IFERROR(__xludf.DUMMYFUNCTION("""COMPUTED_VALUE"""),3.8775)</f>
        <v>3.8775</v>
      </c>
    </row>
    <row r="656">
      <c r="A656" s="3">
        <f>IFERROR(__xludf.DUMMYFUNCTION("""COMPUTED_VALUE"""),43910.705555555556)</f>
        <v>43910.70556</v>
      </c>
      <c r="B656" s="2">
        <f>IFERROR(__xludf.DUMMYFUNCTION("""COMPUTED_VALUE"""),67069.36)</f>
        <v>67069.36</v>
      </c>
      <c r="D656" s="3">
        <f>IFERROR(__xludf.DUMMYFUNCTION("""COMPUTED_VALUE"""),43913.705555555556)</f>
        <v>43913.70556</v>
      </c>
      <c r="E656" s="2">
        <f>IFERROR(__xludf.DUMMYFUNCTION("""COMPUTED_VALUE"""),11.5)</f>
        <v>11.5</v>
      </c>
      <c r="G656" s="3">
        <f>IFERROR(__xludf.DUMMYFUNCTION("""COMPUTED_VALUE"""),43910.705555555556)</f>
        <v>43910.70556</v>
      </c>
      <c r="H656" s="2">
        <f>IFERROR(__xludf.DUMMYFUNCTION("""COMPUTED_VALUE"""),35.19)</f>
        <v>35.19</v>
      </c>
      <c r="J656" s="3">
        <f>IFERROR(__xludf.DUMMYFUNCTION("""COMPUTED_VALUE"""),43624.99861111111)</f>
        <v>43624.99861</v>
      </c>
      <c r="K656" s="2">
        <f>IFERROR(__xludf.DUMMYFUNCTION("""COMPUTED_VALUE"""),3.8775)</f>
        <v>3.8775</v>
      </c>
    </row>
    <row r="657">
      <c r="A657" s="3">
        <f>IFERROR(__xludf.DUMMYFUNCTION("""COMPUTED_VALUE"""),43913.705555555556)</f>
        <v>43913.70556</v>
      </c>
      <c r="B657" s="2">
        <f>IFERROR(__xludf.DUMMYFUNCTION("""COMPUTED_VALUE"""),63569.62)</f>
        <v>63569.62</v>
      </c>
      <c r="D657" s="3">
        <f>IFERROR(__xludf.DUMMYFUNCTION("""COMPUTED_VALUE"""),43914.705555555556)</f>
        <v>43914.70556</v>
      </c>
      <c r="E657" s="2">
        <f>IFERROR(__xludf.DUMMYFUNCTION("""COMPUTED_VALUE"""),13.25)</f>
        <v>13.25</v>
      </c>
      <c r="G657" s="3">
        <f>IFERROR(__xludf.DUMMYFUNCTION("""COMPUTED_VALUE"""),43913.705555555556)</f>
        <v>43913.70556</v>
      </c>
      <c r="H657" s="2">
        <f>IFERROR(__xludf.DUMMYFUNCTION("""COMPUTED_VALUE"""),34.1)</f>
        <v>34.1</v>
      </c>
      <c r="J657" s="3">
        <f>IFERROR(__xludf.DUMMYFUNCTION("""COMPUTED_VALUE"""),43625.99861111111)</f>
        <v>43625.99861</v>
      </c>
      <c r="K657" s="2">
        <f>IFERROR(__xludf.DUMMYFUNCTION("""COMPUTED_VALUE"""),3.878)</f>
        <v>3.878</v>
      </c>
    </row>
    <row r="658">
      <c r="A658" s="3">
        <f>IFERROR(__xludf.DUMMYFUNCTION("""COMPUTED_VALUE"""),43914.705555555556)</f>
        <v>43914.70556</v>
      </c>
      <c r="B658" s="2">
        <f>IFERROR(__xludf.DUMMYFUNCTION("""COMPUTED_VALUE"""),69729.3)</f>
        <v>69729.3</v>
      </c>
      <c r="D658" s="3">
        <f>IFERROR(__xludf.DUMMYFUNCTION("""COMPUTED_VALUE"""),43915.705555555556)</f>
        <v>43915.70556</v>
      </c>
      <c r="E658" s="2">
        <f>IFERROR(__xludf.DUMMYFUNCTION("""COMPUTED_VALUE"""),14.32)</f>
        <v>14.32</v>
      </c>
      <c r="G658" s="3">
        <f>IFERROR(__xludf.DUMMYFUNCTION("""COMPUTED_VALUE"""),43914.705555555556)</f>
        <v>43914.70556</v>
      </c>
      <c r="H658" s="2">
        <f>IFERROR(__xludf.DUMMYFUNCTION("""COMPUTED_VALUE"""),37.64)</f>
        <v>37.64</v>
      </c>
      <c r="J658" s="3">
        <f>IFERROR(__xludf.DUMMYFUNCTION("""COMPUTED_VALUE"""),43626.99861111111)</f>
        <v>43626.99861</v>
      </c>
      <c r="K658" s="2">
        <f>IFERROR(__xludf.DUMMYFUNCTION("""COMPUTED_VALUE"""),3.886)</f>
        <v>3.886</v>
      </c>
    </row>
    <row r="659">
      <c r="A659" s="3">
        <f>IFERROR(__xludf.DUMMYFUNCTION("""COMPUTED_VALUE"""),43915.705555555556)</f>
        <v>43915.70556</v>
      </c>
      <c r="B659" s="2">
        <f>IFERROR(__xludf.DUMMYFUNCTION("""COMPUTED_VALUE"""),74955.57)</f>
        <v>74955.57</v>
      </c>
      <c r="D659" s="3">
        <f>IFERROR(__xludf.DUMMYFUNCTION("""COMPUTED_VALUE"""),43916.705555555556)</f>
        <v>43916.70556</v>
      </c>
      <c r="E659" s="2">
        <f>IFERROR(__xludf.DUMMYFUNCTION("""COMPUTED_VALUE"""),14.39)</f>
        <v>14.39</v>
      </c>
      <c r="G659" s="3">
        <f>IFERROR(__xludf.DUMMYFUNCTION("""COMPUTED_VALUE"""),43915.705555555556)</f>
        <v>43915.70556</v>
      </c>
      <c r="H659" s="2">
        <f>IFERROR(__xludf.DUMMYFUNCTION("""COMPUTED_VALUE"""),40.85)</f>
        <v>40.85</v>
      </c>
      <c r="J659" s="3">
        <f>IFERROR(__xludf.DUMMYFUNCTION("""COMPUTED_VALUE"""),43627.99861111111)</f>
        <v>43627.99861</v>
      </c>
      <c r="K659" s="2">
        <f>IFERROR(__xludf.DUMMYFUNCTION("""COMPUTED_VALUE"""),3.8566)</f>
        <v>3.8566</v>
      </c>
    </row>
    <row r="660">
      <c r="A660" s="3">
        <f>IFERROR(__xludf.DUMMYFUNCTION("""COMPUTED_VALUE"""),43916.705555555556)</f>
        <v>43916.70556</v>
      </c>
      <c r="B660" s="2">
        <f>IFERROR(__xludf.DUMMYFUNCTION("""COMPUTED_VALUE"""),77709.66)</f>
        <v>77709.66</v>
      </c>
      <c r="D660" s="3">
        <f>IFERROR(__xludf.DUMMYFUNCTION("""COMPUTED_VALUE"""),43917.705555555556)</f>
        <v>43917.70556</v>
      </c>
      <c r="E660" s="2">
        <f>IFERROR(__xludf.DUMMYFUNCTION("""COMPUTED_VALUE"""),13.3)</f>
        <v>13.3</v>
      </c>
      <c r="G660" s="3">
        <f>IFERROR(__xludf.DUMMYFUNCTION("""COMPUTED_VALUE"""),43916.705555555556)</f>
        <v>43916.70556</v>
      </c>
      <c r="H660" s="2">
        <f>IFERROR(__xludf.DUMMYFUNCTION("""COMPUTED_VALUE"""),42.0)</f>
        <v>42</v>
      </c>
      <c r="J660" s="3">
        <f>IFERROR(__xludf.DUMMYFUNCTION("""COMPUTED_VALUE"""),43628.99861111111)</f>
        <v>43628.99861</v>
      </c>
      <c r="K660" s="2">
        <f>IFERROR(__xludf.DUMMYFUNCTION("""COMPUTED_VALUE"""),3.8674)</f>
        <v>3.8674</v>
      </c>
    </row>
    <row r="661">
      <c r="A661" s="3">
        <f>IFERROR(__xludf.DUMMYFUNCTION("""COMPUTED_VALUE"""),43917.705555555556)</f>
        <v>43917.70556</v>
      </c>
      <c r="B661" s="2">
        <f>IFERROR(__xludf.DUMMYFUNCTION("""COMPUTED_VALUE"""),73428.78)</f>
        <v>73428.78</v>
      </c>
      <c r="D661" s="3">
        <f>IFERROR(__xludf.DUMMYFUNCTION("""COMPUTED_VALUE"""),43920.705555555556)</f>
        <v>43920.70556</v>
      </c>
      <c r="E661" s="2">
        <f>IFERROR(__xludf.DUMMYFUNCTION("""COMPUTED_VALUE"""),13.38)</f>
        <v>13.38</v>
      </c>
      <c r="G661" s="3">
        <f>IFERROR(__xludf.DUMMYFUNCTION("""COMPUTED_VALUE"""),43917.705555555556)</f>
        <v>43917.70556</v>
      </c>
      <c r="H661" s="2">
        <f>IFERROR(__xludf.DUMMYFUNCTION("""COMPUTED_VALUE"""),40.1)</f>
        <v>40.1</v>
      </c>
      <c r="J661" s="3">
        <f>IFERROR(__xludf.DUMMYFUNCTION("""COMPUTED_VALUE"""),43629.99861111111)</f>
        <v>43629.99861</v>
      </c>
      <c r="K661" s="2">
        <f>IFERROR(__xludf.DUMMYFUNCTION("""COMPUTED_VALUE"""),3.8497)</f>
        <v>3.8497</v>
      </c>
    </row>
    <row r="662">
      <c r="A662" s="3">
        <f>IFERROR(__xludf.DUMMYFUNCTION("""COMPUTED_VALUE"""),43920.705555555556)</f>
        <v>43920.70556</v>
      </c>
      <c r="B662" s="2">
        <f>IFERROR(__xludf.DUMMYFUNCTION("""COMPUTED_VALUE"""),74639.48)</f>
        <v>74639.48</v>
      </c>
      <c r="D662" s="3">
        <f>IFERROR(__xludf.DUMMYFUNCTION("""COMPUTED_VALUE"""),43921.705555555556)</f>
        <v>43921.70556</v>
      </c>
      <c r="E662" s="2">
        <f>IFERROR(__xludf.DUMMYFUNCTION("""COMPUTED_VALUE"""),13.99)</f>
        <v>13.99</v>
      </c>
      <c r="G662" s="3">
        <f>IFERROR(__xludf.DUMMYFUNCTION("""COMPUTED_VALUE"""),43920.705555555556)</f>
        <v>43920.70556</v>
      </c>
      <c r="H662" s="2">
        <f>IFERROR(__xludf.DUMMYFUNCTION("""COMPUTED_VALUE"""),41.77)</f>
        <v>41.77</v>
      </c>
      <c r="J662" s="3">
        <f>IFERROR(__xludf.DUMMYFUNCTION("""COMPUTED_VALUE"""),43630.99861111111)</f>
        <v>43630.99861</v>
      </c>
      <c r="K662" s="2">
        <f>IFERROR(__xludf.DUMMYFUNCTION("""COMPUTED_VALUE"""),3.8965)</f>
        <v>3.8965</v>
      </c>
    </row>
    <row r="663">
      <c r="A663" s="3">
        <f>IFERROR(__xludf.DUMMYFUNCTION("""COMPUTED_VALUE"""),43921.705555555556)</f>
        <v>43921.70556</v>
      </c>
      <c r="B663" s="2">
        <f>IFERROR(__xludf.DUMMYFUNCTION("""COMPUTED_VALUE"""),73019.76)</f>
        <v>73019.76</v>
      </c>
      <c r="D663" s="3">
        <f>IFERROR(__xludf.DUMMYFUNCTION("""COMPUTED_VALUE"""),43922.705555555556)</f>
        <v>43922.70556</v>
      </c>
      <c r="E663" s="2">
        <f>IFERROR(__xludf.DUMMYFUNCTION("""COMPUTED_VALUE"""),14.3)</f>
        <v>14.3</v>
      </c>
      <c r="G663" s="3">
        <f>IFERROR(__xludf.DUMMYFUNCTION("""COMPUTED_VALUE"""),43921.705555555556)</f>
        <v>43921.70556</v>
      </c>
      <c r="H663" s="2">
        <f>IFERROR(__xludf.DUMMYFUNCTION("""COMPUTED_VALUE"""),43.22)</f>
        <v>43.22</v>
      </c>
      <c r="J663" s="3">
        <f>IFERROR(__xludf.DUMMYFUNCTION("""COMPUTED_VALUE"""),43631.99861111111)</f>
        <v>43631.99861</v>
      </c>
      <c r="K663" s="2">
        <f>IFERROR(__xludf.DUMMYFUNCTION("""COMPUTED_VALUE"""),3.8877)</f>
        <v>3.8877</v>
      </c>
    </row>
    <row r="664">
      <c r="A664" s="3">
        <f>IFERROR(__xludf.DUMMYFUNCTION("""COMPUTED_VALUE"""),43922.705555555556)</f>
        <v>43922.70556</v>
      </c>
      <c r="B664" s="2">
        <f>IFERROR(__xludf.DUMMYFUNCTION("""COMPUTED_VALUE"""),70966.7)</f>
        <v>70966.7</v>
      </c>
      <c r="D664" s="3">
        <f>IFERROR(__xludf.DUMMYFUNCTION("""COMPUTED_VALUE"""),43923.705555555556)</f>
        <v>43923.70556</v>
      </c>
      <c r="E664" s="2">
        <f>IFERROR(__xludf.DUMMYFUNCTION("""COMPUTED_VALUE"""),15.51)</f>
        <v>15.51</v>
      </c>
      <c r="G664" s="3">
        <f>IFERROR(__xludf.DUMMYFUNCTION("""COMPUTED_VALUE"""),43922.705555555556)</f>
        <v>43922.70556</v>
      </c>
      <c r="H664" s="2">
        <f>IFERROR(__xludf.DUMMYFUNCTION("""COMPUTED_VALUE"""),43.37)</f>
        <v>43.37</v>
      </c>
      <c r="J664" s="3">
        <f>IFERROR(__xludf.DUMMYFUNCTION("""COMPUTED_VALUE"""),43632.99861111111)</f>
        <v>43632.99861</v>
      </c>
      <c r="K664" s="2">
        <f>IFERROR(__xludf.DUMMYFUNCTION("""COMPUTED_VALUE"""),3.896)</f>
        <v>3.896</v>
      </c>
    </row>
    <row r="665">
      <c r="A665" s="3">
        <f>IFERROR(__xludf.DUMMYFUNCTION("""COMPUTED_VALUE"""),43923.705555555556)</f>
        <v>43923.70556</v>
      </c>
      <c r="B665" s="2">
        <f>IFERROR(__xludf.DUMMYFUNCTION("""COMPUTED_VALUE"""),72253.46)</f>
        <v>72253.46</v>
      </c>
      <c r="D665" s="3">
        <f>IFERROR(__xludf.DUMMYFUNCTION("""COMPUTED_VALUE"""),43924.705555555556)</f>
        <v>43924.70556</v>
      </c>
      <c r="E665" s="2">
        <f>IFERROR(__xludf.DUMMYFUNCTION("""COMPUTED_VALUE"""),15.34)</f>
        <v>15.34</v>
      </c>
      <c r="G665" s="3">
        <f>IFERROR(__xludf.DUMMYFUNCTION("""COMPUTED_VALUE"""),43923.705555555556)</f>
        <v>43923.70556</v>
      </c>
      <c r="H665" s="2">
        <f>IFERROR(__xludf.DUMMYFUNCTION("""COMPUTED_VALUE"""),42.78)</f>
        <v>42.78</v>
      </c>
      <c r="J665" s="3">
        <f>IFERROR(__xludf.DUMMYFUNCTION("""COMPUTED_VALUE"""),43633.99861111111)</f>
        <v>43633.99861</v>
      </c>
      <c r="K665" s="2">
        <f>IFERROR(__xludf.DUMMYFUNCTION("""COMPUTED_VALUE"""),3.8885)</f>
        <v>3.8885</v>
      </c>
    </row>
    <row r="666">
      <c r="A666" s="3">
        <f>IFERROR(__xludf.DUMMYFUNCTION("""COMPUTED_VALUE"""),43924.705555555556)</f>
        <v>43924.70556</v>
      </c>
      <c r="B666" s="2">
        <f>IFERROR(__xludf.DUMMYFUNCTION("""COMPUTED_VALUE"""),69537.56)</f>
        <v>69537.56</v>
      </c>
      <c r="D666" s="3">
        <f>IFERROR(__xludf.DUMMYFUNCTION("""COMPUTED_VALUE"""),43927.705555555556)</f>
        <v>43927.70556</v>
      </c>
      <c r="E666" s="2">
        <f>IFERROR(__xludf.DUMMYFUNCTION("""COMPUTED_VALUE"""),15.77)</f>
        <v>15.77</v>
      </c>
      <c r="G666" s="3">
        <f>IFERROR(__xludf.DUMMYFUNCTION("""COMPUTED_VALUE"""),43924.705555555556)</f>
        <v>43924.70556</v>
      </c>
      <c r="H666" s="2">
        <f>IFERROR(__xludf.DUMMYFUNCTION("""COMPUTED_VALUE"""),40.5)</f>
        <v>40.5</v>
      </c>
      <c r="J666" s="3">
        <f>IFERROR(__xludf.DUMMYFUNCTION("""COMPUTED_VALUE"""),43634.99861111111)</f>
        <v>43634.99861</v>
      </c>
      <c r="K666" s="2">
        <f>IFERROR(__xludf.DUMMYFUNCTION("""COMPUTED_VALUE"""),3.861)</f>
        <v>3.861</v>
      </c>
    </row>
    <row r="667">
      <c r="A667" s="3">
        <f>IFERROR(__xludf.DUMMYFUNCTION("""COMPUTED_VALUE"""),43927.705555555556)</f>
        <v>43927.70556</v>
      </c>
      <c r="B667" s="2">
        <f>IFERROR(__xludf.DUMMYFUNCTION("""COMPUTED_VALUE"""),74072.98)</f>
        <v>74072.98</v>
      </c>
      <c r="D667" s="3">
        <f>IFERROR(__xludf.DUMMYFUNCTION("""COMPUTED_VALUE"""),43928.705555555556)</f>
        <v>43928.70556</v>
      </c>
      <c r="E667" s="2">
        <f>IFERROR(__xludf.DUMMYFUNCTION("""COMPUTED_VALUE"""),16.4)</f>
        <v>16.4</v>
      </c>
      <c r="G667" s="3">
        <f>IFERROR(__xludf.DUMMYFUNCTION("""COMPUTED_VALUE"""),43927.705555555556)</f>
        <v>43927.70556</v>
      </c>
      <c r="H667" s="2">
        <f>IFERROR(__xludf.DUMMYFUNCTION("""COMPUTED_VALUE"""),43.13)</f>
        <v>43.13</v>
      </c>
      <c r="J667" s="3">
        <f>IFERROR(__xludf.DUMMYFUNCTION("""COMPUTED_VALUE"""),43635.99861111111)</f>
        <v>43635.99861</v>
      </c>
      <c r="K667" s="2">
        <f>IFERROR(__xludf.DUMMYFUNCTION("""COMPUTED_VALUE"""),3.83895)</f>
        <v>3.83895</v>
      </c>
    </row>
    <row r="668">
      <c r="A668" s="3">
        <f>IFERROR(__xludf.DUMMYFUNCTION("""COMPUTED_VALUE"""),43928.705555555556)</f>
        <v>43928.70556</v>
      </c>
      <c r="B668" s="2">
        <f>IFERROR(__xludf.DUMMYFUNCTION("""COMPUTED_VALUE"""),76358.09)</f>
        <v>76358.09</v>
      </c>
      <c r="D668" s="3">
        <f>IFERROR(__xludf.DUMMYFUNCTION("""COMPUTED_VALUE"""),43929.705555555556)</f>
        <v>43929.70556</v>
      </c>
      <c r="E668" s="2">
        <f>IFERROR(__xludf.DUMMYFUNCTION("""COMPUTED_VALUE"""),17.32)</f>
        <v>17.32</v>
      </c>
      <c r="G668" s="3">
        <f>IFERROR(__xludf.DUMMYFUNCTION("""COMPUTED_VALUE"""),43928.705555555556)</f>
        <v>43928.70556</v>
      </c>
      <c r="H668" s="2">
        <f>IFERROR(__xludf.DUMMYFUNCTION("""COMPUTED_VALUE"""),43.78)</f>
        <v>43.78</v>
      </c>
      <c r="J668" s="3">
        <f>IFERROR(__xludf.DUMMYFUNCTION("""COMPUTED_VALUE"""),43636.99861111111)</f>
        <v>43636.99861</v>
      </c>
      <c r="K668" s="2">
        <f>IFERROR(__xludf.DUMMYFUNCTION("""COMPUTED_VALUE"""),3.8393)</f>
        <v>3.8393</v>
      </c>
    </row>
    <row r="669">
      <c r="A669" s="3">
        <f>IFERROR(__xludf.DUMMYFUNCTION("""COMPUTED_VALUE"""),43929.705555555556)</f>
        <v>43929.70556</v>
      </c>
      <c r="B669" s="2">
        <f>IFERROR(__xludf.DUMMYFUNCTION("""COMPUTED_VALUE"""),78624.62)</f>
        <v>78624.62</v>
      </c>
      <c r="D669" s="3">
        <f>IFERROR(__xludf.DUMMYFUNCTION("""COMPUTED_VALUE"""),43930.705555555556)</f>
        <v>43930.70556</v>
      </c>
      <c r="E669" s="2">
        <f>IFERROR(__xludf.DUMMYFUNCTION("""COMPUTED_VALUE"""),16.82)</f>
        <v>16.82</v>
      </c>
      <c r="G669" s="3">
        <f>IFERROR(__xludf.DUMMYFUNCTION("""COMPUTED_VALUE"""),43929.705555555556)</f>
        <v>43929.70556</v>
      </c>
      <c r="H669" s="2">
        <f>IFERROR(__xludf.DUMMYFUNCTION("""COMPUTED_VALUE"""),43.51)</f>
        <v>43.51</v>
      </c>
      <c r="J669" s="3">
        <f>IFERROR(__xludf.DUMMYFUNCTION("""COMPUTED_VALUE"""),43637.99861111111)</f>
        <v>43637.99861</v>
      </c>
      <c r="K669" s="2">
        <f>IFERROR(__xludf.DUMMYFUNCTION("""COMPUTED_VALUE"""),3.8222)</f>
        <v>3.8222</v>
      </c>
    </row>
    <row r="670">
      <c r="A670" s="3">
        <f>IFERROR(__xludf.DUMMYFUNCTION("""COMPUTED_VALUE"""),43930.705555555556)</f>
        <v>43930.70556</v>
      </c>
      <c r="B670" s="2">
        <f>IFERROR(__xludf.DUMMYFUNCTION("""COMPUTED_VALUE"""),77681.94)</f>
        <v>77681.94</v>
      </c>
      <c r="D670" s="3">
        <f>IFERROR(__xludf.DUMMYFUNCTION("""COMPUTED_VALUE"""),43934.705555555556)</f>
        <v>43934.70556</v>
      </c>
      <c r="E670" s="2">
        <f>IFERROR(__xludf.DUMMYFUNCTION("""COMPUTED_VALUE"""),16.93)</f>
        <v>16.93</v>
      </c>
      <c r="G670" s="3">
        <f>IFERROR(__xludf.DUMMYFUNCTION("""COMPUTED_VALUE"""),43930.705555555556)</f>
        <v>43930.70556</v>
      </c>
      <c r="H670" s="2">
        <f>IFERROR(__xludf.DUMMYFUNCTION("""COMPUTED_VALUE"""),43.28)</f>
        <v>43.28</v>
      </c>
      <c r="J670" s="3">
        <f>IFERROR(__xludf.DUMMYFUNCTION("""COMPUTED_VALUE"""),43638.99861111111)</f>
        <v>43638.99861</v>
      </c>
      <c r="K670" s="2">
        <f>IFERROR(__xludf.DUMMYFUNCTION("""COMPUTED_VALUE"""),3.822)</f>
        <v>3.822</v>
      </c>
    </row>
    <row r="671">
      <c r="A671" s="3">
        <f>IFERROR(__xludf.DUMMYFUNCTION("""COMPUTED_VALUE"""),43934.705555555556)</f>
        <v>43934.70556</v>
      </c>
      <c r="B671" s="2">
        <f>IFERROR(__xludf.DUMMYFUNCTION("""COMPUTED_VALUE"""),78835.82)</f>
        <v>78835.82</v>
      </c>
      <c r="D671" s="3">
        <f>IFERROR(__xludf.DUMMYFUNCTION("""COMPUTED_VALUE"""),43935.705555555556)</f>
        <v>43935.70556</v>
      </c>
      <c r="E671" s="2">
        <f>IFERROR(__xludf.DUMMYFUNCTION("""COMPUTED_VALUE"""),16.73)</f>
        <v>16.73</v>
      </c>
      <c r="G671" s="3">
        <f>IFERROR(__xludf.DUMMYFUNCTION("""COMPUTED_VALUE"""),43934.705555555556)</f>
        <v>43934.70556</v>
      </c>
      <c r="H671" s="2">
        <f>IFERROR(__xludf.DUMMYFUNCTION("""COMPUTED_VALUE"""),44.57)</f>
        <v>44.57</v>
      </c>
      <c r="J671" s="3">
        <f>IFERROR(__xludf.DUMMYFUNCTION("""COMPUTED_VALUE"""),43639.99861111111)</f>
        <v>43639.99861</v>
      </c>
      <c r="K671" s="2">
        <f>IFERROR(__xludf.DUMMYFUNCTION("""COMPUTED_VALUE"""),3.822)</f>
        <v>3.822</v>
      </c>
    </row>
    <row r="672">
      <c r="A672" s="3">
        <f>IFERROR(__xludf.DUMMYFUNCTION("""COMPUTED_VALUE"""),43935.705555555556)</f>
        <v>43935.70556</v>
      </c>
      <c r="B672" s="2">
        <f>IFERROR(__xludf.DUMMYFUNCTION("""COMPUTED_VALUE"""),79918.36)</f>
        <v>79918.36</v>
      </c>
      <c r="D672" s="3">
        <f>IFERROR(__xludf.DUMMYFUNCTION("""COMPUTED_VALUE"""),43936.705555555556)</f>
        <v>43936.70556</v>
      </c>
      <c r="E672" s="2">
        <f>IFERROR(__xludf.DUMMYFUNCTION("""COMPUTED_VALUE"""),16.38)</f>
        <v>16.38</v>
      </c>
      <c r="G672" s="3">
        <f>IFERROR(__xludf.DUMMYFUNCTION("""COMPUTED_VALUE"""),43935.705555555556)</f>
        <v>43935.70556</v>
      </c>
      <c r="H672" s="2">
        <f>IFERROR(__xludf.DUMMYFUNCTION("""COMPUTED_VALUE"""),44.53)</f>
        <v>44.53</v>
      </c>
      <c r="J672" s="3">
        <f>IFERROR(__xludf.DUMMYFUNCTION("""COMPUTED_VALUE"""),43640.99861111111)</f>
        <v>43640.99861</v>
      </c>
      <c r="K672" s="2">
        <f>IFERROR(__xludf.DUMMYFUNCTION("""COMPUTED_VALUE"""),3.8271)</f>
        <v>3.8271</v>
      </c>
    </row>
    <row r="673">
      <c r="A673" s="3">
        <f>IFERROR(__xludf.DUMMYFUNCTION("""COMPUTED_VALUE"""),43936.705555555556)</f>
        <v>43936.70556</v>
      </c>
      <c r="B673" s="2">
        <f>IFERROR(__xludf.DUMMYFUNCTION("""COMPUTED_VALUE"""),78831.46)</f>
        <v>78831.46</v>
      </c>
      <c r="D673" s="3">
        <f>IFERROR(__xludf.DUMMYFUNCTION("""COMPUTED_VALUE"""),43937.705555555556)</f>
        <v>43937.70556</v>
      </c>
      <c r="E673" s="2">
        <f>IFERROR(__xludf.DUMMYFUNCTION("""COMPUTED_VALUE"""),15.72)</f>
        <v>15.72</v>
      </c>
      <c r="G673" s="3">
        <f>IFERROR(__xludf.DUMMYFUNCTION("""COMPUTED_VALUE"""),43936.705555555556)</f>
        <v>43936.70556</v>
      </c>
      <c r="H673" s="2">
        <f>IFERROR(__xludf.DUMMYFUNCTION("""COMPUTED_VALUE"""),43.19)</f>
        <v>43.19</v>
      </c>
      <c r="J673" s="3">
        <f>IFERROR(__xludf.DUMMYFUNCTION("""COMPUTED_VALUE"""),43641.99861111111)</f>
        <v>43641.99861</v>
      </c>
      <c r="K673" s="2">
        <f>IFERROR(__xludf.DUMMYFUNCTION("""COMPUTED_VALUE"""),3.847)</f>
        <v>3.847</v>
      </c>
    </row>
    <row r="674">
      <c r="A674" s="3">
        <f>IFERROR(__xludf.DUMMYFUNCTION("""COMPUTED_VALUE"""),43937.705555555556)</f>
        <v>43937.70556</v>
      </c>
      <c r="B674" s="2">
        <f>IFERROR(__xludf.DUMMYFUNCTION("""COMPUTED_VALUE"""),77811.85)</f>
        <v>77811.85</v>
      </c>
      <c r="D674" s="3">
        <f>IFERROR(__xludf.DUMMYFUNCTION("""COMPUTED_VALUE"""),43938.705555555556)</f>
        <v>43938.70556</v>
      </c>
      <c r="E674" s="2">
        <f>IFERROR(__xludf.DUMMYFUNCTION("""COMPUTED_VALUE"""),16.13)</f>
        <v>16.13</v>
      </c>
      <c r="G674" s="3">
        <f>IFERROR(__xludf.DUMMYFUNCTION("""COMPUTED_VALUE"""),43937.705555555556)</f>
        <v>43937.70556</v>
      </c>
      <c r="H674" s="2">
        <f>IFERROR(__xludf.DUMMYFUNCTION("""COMPUTED_VALUE"""),42.76)</f>
        <v>42.76</v>
      </c>
      <c r="J674" s="3">
        <f>IFERROR(__xludf.DUMMYFUNCTION("""COMPUTED_VALUE"""),43642.99861111111)</f>
        <v>43642.99861</v>
      </c>
      <c r="K674" s="2">
        <f>IFERROR(__xludf.DUMMYFUNCTION("""COMPUTED_VALUE"""),3.8444)</f>
        <v>3.8444</v>
      </c>
    </row>
    <row r="675">
      <c r="A675" s="3">
        <f>IFERROR(__xludf.DUMMYFUNCTION("""COMPUTED_VALUE"""),43938.705555555556)</f>
        <v>43938.70556</v>
      </c>
      <c r="B675" s="2">
        <f>IFERROR(__xludf.DUMMYFUNCTION("""COMPUTED_VALUE"""),78990.29)</f>
        <v>78990.29</v>
      </c>
      <c r="D675" s="3">
        <f>IFERROR(__xludf.DUMMYFUNCTION("""COMPUTED_VALUE"""),43941.705555555556)</f>
        <v>43941.70556</v>
      </c>
      <c r="E675" s="2">
        <f>IFERROR(__xludf.DUMMYFUNCTION("""COMPUTED_VALUE"""),15.95)</f>
        <v>15.95</v>
      </c>
      <c r="G675" s="3">
        <f>IFERROR(__xludf.DUMMYFUNCTION("""COMPUTED_VALUE"""),43938.705555555556)</f>
        <v>43938.70556</v>
      </c>
      <c r="H675" s="2">
        <f>IFERROR(__xludf.DUMMYFUNCTION("""COMPUTED_VALUE"""),44.0)</f>
        <v>44</v>
      </c>
      <c r="J675" s="3">
        <f>IFERROR(__xludf.DUMMYFUNCTION("""COMPUTED_VALUE"""),43643.99861111111)</f>
        <v>43643.99861</v>
      </c>
      <c r="K675" s="2">
        <f>IFERROR(__xludf.DUMMYFUNCTION("""COMPUTED_VALUE"""),3.8195)</f>
        <v>3.8195</v>
      </c>
    </row>
    <row r="676">
      <c r="A676" s="3">
        <f>IFERROR(__xludf.DUMMYFUNCTION("""COMPUTED_VALUE"""),43941.705555555556)</f>
        <v>43941.70556</v>
      </c>
      <c r="B676" s="2">
        <f>IFERROR(__xludf.DUMMYFUNCTION("""COMPUTED_VALUE"""),78972.76)</f>
        <v>78972.76</v>
      </c>
      <c r="G676" s="3">
        <f>IFERROR(__xludf.DUMMYFUNCTION("""COMPUTED_VALUE"""),43941.705555555556)</f>
        <v>43941.70556</v>
      </c>
      <c r="H676" s="2">
        <f>IFERROR(__xludf.DUMMYFUNCTION("""COMPUTED_VALUE"""),42.46)</f>
        <v>42.46</v>
      </c>
      <c r="J676" s="3">
        <f>IFERROR(__xludf.DUMMYFUNCTION("""COMPUTED_VALUE"""),43644.99861111111)</f>
        <v>43644.99861</v>
      </c>
      <c r="K676" s="2">
        <f>IFERROR(__xludf.DUMMYFUNCTION("""COMPUTED_VALUE"""),3.8498)</f>
        <v>3.8498</v>
      </c>
    </row>
    <row r="677">
      <c r="J677" s="3">
        <f>IFERROR(__xludf.DUMMYFUNCTION("""COMPUTED_VALUE"""),43645.99861111111)</f>
        <v>43645.99861</v>
      </c>
      <c r="K677" s="2">
        <f>IFERROR(__xludf.DUMMYFUNCTION("""COMPUTED_VALUE"""),3.851)</f>
        <v>3.851</v>
      </c>
    </row>
    <row r="678">
      <c r="J678" s="3">
        <f>IFERROR(__xludf.DUMMYFUNCTION("""COMPUTED_VALUE"""),43646.99861111111)</f>
        <v>43646.99861</v>
      </c>
      <c r="K678" s="2">
        <f>IFERROR(__xludf.DUMMYFUNCTION("""COMPUTED_VALUE"""),3.851)</f>
        <v>3.851</v>
      </c>
    </row>
    <row r="679">
      <c r="J679" s="3">
        <f>IFERROR(__xludf.DUMMYFUNCTION("""COMPUTED_VALUE"""),43647.99861111111)</f>
        <v>43647.99861</v>
      </c>
      <c r="K679" s="2">
        <f>IFERROR(__xludf.DUMMYFUNCTION("""COMPUTED_VALUE"""),3.8411)</f>
        <v>3.8411</v>
      </c>
    </row>
    <row r="680">
      <c r="J680" s="3">
        <f>IFERROR(__xludf.DUMMYFUNCTION("""COMPUTED_VALUE"""),43648.99861111111)</f>
        <v>43648.99861</v>
      </c>
      <c r="K680" s="2">
        <f>IFERROR(__xludf.DUMMYFUNCTION("""COMPUTED_VALUE"""),3.8454)</f>
        <v>3.8454</v>
      </c>
    </row>
    <row r="681">
      <c r="J681" s="3">
        <f>IFERROR(__xludf.DUMMYFUNCTION("""COMPUTED_VALUE"""),43649.99861111111)</f>
        <v>43649.99861</v>
      </c>
      <c r="K681" s="2">
        <f>IFERROR(__xludf.DUMMYFUNCTION("""COMPUTED_VALUE"""),3.8265)</f>
        <v>3.8265</v>
      </c>
    </row>
    <row r="682">
      <c r="J682" s="3">
        <f>IFERROR(__xludf.DUMMYFUNCTION("""COMPUTED_VALUE"""),43650.99861111111)</f>
        <v>43650.99861</v>
      </c>
      <c r="K682" s="2">
        <f>IFERROR(__xludf.DUMMYFUNCTION("""COMPUTED_VALUE"""),3.8023)</f>
        <v>3.8023</v>
      </c>
    </row>
    <row r="683">
      <c r="J683" s="3">
        <f>IFERROR(__xludf.DUMMYFUNCTION("""COMPUTED_VALUE"""),43651.99861111111)</f>
        <v>43651.99861</v>
      </c>
      <c r="K683" s="2">
        <f>IFERROR(__xludf.DUMMYFUNCTION("""COMPUTED_VALUE"""),3.822)</f>
        <v>3.822</v>
      </c>
    </row>
    <row r="684">
      <c r="J684" s="3">
        <f>IFERROR(__xludf.DUMMYFUNCTION("""COMPUTED_VALUE"""),43652.99861111111)</f>
        <v>43652.99861</v>
      </c>
      <c r="K684" s="2">
        <f>IFERROR(__xludf.DUMMYFUNCTION("""COMPUTED_VALUE"""),3.822)</f>
        <v>3.822</v>
      </c>
    </row>
    <row r="685">
      <c r="J685" s="3">
        <f>IFERROR(__xludf.DUMMYFUNCTION("""COMPUTED_VALUE"""),43653.99861111111)</f>
        <v>43653.99861</v>
      </c>
      <c r="K685" s="2">
        <f>IFERROR(__xludf.DUMMYFUNCTION("""COMPUTED_VALUE"""),3.8193)</f>
        <v>3.8193</v>
      </c>
    </row>
    <row r="686">
      <c r="J686" s="3">
        <f>IFERROR(__xludf.DUMMYFUNCTION("""COMPUTED_VALUE"""),43654.99861111111)</f>
        <v>43654.99861</v>
      </c>
      <c r="K686" s="2">
        <f>IFERROR(__xludf.DUMMYFUNCTION("""COMPUTED_VALUE"""),3.8027)</f>
        <v>3.8027</v>
      </c>
    </row>
    <row r="687">
      <c r="J687" s="3">
        <f>IFERROR(__xludf.DUMMYFUNCTION("""COMPUTED_VALUE"""),43655.99861111111)</f>
        <v>43655.99861</v>
      </c>
      <c r="K687" s="2">
        <f>IFERROR(__xludf.DUMMYFUNCTION("""COMPUTED_VALUE"""),3.8005)</f>
        <v>3.8005</v>
      </c>
    </row>
    <row r="688">
      <c r="J688" s="3">
        <f>IFERROR(__xludf.DUMMYFUNCTION("""COMPUTED_VALUE"""),43656.99861111111)</f>
        <v>43656.99861</v>
      </c>
      <c r="K688" s="2">
        <f>IFERROR(__xludf.DUMMYFUNCTION("""COMPUTED_VALUE"""),3.75385)</f>
        <v>3.75385</v>
      </c>
    </row>
    <row r="689">
      <c r="J689" s="3">
        <f>IFERROR(__xludf.DUMMYFUNCTION("""COMPUTED_VALUE"""),43657.99861111111)</f>
        <v>43657.99861</v>
      </c>
      <c r="K689" s="2">
        <f>IFERROR(__xludf.DUMMYFUNCTION("""COMPUTED_VALUE"""),3.7563)</f>
        <v>3.7563</v>
      </c>
    </row>
    <row r="690">
      <c r="J690" s="3">
        <f>IFERROR(__xludf.DUMMYFUNCTION("""COMPUTED_VALUE"""),43658.99861111111)</f>
        <v>43658.99861</v>
      </c>
      <c r="K690" s="2">
        <f>IFERROR(__xludf.DUMMYFUNCTION("""COMPUTED_VALUE"""),3.7386)</f>
        <v>3.7386</v>
      </c>
    </row>
    <row r="691">
      <c r="J691" s="3">
        <f>IFERROR(__xludf.DUMMYFUNCTION("""COMPUTED_VALUE"""),43659.99861111111)</f>
        <v>43659.99861</v>
      </c>
      <c r="K691" s="2">
        <f>IFERROR(__xludf.DUMMYFUNCTION("""COMPUTED_VALUE"""),3.7384)</f>
        <v>3.7384</v>
      </c>
    </row>
    <row r="692">
      <c r="J692" s="3">
        <f>IFERROR(__xludf.DUMMYFUNCTION("""COMPUTED_VALUE"""),43660.99861111111)</f>
        <v>43660.99861</v>
      </c>
      <c r="K692" s="2">
        <f>IFERROR(__xludf.DUMMYFUNCTION("""COMPUTED_VALUE"""),3.7359)</f>
        <v>3.7359</v>
      </c>
    </row>
    <row r="693">
      <c r="J693" s="3">
        <f>IFERROR(__xludf.DUMMYFUNCTION("""COMPUTED_VALUE"""),43661.99861111111)</f>
        <v>43661.99861</v>
      </c>
      <c r="K693" s="2">
        <f>IFERROR(__xludf.DUMMYFUNCTION("""COMPUTED_VALUE"""),3.7552)</f>
        <v>3.7552</v>
      </c>
    </row>
    <row r="694">
      <c r="J694" s="3">
        <f>IFERROR(__xludf.DUMMYFUNCTION("""COMPUTED_VALUE"""),43662.99861111111)</f>
        <v>43662.99861</v>
      </c>
      <c r="K694" s="2">
        <f>IFERROR(__xludf.DUMMYFUNCTION("""COMPUTED_VALUE"""),3.7687)</f>
        <v>3.7687</v>
      </c>
    </row>
    <row r="695">
      <c r="J695" s="3">
        <f>IFERROR(__xludf.DUMMYFUNCTION("""COMPUTED_VALUE"""),43663.99861111111)</f>
        <v>43663.99861</v>
      </c>
      <c r="K695" s="2">
        <f>IFERROR(__xludf.DUMMYFUNCTION("""COMPUTED_VALUE"""),3.7633)</f>
        <v>3.7633</v>
      </c>
    </row>
    <row r="696">
      <c r="J696" s="3">
        <f>IFERROR(__xludf.DUMMYFUNCTION("""COMPUTED_VALUE"""),43664.99861111111)</f>
        <v>43664.99861</v>
      </c>
      <c r="K696" s="2">
        <f>IFERROR(__xludf.DUMMYFUNCTION("""COMPUTED_VALUE"""),3.7189)</f>
        <v>3.7189</v>
      </c>
    </row>
    <row r="697">
      <c r="J697" s="3">
        <f>IFERROR(__xludf.DUMMYFUNCTION("""COMPUTED_VALUE"""),43665.99861111111)</f>
        <v>43665.99861</v>
      </c>
      <c r="K697" s="2">
        <f>IFERROR(__xludf.DUMMYFUNCTION("""COMPUTED_VALUE"""),3.7482)</f>
        <v>3.7482</v>
      </c>
    </row>
    <row r="698">
      <c r="J698" s="3">
        <f>IFERROR(__xludf.DUMMYFUNCTION("""COMPUTED_VALUE"""),43666.99861111111)</f>
        <v>43666.99861</v>
      </c>
      <c r="K698" s="2">
        <f>IFERROR(__xludf.DUMMYFUNCTION("""COMPUTED_VALUE"""),3.74395)</f>
        <v>3.74395</v>
      </c>
    </row>
    <row r="699">
      <c r="J699" s="3">
        <f>IFERROR(__xludf.DUMMYFUNCTION("""COMPUTED_VALUE"""),43667.99861111111)</f>
        <v>43667.99861</v>
      </c>
      <c r="K699" s="2">
        <f>IFERROR(__xludf.DUMMYFUNCTION("""COMPUTED_VALUE"""),3.7474)</f>
        <v>3.7474</v>
      </c>
    </row>
    <row r="700">
      <c r="J700" s="3">
        <f>IFERROR(__xludf.DUMMYFUNCTION("""COMPUTED_VALUE"""),43668.99861111111)</f>
        <v>43668.99861</v>
      </c>
      <c r="K700" s="2">
        <f>IFERROR(__xludf.DUMMYFUNCTION("""COMPUTED_VALUE"""),3.7413)</f>
        <v>3.7413</v>
      </c>
    </row>
    <row r="701">
      <c r="J701" s="3">
        <f>IFERROR(__xludf.DUMMYFUNCTION("""COMPUTED_VALUE"""),43669.99861111111)</f>
        <v>43669.99861</v>
      </c>
      <c r="K701" s="2">
        <f>IFERROR(__xludf.DUMMYFUNCTION("""COMPUTED_VALUE"""),3.7739)</f>
        <v>3.7739</v>
      </c>
    </row>
    <row r="702">
      <c r="J702" s="3">
        <f>IFERROR(__xludf.DUMMYFUNCTION("""COMPUTED_VALUE"""),43670.99861111111)</f>
        <v>43670.99861</v>
      </c>
      <c r="K702" s="2">
        <f>IFERROR(__xludf.DUMMYFUNCTION("""COMPUTED_VALUE"""),3.7728)</f>
        <v>3.7728</v>
      </c>
    </row>
    <row r="703">
      <c r="J703" s="3">
        <f>IFERROR(__xludf.DUMMYFUNCTION("""COMPUTED_VALUE"""),43671.99861111111)</f>
        <v>43671.99861</v>
      </c>
      <c r="K703" s="2">
        <f>IFERROR(__xludf.DUMMYFUNCTION("""COMPUTED_VALUE"""),3.7788)</f>
        <v>3.7788</v>
      </c>
    </row>
    <row r="704">
      <c r="J704" s="3">
        <f>IFERROR(__xludf.DUMMYFUNCTION("""COMPUTED_VALUE"""),43672.99861111111)</f>
        <v>43672.99861</v>
      </c>
      <c r="K704" s="2">
        <f>IFERROR(__xludf.DUMMYFUNCTION("""COMPUTED_VALUE"""),3.7774)</f>
        <v>3.7774</v>
      </c>
    </row>
    <row r="705">
      <c r="J705" s="3">
        <f>IFERROR(__xludf.DUMMYFUNCTION("""COMPUTED_VALUE"""),43673.99861111111)</f>
        <v>43673.99861</v>
      </c>
      <c r="K705" s="2">
        <f>IFERROR(__xludf.DUMMYFUNCTION("""COMPUTED_VALUE"""),3.7762)</f>
        <v>3.7762</v>
      </c>
    </row>
    <row r="706">
      <c r="J706" s="3">
        <f>IFERROR(__xludf.DUMMYFUNCTION("""COMPUTED_VALUE"""),43674.99861111111)</f>
        <v>43674.99861</v>
      </c>
      <c r="K706" s="2">
        <f>IFERROR(__xludf.DUMMYFUNCTION("""COMPUTED_VALUE"""),3.775)</f>
        <v>3.775</v>
      </c>
    </row>
    <row r="707">
      <c r="J707" s="3">
        <f>IFERROR(__xludf.DUMMYFUNCTION("""COMPUTED_VALUE"""),43675.99861111111)</f>
        <v>43675.99861</v>
      </c>
      <c r="K707" s="2">
        <f>IFERROR(__xludf.DUMMYFUNCTION("""COMPUTED_VALUE"""),3.7816)</f>
        <v>3.7816</v>
      </c>
    </row>
    <row r="708">
      <c r="J708" s="3">
        <f>IFERROR(__xludf.DUMMYFUNCTION("""COMPUTED_VALUE"""),43676.99861111111)</f>
        <v>43676.99861</v>
      </c>
      <c r="K708" s="2">
        <f>IFERROR(__xludf.DUMMYFUNCTION("""COMPUTED_VALUE"""),3.7908)</f>
        <v>3.7908</v>
      </c>
    </row>
    <row r="709">
      <c r="J709" s="3">
        <f>IFERROR(__xludf.DUMMYFUNCTION("""COMPUTED_VALUE"""),43677.99861111111)</f>
        <v>43677.99861</v>
      </c>
      <c r="K709" s="2">
        <f>IFERROR(__xludf.DUMMYFUNCTION("""COMPUTED_VALUE"""),3.8132)</f>
        <v>3.8132</v>
      </c>
    </row>
    <row r="710">
      <c r="J710" s="3">
        <f>IFERROR(__xludf.DUMMYFUNCTION("""COMPUTED_VALUE"""),43678.99861111111)</f>
        <v>43678.99861</v>
      </c>
      <c r="K710" s="2">
        <f>IFERROR(__xludf.DUMMYFUNCTION("""COMPUTED_VALUE"""),3.8388)</f>
        <v>3.8388</v>
      </c>
    </row>
    <row r="711">
      <c r="J711" s="3">
        <f>IFERROR(__xludf.DUMMYFUNCTION("""COMPUTED_VALUE"""),43679.99861111111)</f>
        <v>43679.99861</v>
      </c>
      <c r="K711" s="2">
        <f>IFERROR(__xludf.DUMMYFUNCTION("""COMPUTED_VALUE"""),3.8873)</f>
        <v>3.8873</v>
      </c>
    </row>
    <row r="712">
      <c r="J712" s="3">
        <f>IFERROR(__xludf.DUMMYFUNCTION("""COMPUTED_VALUE"""),43680.99861111111)</f>
        <v>43680.99861</v>
      </c>
      <c r="K712" s="2">
        <f>IFERROR(__xludf.DUMMYFUNCTION("""COMPUTED_VALUE"""),3.8873)</f>
        <v>3.8873</v>
      </c>
    </row>
    <row r="713">
      <c r="J713" s="3">
        <f>IFERROR(__xludf.DUMMYFUNCTION("""COMPUTED_VALUE"""),43681.99861111111)</f>
        <v>43681.99861</v>
      </c>
      <c r="K713" s="2">
        <f>IFERROR(__xludf.DUMMYFUNCTION("""COMPUTED_VALUE"""),3.8854)</f>
        <v>3.8854</v>
      </c>
    </row>
    <row r="714">
      <c r="J714" s="3">
        <f>IFERROR(__xludf.DUMMYFUNCTION("""COMPUTED_VALUE"""),43682.99861111111)</f>
        <v>43682.99861</v>
      </c>
      <c r="K714" s="2">
        <f>IFERROR(__xludf.DUMMYFUNCTION("""COMPUTED_VALUE"""),3.9746)</f>
        <v>3.9746</v>
      </c>
    </row>
    <row r="715">
      <c r="J715" s="3">
        <f>IFERROR(__xludf.DUMMYFUNCTION("""COMPUTED_VALUE"""),43683.99861111111)</f>
        <v>43683.99861</v>
      </c>
      <c r="K715" s="2">
        <f>IFERROR(__xludf.DUMMYFUNCTION("""COMPUTED_VALUE"""),3.9602)</f>
        <v>3.9602</v>
      </c>
    </row>
    <row r="716">
      <c r="J716" s="3">
        <f>IFERROR(__xludf.DUMMYFUNCTION("""COMPUTED_VALUE"""),43684.99861111111)</f>
        <v>43684.99861</v>
      </c>
      <c r="K716" s="2">
        <f>IFERROR(__xludf.DUMMYFUNCTION("""COMPUTED_VALUE"""),3.9689)</f>
        <v>3.9689</v>
      </c>
    </row>
    <row r="717">
      <c r="J717" s="3">
        <f>IFERROR(__xludf.DUMMYFUNCTION("""COMPUTED_VALUE"""),43685.99861111111)</f>
        <v>43685.99861</v>
      </c>
      <c r="K717" s="2">
        <f>IFERROR(__xludf.DUMMYFUNCTION("""COMPUTED_VALUE"""),3.9191)</f>
        <v>3.9191</v>
      </c>
    </row>
    <row r="718">
      <c r="J718" s="3">
        <f>IFERROR(__xludf.DUMMYFUNCTION("""COMPUTED_VALUE"""),43686.99861111111)</f>
        <v>43686.99861</v>
      </c>
      <c r="K718" s="2">
        <f>IFERROR(__xludf.DUMMYFUNCTION("""COMPUTED_VALUE"""),3.9417)</f>
        <v>3.9417</v>
      </c>
    </row>
    <row r="719">
      <c r="J719" s="3">
        <f>IFERROR(__xludf.DUMMYFUNCTION("""COMPUTED_VALUE"""),43687.99861111111)</f>
        <v>43687.99861</v>
      </c>
      <c r="K719" s="2">
        <f>IFERROR(__xludf.DUMMYFUNCTION("""COMPUTED_VALUE"""),3.9417)</f>
        <v>3.9417</v>
      </c>
    </row>
    <row r="720">
      <c r="J720" s="3">
        <f>IFERROR(__xludf.DUMMYFUNCTION("""COMPUTED_VALUE"""),43688.99861111111)</f>
        <v>43688.99861</v>
      </c>
      <c r="K720" s="2">
        <f>IFERROR(__xludf.DUMMYFUNCTION("""COMPUTED_VALUE"""),3.9417)</f>
        <v>3.9417</v>
      </c>
    </row>
    <row r="721">
      <c r="J721" s="3">
        <f>IFERROR(__xludf.DUMMYFUNCTION("""COMPUTED_VALUE"""),43689.99861111111)</f>
        <v>43689.99861</v>
      </c>
      <c r="K721" s="2">
        <f>IFERROR(__xludf.DUMMYFUNCTION("""COMPUTED_VALUE"""),3.9854)</f>
        <v>3.9854</v>
      </c>
    </row>
    <row r="722">
      <c r="J722" s="3">
        <f>IFERROR(__xludf.DUMMYFUNCTION("""COMPUTED_VALUE"""),43690.99861111111)</f>
        <v>43690.99861</v>
      </c>
      <c r="K722" s="2">
        <f>IFERROR(__xludf.DUMMYFUNCTION("""COMPUTED_VALUE"""),3.9639)</f>
        <v>3.9639</v>
      </c>
    </row>
    <row r="723">
      <c r="J723" s="3">
        <f>IFERROR(__xludf.DUMMYFUNCTION("""COMPUTED_VALUE"""),43691.99861111111)</f>
        <v>43691.99861</v>
      </c>
      <c r="K723" s="2">
        <f>IFERROR(__xludf.DUMMYFUNCTION("""COMPUTED_VALUE"""),4.0518)</f>
        <v>4.0518</v>
      </c>
    </row>
    <row r="724">
      <c r="J724" s="3">
        <f>IFERROR(__xludf.DUMMYFUNCTION("""COMPUTED_VALUE"""),43692.99861111111)</f>
        <v>43692.99861</v>
      </c>
      <c r="K724" s="2">
        <f>IFERROR(__xludf.DUMMYFUNCTION("""COMPUTED_VALUE"""),3.9916)</f>
        <v>3.9916</v>
      </c>
    </row>
    <row r="725">
      <c r="J725" s="3">
        <f>IFERROR(__xludf.DUMMYFUNCTION("""COMPUTED_VALUE"""),43693.99861111111)</f>
        <v>43693.99861</v>
      </c>
      <c r="K725" s="2">
        <f>IFERROR(__xludf.DUMMYFUNCTION("""COMPUTED_VALUE"""),4.0059)</f>
        <v>4.0059</v>
      </c>
    </row>
    <row r="726">
      <c r="J726" s="3">
        <f>IFERROR(__xludf.DUMMYFUNCTION("""COMPUTED_VALUE"""),43694.99861111111)</f>
        <v>43694.99861</v>
      </c>
      <c r="K726" s="2">
        <f>IFERROR(__xludf.DUMMYFUNCTION("""COMPUTED_VALUE"""),4.0059)</f>
        <v>4.0059</v>
      </c>
    </row>
    <row r="727">
      <c r="J727" s="3">
        <f>IFERROR(__xludf.DUMMYFUNCTION("""COMPUTED_VALUE"""),43695.99861111111)</f>
        <v>43695.99861</v>
      </c>
      <c r="K727" s="2">
        <f>IFERROR(__xludf.DUMMYFUNCTION("""COMPUTED_VALUE"""),4.0061)</f>
        <v>4.0061</v>
      </c>
    </row>
    <row r="728">
      <c r="J728" s="3">
        <f>IFERROR(__xludf.DUMMYFUNCTION("""COMPUTED_VALUE"""),43696.99861111111)</f>
        <v>43696.99861</v>
      </c>
      <c r="K728" s="2">
        <f>IFERROR(__xludf.DUMMYFUNCTION("""COMPUTED_VALUE"""),4.0453)</f>
        <v>4.0453</v>
      </c>
    </row>
    <row r="729">
      <c r="J729" s="3">
        <f>IFERROR(__xludf.DUMMYFUNCTION("""COMPUTED_VALUE"""),43697.99861111111)</f>
        <v>43697.99861</v>
      </c>
      <c r="K729" s="2">
        <f>IFERROR(__xludf.DUMMYFUNCTION("""COMPUTED_VALUE"""),4.0532)</f>
        <v>4.0532</v>
      </c>
    </row>
    <row r="730">
      <c r="J730" s="3">
        <f>IFERROR(__xludf.DUMMYFUNCTION("""COMPUTED_VALUE"""),43698.99861111111)</f>
        <v>43698.99861</v>
      </c>
      <c r="K730" s="2">
        <f>IFERROR(__xludf.DUMMYFUNCTION("""COMPUTED_VALUE"""),4.0255)</f>
        <v>4.0255</v>
      </c>
    </row>
    <row r="731">
      <c r="J731" s="3">
        <f>IFERROR(__xludf.DUMMYFUNCTION("""COMPUTED_VALUE"""),43699.99861111111)</f>
        <v>43699.99861</v>
      </c>
      <c r="K731" s="2">
        <f>IFERROR(__xludf.DUMMYFUNCTION("""COMPUTED_VALUE"""),4.0695)</f>
        <v>4.0695</v>
      </c>
    </row>
    <row r="732">
      <c r="J732" s="3">
        <f>IFERROR(__xludf.DUMMYFUNCTION("""COMPUTED_VALUE"""),43700.99861111111)</f>
        <v>43700.99861</v>
      </c>
      <c r="K732" s="2">
        <f>IFERROR(__xludf.DUMMYFUNCTION("""COMPUTED_VALUE"""),4.1202)</f>
        <v>4.1202</v>
      </c>
    </row>
    <row r="733">
      <c r="J733" s="3">
        <f>IFERROR(__xludf.DUMMYFUNCTION("""COMPUTED_VALUE"""),43701.99861111111)</f>
        <v>43701.99861</v>
      </c>
      <c r="K733" s="2">
        <f>IFERROR(__xludf.DUMMYFUNCTION("""COMPUTED_VALUE"""),4.08735)</f>
        <v>4.08735</v>
      </c>
    </row>
    <row r="734">
      <c r="J734" s="3">
        <f>IFERROR(__xludf.DUMMYFUNCTION("""COMPUTED_VALUE"""),43702.99861111111)</f>
        <v>43702.99861</v>
      </c>
      <c r="K734" s="2">
        <f>IFERROR(__xludf.DUMMYFUNCTION("""COMPUTED_VALUE"""),4.1277)</f>
        <v>4.1277</v>
      </c>
    </row>
    <row r="735">
      <c r="J735" s="3">
        <f>IFERROR(__xludf.DUMMYFUNCTION("""COMPUTED_VALUE"""),43703.99861111111)</f>
        <v>43703.99861</v>
      </c>
      <c r="K735" s="2">
        <f>IFERROR(__xludf.DUMMYFUNCTION("""COMPUTED_VALUE"""),4.1551)</f>
        <v>4.1551</v>
      </c>
    </row>
    <row r="736">
      <c r="J736" s="3">
        <f>IFERROR(__xludf.DUMMYFUNCTION("""COMPUTED_VALUE"""),43704.99861111111)</f>
        <v>43704.99861</v>
      </c>
      <c r="K736" s="2">
        <f>IFERROR(__xludf.DUMMYFUNCTION("""COMPUTED_VALUE"""),4.12645)</f>
        <v>4.12645</v>
      </c>
    </row>
    <row r="737">
      <c r="J737" s="3">
        <f>IFERROR(__xludf.DUMMYFUNCTION("""COMPUTED_VALUE"""),43705.99861111111)</f>
        <v>43705.99861</v>
      </c>
      <c r="K737" s="2">
        <f>IFERROR(__xludf.DUMMYFUNCTION("""COMPUTED_VALUE"""),4.1692)</f>
        <v>4.1692</v>
      </c>
    </row>
    <row r="738">
      <c r="J738" s="3">
        <f>IFERROR(__xludf.DUMMYFUNCTION("""COMPUTED_VALUE"""),43706.99861111111)</f>
        <v>43706.99861</v>
      </c>
      <c r="K738" s="2">
        <f>IFERROR(__xludf.DUMMYFUNCTION("""COMPUTED_VALUE"""),4.1696)</f>
        <v>4.1696</v>
      </c>
    </row>
    <row r="739">
      <c r="J739" s="3">
        <f>IFERROR(__xludf.DUMMYFUNCTION("""COMPUTED_VALUE"""),43707.99861111111)</f>
        <v>43707.99861</v>
      </c>
      <c r="K739" s="2">
        <f>IFERROR(__xludf.DUMMYFUNCTION("""COMPUTED_VALUE"""),4.1454)</f>
        <v>4.1454</v>
      </c>
    </row>
    <row r="740">
      <c r="J740" s="3">
        <f>IFERROR(__xludf.DUMMYFUNCTION("""COMPUTED_VALUE"""),43708.99861111111)</f>
        <v>43708.99861</v>
      </c>
      <c r="K740" s="2">
        <f>IFERROR(__xludf.DUMMYFUNCTION("""COMPUTED_VALUE"""),4.1454)</f>
        <v>4.1454</v>
      </c>
    </row>
    <row r="741">
      <c r="J741" s="3">
        <f>IFERROR(__xludf.DUMMYFUNCTION("""COMPUTED_VALUE"""),43709.99861111111)</f>
        <v>43709.99861</v>
      </c>
      <c r="K741" s="2">
        <f>IFERROR(__xludf.DUMMYFUNCTION("""COMPUTED_VALUE"""),4.1454)</f>
        <v>4.1454</v>
      </c>
    </row>
    <row r="742">
      <c r="J742" s="3">
        <f>IFERROR(__xludf.DUMMYFUNCTION("""COMPUTED_VALUE"""),43710.99861111111)</f>
        <v>43710.99861</v>
      </c>
      <c r="K742" s="2">
        <f>IFERROR(__xludf.DUMMYFUNCTION("""COMPUTED_VALUE"""),4.1859)</f>
        <v>4.1859</v>
      </c>
    </row>
    <row r="743">
      <c r="J743" s="3">
        <f>IFERROR(__xludf.DUMMYFUNCTION("""COMPUTED_VALUE"""),43711.99861111111)</f>
        <v>43711.99861</v>
      </c>
      <c r="K743" s="2">
        <f>IFERROR(__xludf.DUMMYFUNCTION("""COMPUTED_VALUE"""),4.1666)</f>
        <v>4.1666</v>
      </c>
    </row>
    <row r="744">
      <c r="J744" s="3">
        <f>IFERROR(__xludf.DUMMYFUNCTION("""COMPUTED_VALUE"""),43712.99861111111)</f>
        <v>43712.99861</v>
      </c>
      <c r="K744" s="2">
        <f>IFERROR(__xludf.DUMMYFUNCTION("""COMPUTED_VALUE"""),4.0947)</f>
        <v>4.0947</v>
      </c>
    </row>
    <row r="745">
      <c r="J745" s="3">
        <f>IFERROR(__xludf.DUMMYFUNCTION("""COMPUTED_VALUE"""),43713.99861111111)</f>
        <v>43713.99861</v>
      </c>
      <c r="K745" s="2">
        <f>IFERROR(__xludf.DUMMYFUNCTION("""COMPUTED_VALUE"""),4.1075)</f>
        <v>4.1075</v>
      </c>
    </row>
    <row r="746">
      <c r="J746" s="3">
        <f>IFERROR(__xludf.DUMMYFUNCTION("""COMPUTED_VALUE"""),43714.99861111111)</f>
        <v>43714.99861</v>
      </c>
      <c r="K746" s="2">
        <f>IFERROR(__xludf.DUMMYFUNCTION("""COMPUTED_VALUE"""),4.0619)</f>
        <v>4.0619</v>
      </c>
    </row>
    <row r="747">
      <c r="J747" s="3">
        <f>IFERROR(__xludf.DUMMYFUNCTION("""COMPUTED_VALUE"""),43715.99861111111)</f>
        <v>43715.99861</v>
      </c>
      <c r="K747" s="2">
        <f>IFERROR(__xludf.DUMMYFUNCTION("""COMPUTED_VALUE"""),4.06995)</f>
        <v>4.06995</v>
      </c>
    </row>
    <row r="748">
      <c r="J748" s="3">
        <f>IFERROR(__xludf.DUMMYFUNCTION("""COMPUTED_VALUE"""),43716.99861111111)</f>
        <v>43716.99861</v>
      </c>
      <c r="K748" s="2">
        <f>IFERROR(__xludf.DUMMYFUNCTION("""COMPUTED_VALUE"""),4.0628)</f>
        <v>4.0628</v>
      </c>
    </row>
    <row r="749">
      <c r="J749" s="3">
        <f>IFERROR(__xludf.DUMMYFUNCTION("""COMPUTED_VALUE"""),43717.99861111111)</f>
        <v>43717.99861</v>
      </c>
      <c r="K749" s="2">
        <f>IFERROR(__xludf.DUMMYFUNCTION("""COMPUTED_VALUE"""),4.0949)</f>
        <v>4.0949</v>
      </c>
    </row>
    <row r="750">
      <c r="J750" s="3">
        <f>IFERROR(__xludf.DUMMYFUNCTION("""COMPUTED_VALUE"""),43718.99861111111)</f>
        <v>43718.99861</v>
      </c>
      <c r="K750" s="2">
        <f>IFERROR(__xludf.DUMMYFUNCTION("""COMPUTED_VALUE"""),4.0811)</f>
        <v>4.0811</v>
      </c>
    </row>
    <row r="751">
      <c r="J751" s="3">
        <f>IFERROR(__xludf.DUMMYFUNCTION("""COMPUTED_VALUE"""),43719.99861111111)</f>
        <v>43719.99861</v>
      </c>
      <c r="K751" s="2">
        <f>IFERROR(__xludf.DUMMYFUNCTION("""COMPUTED_VALUE"""),4.06785)</f>
        <v>4.06785</v>
      </c>
    </row>
    <row r="752">
      <c r="J752" s="3">
        <f>IFERROR(__xludf.DUMMYFUNCTION("""COMPUTED_VALUE"""),43720.99861111111)</f>
        <v>43720.99861</v>
      </c>
      <c r="K752" s="2">
        <f>IFERROR(__xludf.DUMMYFUNCTION("""COMPUTED_VALUE"""),4.0604)</f>
        <v>4.0604</v>
      </c>
    </row>
    <row r="753">
      <c r="J753" s="3">
        <f>IFERROR(__xludf.DUMMYFUNCTION("""COMPUTED_VALUE"""),43721.99861111111)</f>
        <v>43721.99861</v>
      </c>
      <c r="K753" s="2">
        <f>IFERROR(__xludf.DUMMYFUNCTION("""COMPUTED_VALUE"""),4.0851)</f>
        <v>4.0851</v>
      </c>
    </row>
    <row r="754">
      <c r="J754" s="3">
        <f>IFERROR(__xludf.DUMMYFUNCTION("""COMPUTED_VALUE"""),43722.99861111111)</f>
        <v>43722.99861</v>
      </c>
      <c r="K754" s="2">
        <f>IFERROR(__xludf.DUMMYFUNCTION("""COMPUTED_VALUE"""),4.0851)</f>
        <v>4.0851</v>
      </c>
    </row>
    <row r="755">
      <c r="J755" s="3">
        <f>IFERROR(__xludf.DUMMYFUNCTION("""COMPUTED_VALUE"""),43723.99861111111)</f>
        <v>43723.99861</v>
      </c>
      <c r="K755" s="2">
        <f>IFERROR(__xludf.DUMMYFUNCTION("""COMPUTED_VALUE"""),4.0857)</f>
        <v>4.0857</v>
      </c>
    </row>
    <row r="756">
      <c r="J756" s="3">
        <f>IFERROR(__xludf.DUMMYFUNCTION("""COMPUTED_VALUE"""),43724.99861111111)</f>
        <v>43724.99861</v>
      </c>
      <c r="K756" s="2">
        <f>IFERROR(__xludf.DUMMYFUNCTION("""COMPUTED_VALUE"""),4.0808)</f>
        <v>4.0808</v>
      </c>
    </row>
    <row r="757">
      <c r="J757" s="3">
        <f>IFERROR(__xludf.DUMMYFUNCTION("""COMPUTED_VALUE"""),43725.99861111111)</f>
        <v>43725.99861</v>
      </c>
      <c r="K757" s="2">
        <f>IFERROR(__xludf.DUMMYFUNCTION("""COMPUTED_VALUE"""),4.0775)</f>
        <v>4.0775</v>
      </c>
    </row>
    <row r="758">
      <c r="J758" s="3">
        <f>IFERROR(__xludf.DUMMYFUNCTION("""COMPUTED_VALUE"""),43726.99861111111)</f>
        <v>43726.99861</v>
      </c>
      <c r="K758" s="2">
        <f>IFERROR(__xludf.DUMMYFUNCTION("""COMPUTED_VALUE"""),4.1109)</f>
        <v>4.1109</v>
      </c>
    </row>
    <row r="759">
      <c r="J759" s="3">
        <f>IFERROR(__xludf.DUMMYFUNCTION("""COMPUTED_VALUE"""),43727.99861111111)</f>
        <v>43727.99861</v>
      </c>
      <c r="K759" s="2">
        <f>IFERROR(__xludf.DUMMYFUNCTION("""COMPUTED_VALUE"""),4.1681)</f>
        <v>4.1681</v>
      </c>
    </row>
    <row r="760">
      <c r="J760" s="3">
        <f>IFERROR(__xludf.DUMMYFUNCTION("""COMPUTED_VALUE"""),43728.99861111111)</f>
        <v>43728.99861</v>
      </c>
      <c r="K760" s="2">
        <f>IFERROR(__xludf.DUMMYFUNCTION("""COMPUTED_VALUE"""),4.1472)</f>
        <v>4.1472</v>
      </c>
    </row>
    <row r="761">
      <c r="J761" s="3">
        <f>IFERROR(__xludf.DUMMYFUNCTION("""COMPUTED_VALUE"""),43729.99861111111)</f>
        <v>43729.99861</v>
      </c>
      <c r="K761" s="2">
        <f>IFERROR(__xludf.DUMMYFUNCTION("""COMPUTED_VALUE"""),4.1472)</f>
        <v>4.1472</v>
      </c>
    </row>
    <row r="762">
      <c r="J762" s="3">
        <f>IFERROR(__xludf.DUMMYFUNCTION("""COMPUTED_VALUE"""),43730.99861111111)</f>
        <v>43730.99861</v>
      </c>
      <c r="K762" s="2">
        <f>IFERROR(__xludf.DUMMYFUNCTION("""COMPUTED_VALUE"""),4.1498)</f>
        <v>4.1498</v>
      </c>
    </row>
    <row r="763">
      <c r="J763" s="3">
        <f>IFERROR(__xludf.DUMMYFUNCTION("""COMPUTED_VALUE"""),43731.99861111111)</f>
        <v>43731.99861</v>
      </c>
      <c r="K763" s="2">
        <f>IFERROR(__xludf.DUMMYFUNCTION("""COMPUTED_VALUE"""),4.163)</f>
        <v>4.163</v>
      </c>
    </row>
    <row r="764">
      <c r="J764" s="3">
        <f>IFERROR(__xludf.DUMMYFUNCTION("""COMPUTED_VALUE"""),43732.99861111111)</f>
        <v>43732.99861</v>
      </c>
      <c r="K764" s="2">
        <f>IFERROR(__xludf.DUMMYFUNCTION("""COMPUTED_VALUE"""),4.1632)</f>
        <v>4.1632</v>
      </c>
    </row>
    <row r="765">
      <c r="J765" s="3">
        <f>IFERROR(__xludf.DUMMYFUNCTION("""COMPUTED_VALUE"""),43733.99861111111)</f>
        <v>43733.99861</v>
      </c>
      <c r="K765" s="2">
        <f>IFERROR(__xludf.DUMMYFUNCTION("""COMPUTED_VALUE"""),4.1486)</f>
        <v>4.1486</v>
      </c>
    </row>
    <row r="766">
      <c r="J766" s="3">
        <f>IFERROR(__xludf.DUMMYFUNCTION("""COMPUTED_VALUE"""),43734.99861111111)</f>
        <v>43734.99861</v>
      </c>
      <c r="K766" s="2">
        <f>IFERROR(__xludf.DUMMYFUNCTION("""COMPUTED_VALUE"""),4.1703)</f>
        <v>4.1703</v>
      </c>
    </row>
    <row r="767">
      <c r="J767" s="3">
        <f>IFERROR(__xludf.DUMMYFUNCTION("""COMPUTED_VALUE"""),43735.99861111111)</f>
        <v>43735.99861</v>
      </c>
      <c r="K767" s="2">
        <f>IFERROR(__xludf.DUMMYFUNCTION("""COMPUTED_VALUE"""),4.1587)</f>
        <v>4.1587</v>
      </c>
    </row>
    <row r="768">
      <c r="J768" s="3">
        <f>IFERROR(__xludf.DUMMYFUNCTION("""COMPUTED_VALUE"""),43736.99861111111)</f>
        <v>43736.99861</v>
      </c>
      <c r="K768" s="2">
        <f>IFERROR(__xludf.DUMMYFUNCTION("""COMPUTED_VALUE"""),4.17005)</f>
        <v>4.17005</v>
      </c>
    </row>
    <row r="769">
      <c r="J769" s="3">
        <f>IFERROR(__xludf.DUMMYFUNCTION("""COMPUTED_VALUE"""),43737.99861111111)</f>
        <v>43737.99861</v>
      </c>
      <c r="K769" s="2">
        <f>IFERROR(__xludf.DUMMYFUNCTION("""COMPUTED_VALUE"""),4.1586)</f>
        <v>4.1586</v>
      </c>
    </row>
    <row r="770">
      <c r="J770" s="3">
        <f>IFERROR(__xludf.DUMMYFUNCTION("""COMPUTED_VALUE"""),43738.99861111111)</f>
        <v>43738.99861</v>
      </c>
      <c r="K770" s="2">
        <f>IFERROR(__xludf.DUMMYFUNCTION("""COMPUTED_VALUE"""),4.1563)</f>
        <v>4.1563</v>
      </c>
    </row>
    <row r="771">
      <c r="J771" s="3">
        <f>IFERROR(__xludf.DUMMYFUNCTION("""COMPUTED_VALUE"""),43739.99861111111)</f>
        <v>43739.99861</v>
      </c>
      <c r="K771" s="2">
        <f>IFERROR(__xludf.DUMMYFUNCTION("""COMPUTED_VALUE"""),4.1561)</f>
        <v>4.1561</v>
      </c>
    </row>
    <row r="772">
      <c r="J772" s="3">
        <f>IFERROR(__xludf.DUMMYFUNCTION("""COMPUTED_VALUE"""),43740.99861111111)</f>
        <v>43740.99861</v>
      </c>
      <c r="K772" s="2">
        <f>IFERROR(__xludf.DUMMYFUNCTION("""COMPUTED_VALUE"""),4.12805)</f>
        <v>4.12805</v>
      </c>
    </row>
    <row r="773">
      <c r="J773" s="3">
        <f>IFERROR(__xludf.DUMMYFUNCTION("""COMPUTED_VALUE"""),43741.99861111111)</f>
        <v>43741.99861</v>
      </c>
      <c r="K773" s="2">
        <f>IFERROR(__xludf.DUMMYFUNCTION("""COMPUTED_VALUE"""),4.0844)</f>
        <v>4.0844</v>
      </c>
    </row>
    <row r="774">
      <c r="J774" s="3">
        <f>IFERROR(__xludf.DUMMYFUNCTION("""COMPUTED_VALUE"""),43742.99861111111)</f>
        <v>43742.99861</v>
      </c>
      <c r="K774" s="2">
        <f>IFERROR(__xludf.DUMMYFUNCTION("""COMPUTED_VALUE"""),4.0571)</f>
        <v>4.0571</v>
      </c>
    </row>
    <row r="775">
      <c r="J775" s="3">
        <f>IFERROR(__xludf.DUMMYFUNCTION("""COMPUTED_VALUE"""),43743.99861111111)</f>
        <v>43743.99861</v>
      </c>
      <c r="K775" s="2">
        <f>IFERROR(__xludf.DUMMYFUNCTION("""COMPUTED_VALUE"""),4.0574)</f>
        <v>4.0574</v>
      </c>
    </row>
    <row r="776">
      <c r="J776" s="3">
        <f>IFERROR(__xludf.DUMMYFUNCTION("""COMPUTED_VALUE"""),43744.99861111111)</f>
        <v>43744.99861</v>
      </c>
      <c r="K776" s="2">
        <f>IFERROR(__xludf.DUMMYFUNCTION("""COMPUTED_VALUE"""),4.0561)</f>
        <v>4.0561</v>
      </c>
    </row>
    <row r="777">
      <c r="J777" s="3">
        <f>IFERROR(__xludf.DUMMYFUNCTION("""COMPUTED_VALUE"""),43745.99861111111)</f>
        <v>43745.99861</v>
      </c>
      <c r="K777" s="2">
        <f>IFERROR(__xludf.DUMMYFUNCTION("""COMPUTED_VALUE"""),4.1066)</f>
        <v>4.1066</v>
      </c>
    </row>
    <row r="778">
      <c r="J778" s="3">
        <f>IFERROR(__xludf.DUMMYFUNCTION("""COMPUTED_VALUE"""),43746.99861111111)</f>
        <v>43746.99861</v>
      </c>
      <c r="K778" s="2">
        <f>IFERROR(__xludf.DUMMYFUNCTION("""COMPUTED_VALUE"""),4.09455)</f>
        <v>4.09455</v>
      </c>
    </row>
    <row r="779">
      <c r="J779" s="3">
        <f>IFERROR(__xludf.DUMMYFUNCTION("""COMPUTED_VALUE"""),43747.99861111111)</f>
        <v>43747.99861</v>
      </c>
      <c r="K779" s="2">
        <f>IFERROR(__xludf.DUMMYFUNCTION("""COMPUTED_VALUE"""),4.1098)</f>
        <v>4.1098</v>
      </c>
    </row>
    <row r="780">
      <c r="J780" s="3">
        <f>IFERROR(__xludf.DUMMYFUNCTION("""COMPUTED_VALUE"""),43748.99861111111)</f>
        <v>43748.99861</v>
      </c>
      <c r="K780" s="2">
        <f>IFERROR(__xludf.DUMMYFUNCTION("""COMPUTED_VALUE"""),4.1099)</f>
        <v>4.1099</v>
      </c>
    </row>
    <row r="781">
      <c r="J781" s="3">
        <f>IFERROR(__xludf.DUMMYFUNCTION("""COMPUTED_VALUE"""),43749.99861111111)</f>
        <v>43749.99861</v>
      </c>
      <c r="K781" s="2">
        <f>IFERROR(__xludf.DUMMYFUNCTION("""COMPUTED_VALUE"""),4.1096)</f>
        <v>4.1096</v>
      </c>
    </row>
    <row r="782">
      <c r="J782" s="3">
        <f>IFERROR(__xludf.DUMMYFUNCTION("""COMPUTED_VALUE"""),43750.99861111111)</f>
        <v>43750.99861</v>
      </c>
      <c r="K782" s="2">
        <f>IFERROR(__xludf.DUMMYFUNCTION("""COMPUTED_VALUE"""),4.1133)</f>
        <v>4.1133</v>
      </c>
    </row>
    <row r="783">
      <c r="J783" s="3">
        <f>IFERROR(__xludf.DUMMYFUNCTION("""COMPUTED_VALUE"""),43751.99861111111)</f>
        <v>43751.99861</v>
      </c>
      <c r="K783" s="2">
        <f>IFERROR(__xludf.DUMMYFUNCTION("""COMPUTED_VALUE"""),4.11)</f>
        <v>4.11</v>
      </c>
    </row>
    <row r="784">
      <c r="J784" s="3">
        <f>IFERROR(__xludf.DUMMYFUNCTION("""COMPUTED_VALUE"""),43752.99861111111)</f>
        <v>43752.99861</v>
      </c>
      <c r="K784" s="2">
        <f>IFERROR(__xludf.DUMMYFUNCTION("""COMPUTED_VALUE"""),4.1252)</f>
        <v>4.1252</v>
      </c>
    </row>
    <row r="785">
      <c r="J785" s="3">
        <f>IFERROR(__xludf.DUMMYFUNCTION("""COMPUTED_VALUE"""),43753.99861111111)</f>
        <v>43753.99861</v>
      </c>
      <c r="K785" s="2">
        <f>IFERROR(__xludf.DUMMYFUNCTION("""COMPUTED_VALUE"""),4.1801)</f>
        <v>4.1801</v>
      </c>
    </row>
    <row r="786">
      <c r="J786" s="3">
        <f>IFERROR(__xludf.DUMMYFUNCTION("""COMPUTED_VALUE"""),43754.99861111111)</f>
        <v>43754.99861</v>
      </c>
      <c r="K786" s="2">
        <f>IFERROR(__xludf.DUMMYFUNCTION("""COMPUTED_VALUE"""),4.1501)</f>
        <v>4.1501</v>
      </c>
    </row>
    <row r="787">
      <c r="J787" s="3">
        <f>IFERROR(__xludf.DUMMYFUNCTION("""COMPUTED_VALUE"""),43755.99861111111)</f>
        <v>43755.99861</v>
      </c>
      <c r="K787" s="2">
        <f>IFERROR(__xludf.DUMMYFUNCTION("""COMPUTED_VALUE"""),4.1626)</f>
        <v>4.1626</v>
      </c>
    </row>
    <row r="788">
      <c r="J788" s="3">
        <f>IFERROR(__xludf.DUMMYFUNCTION("""COMPUTED_VALUE"""),43756.99861111111)</f>
        <v>43756.99861</v>
      </c>
      <c r="K788" s="2">
        <f>IFERROR(__xludf.DUMMYFUNCTION("""COMPUTED_VALUE"""),4.1127)</f>
        <v>4.1127</v>
      </c>
    </row>
    <row r="789">
      <c r="J789" s="3">
        <f>IFERROR(__xludf.DUMMYFUNCTION("""COMPUTED_VALUE"""),43757.99861111111)</f>
        <v>43757.99861</v>
      </c>
      <c r="K789" s="2">
        <f>IFERROR(__xludf.DUMMYFUNCTION("""COMPUTED_VALUE"""),4.1127)</f>
        <v>4.1127</v>
      </c>
    </row>
    <row r="790">
      <c r="J790" s="3">
        <f>IFERROR(__xludf.DUMMYFUNCTION("""COMPUTED_VALUE"""),43758.99861111111)</f>
        <v>43758.99861</v>
      </c>
      <c r="K790" s="2">
        <f>IFERROR(__xludf.DUMMYFUNCTION("""COMPUTED_VALUE"""),4.1126)</f>
        <v>4.1126</v>
      </c>
    </row>
    <row r="791">
      <c r="J791" s="3">
        <f>IFERROR(__xludf.DUMMYFUNCTION("""COMPUTED_VALUE"""),43759.99861111111)</f>
        <v>43759.99861</v>
      </c>
      <c r="K791" s="2">
        <f>IFERROR(__xludf.DUMMYFUNCTION("""COMPUTED_VALUE"""),4.128351)</f>
        <v>4.128351</v>
      </c>
    </row>
    <row r="792">
      <c r="J792" s="3">
        <f>IFERROR(__xludf.DUMMYFUNCTION("""COMPUTED_VALUE"""),43760.99861111111)</f>
        <v>43760.99861</v>
      </c>
      <c r="K792" s="2">
        <f>IFERROR(__xludf.DUMMYFUNCTION("""COMPUTED_VALUE"""),4.0799)</f>
        <v>4.0799</v>
      </c>
    </row>
    <row r="793">
      <c r="J793" s="3">
        <f>IFERROR(__xludf.DUMMYFUNCTION("""COMPUTED_VALUE"""),43761.99861111111)</f>
        <v>43761.99861</v>
      </c>
      <c r="K793" s="2">
        <f>IFERROR(__xludf.DUMMYFUNCTION("""COMPUTED_VALUE"""),4.0346)</f>
        <v>4.0346</v>
      </c>
    </row>
    <row r="794">
      <c r="J794" s="3">
        <f>IFERROR(__xludf.DUMMYFUNCTION("""COMPUTED_VALUE"""),43762.99861111111)</f>
        <v>43762.99861</v>
      </c>
      <c r="K794" s="2">
        <f>IFERROR(__xludf.DUMMYFUNCTION("""COMPUTED_VALUE"""),4.0408)</f>
        <v>4.0408</v>
      </c>
    </row>
    <row r="795">
      <c r="J795" s="3">
        <f>IFERROR(__xludf.DUMMYFUNCTION("""COMPUTED_VALUE"""),43763.99861111111)</f>
        <v>43763.99861</v>
      </c>
      <c r="K795" s="2">
        <f>IFERROR(__xludf.DUMMYFUNCTION("""COMPUTED_VALUE"""),4.0046)</f>
        <v>4.0046</v>
      </c>
    </row>
    <row r="796">
      <c r="J796" s="3">
        <f>IFERROR(__xludf.DUMMYFUNCTION("""COMPUTED_VALUE"""),43764.99861111111)</f>
        <v>43764.99861</v>
      </c>
      <c r="K796" s="2">
        <f>IFERROR(__xludf.DUMMYFUNCTION("""COMPUTED_VALUE"""),4.0045)</f>
        <v>4.0045</v>
      </c>
    </row>
    <row r="797">
      <c r="J797" s="3">
        <f>IFERROR(__xludf.DUMMYFUNCTION("""COMPUTED_VALUE"""),43765.99861111111)</f>
        <v>43765.99861</v>
      </c>
      <c r="K797" s="2">
        <f>IFERROR(__xludf.DUMMYFUNCTION("""COMPUTED_VALUE"""),4.0031)</f>
        <v>4.0031</v>
      </c>
    </row>
    <row r="798">
      <c r="J798" s="3">
        <f>IFERROR(__xludf.DUMMYFUNCTION("""COMPUTED_VALUE"""),43766.99861111111)</f>
        <v>43766.99861</v>
      </c>
      <c r="K798" s="2">
        <f>IFERROR(__xludf.DUMMYFUNCTION("""COMPUTED_VALUE"""),3.9903)</f>
        <v>3.9903</v>
      </c>
    </row>
    <row r="799">
      <c r="J799" s="3">
        <f>IFERROR(__xludf.DUMMYFUNCTION("""COMPUTED_VALUE"""),43767.99861111111)</f>
        <v>43767.99861</v>
      </c>
      <c r="K799" s="2">
        <f>IFERROR(__xludf.DUMMYFUNCTION("""COMPUTED_VALUE"""),3.9982)</f>
        <v>3.9982</v>
      </c>
    </row>
    <row r="800">
      <c r="J800" s="3">
        <f>IFERROR(__xludf.DUMMYFUNCTION("""COMPUTED_VALUE"""),43768.99861111111)</f>
        <v>43768.99861</v>
      </c>
      <c r="K800" s="2">
        <f>IFERROR(__xludf.DUMMYFUNCTION("""COMPUTED_VALUE"""),3.9877)</f>
        <v>3.9877</v>
      </c>
    </row>
    <row r="801">
      <c r="J801" s="3">
        <f>IFERROR(__xludf.DUMMYFUNCTION("""COMPUTED_VALUE"""),43769.99861111111)</f>
        <v>43769.99861</v>
      </c>
      <c r="K801" s="2">
        <f>IFERROR(__xludf.DUMMYFUNCTION("""COMPUTED_VALUE"""),4.01748)</f>
        <v>4.01748</v>
      </c>
    </row>
    <row r="802">
      <c r="J802" s="3">
        <f>IFERROR(__xludf.DUMMYFUNCTION("""COMPUTED_VALUE"""),43770.99861111111)</f>
        <v>43770.99861</v>
      </c>
      <c r="K802" s="2">
        <f>IFERROR(__xludf.DUMMYFUNCTION("""COMPUTED_VALUE"""),3.9903)</f>
        <v>3.9903</v>
      </c>
    </row>
    <row r="803">
      <c r="J803" s="3">
        <f>IFERROR(__xludf.DUMMYFUNCTION("""COMPUTED_VALUE"""),43771.99861111111)</f>
        <v>43771.99861</v>
      </c>
      <c r="K803" s="2">
        <f>IFERROR(__xludf.DUMMYFUNCTION("""COMPUTED_VALUE"""),3.9896)</f>
        <v>3.9896</v>
      </c>
    </row>
    <row r="804">
      <c r="J804" s="3">
        <f>IFERROR(__xludf.DUMMYFUNCTION("""COMPUTED_VALUE"""),43772.99861111111)</f>
        <v>43772.99861</v>
      </c>
      <c r="K804" s="2">
        <f>IFERROR(__xludf.DUMMYFUNCTION("""COMPUTED_VALUE"""),3.9896)</f>
        <v>3.9896</v>
      </c>
    </row>
    <row r="805">
      <c r="J805" s="3">
        <f>IFERROR(__xludf.DUMMYFUNCTION("""COMPUTED_VALUE"""),43773.99861111111)</f>
        <v>43773.99861</v>
      </c>
      <c r="K805" s="2">
        <f>IFERROR(__xludf.DUMMYFUNCTION("""COMPUTED_VALUE"""),4.012384)</f>
        <v>4.012384</v>
      </c>
    </row>
    <row r="806">
      <c r="J806" s="3">
        <f>IFERROR(__xludf.DUMMYFUNCTION("""COMPUTED_VALUE"""),43774.99861111111)</f>
        <v>43774.99861</v>
      </c>
      <c r="K806" s="2">
        <f>IFERROR(__xludf.DUMMYFUNCTION("""COMPUTED_VALUE"""),3.9937)</f>
        <v>3.9937</v>
      </c>
    </row>
    <row r="807">
      <c r="J807" s="3">
        <f>IFERROR(__xludf.DUMMYFUNCTION("""COMPUTED_VALUE"""),43775.99861111111)</f>
        <v>43775.99861</v>
      </c>
      <c r="K807" s="2">
        <f>IFERROR(__xludf.DUMMYFUNCTION("""COMPUTED_VALUE"""),4.083779)</f>
        <v>4.083779</v>
      </c>
    </row>
    <row r="808">
      <c r="J808" s="3">
        <f>IFERROR(__xludf.DUMMYFUNCTION("""COMPUTED_VALUE"""),43776.99861111111)</f>
        <v>43776.99861</v>
      </c>
      <c r="K808" s="2">
        <f>IFERROR(__xludf.DUMMYFUNCTION("""COMPUTED_VALUE"""),4.101)</f>
        <v>4.101</v>
      </c>
    </row>
    <row r="809">
      <c r="J809" s="3">
        <f>IFERROR(__xludf.DUMMYFUNCTION("""COMPUTED_VALUE"""),43777.99861111111)</f>
        <v>43777.99861</v>
      </c>
      <c r="K809" s="2">
        <f>IFERROR(__xludf.DUMMYFUNCTION("""COMPUTED_VALUE"""),4.1635)</f>
        <v>4.1635</v>
      </c>
    </row>
    <row r="810">
      <c r="J810" s="3">
        <f>IFERROR(__xludf.DUMMYFUNCTION("""COMPUTED_VALUE"""),43778.99861111111)</f>
        <v>43778.99861</v>
      </c>
      <c r="K810" s="2">
        <f>IFERROR(__xludf.DUMMYFUNCTION("""COMPUTED_VALUE"""),4.1635)</f>
        <v>4.1635</v>
      </c>
    </row>
    <row r="811">
      <c r="J811" s="3">
        <f>IFERROR(__xludf.DUMMYFUNCTION("""COMPUTED_VALUE"""),43779.99861111111)</f>
        <v>43779.99861</v>
      </c>
      <c r="K811" s="2">
        <f>IFERROR(__xludf.DUMMYFUNCTION("""COMPUTED_VALUE"""),4.16335)</f>
        <v>4.16335</v>
      </c>
    </row>
    <row r="812">
      <c r="J812" s="3">
        <f>IFERROR(__xludf.DUMMYFUNCTION("""COMPUTED_VALUE"""),43780.99861111111)</f>
        <v>43780.99861</v>
      </c>
      <c r="K812" s="2">
        <f>IFERROR(__xludf.DUMMYFUNCTION("""COMPUTED_VALUE"""),4.1528)</f>
        <v>4.1528</v>
      </c>
    </row>
    <row r="813">
      <c r="J813" s="3">
        <f>IFERROR(__xludf.DUMMYFUNCTION("""COMPUTED_VALUE"""),43781.99861111111)</f>
        <v>43781.99861</v>
      </c>
      <c r="K813" s="2">
        <f>IFERROR(__xludf.DUMMYFUNCTION("""COMPUTED_VALUE"""),4.1694)</f>
        <v>4.1694</v>
      </c>
    </row>
    <row r="814">
      <c r="J814" s="3">
        <f>IFERROR(__xludf.DUMMYFUNCTION("""COMPUTED_VALUE"""),43782.99861111111)</f>
        <v>43782.99861</v>
      </c>
      <c r="K814" s="2">
        <f>IFERROR(__xludf.DUMMYFUNCTION("""COMPUTED_VALUE"""),4.1701)</f>
        <v>4.1701</v>
      </c>
    </row>
    <row r="815">
      <c r="J815" s="3">
        <f>IFERROR(__xludf.DUMMYFUNCTION("""COMPUTED_VALUE"""),43783.99861111111)</f>
        <v>43783.99861</v>
      </c>
      <c r="K815" s="2">
        <f>IFERROR(__xludf.DUMMYFUNCTION("""COMPUTED_VALUE"""),4.1958)</f>
        <v>4.1958</v>
      </c>
    </row>
    <row r="816">
      <c r="J816" s="3">
        <f>IFERROR(__xludf.DUMMYFUNCTION("""COMPUTED_VALUE"""),43784.99861111111)</f>
        <v>43784.99861</v>
      </c>
      <c r="K816" s="2">
        <f>IFERROR(__xludf.DUMMYFUNCTION("""COMPUTED_VALUE"""),4.1962)</f>
        <v>4.1962</v>
      </c>
    </row>
    <row r="817">
      <c r="J817" s="3">
        <f>IFERROR(__xludf.DUMMYFUNCTION("""COMPUTED_VALUE"""),43785.99861111111)</f>
        <v>43785.99861</v>
      </c>
      <c r="K817" s="2">
        <f>IFERROR(__xludf.DUMMYFUNCTION("""COMPUTED_VALUE"""),4.197291)</f>
        <v>4.197291</v>
      </c>
    </row>
    <row r="818">
      <c r="J818" s="3">
        <f>IFERROR(__xludf.DUMMYFUNCTION("""COMPUTED_VALUE"""),43786.99861111111)</f>
        <v>43786.99861</v>
      </c>
      <c r="K818" s="2">
        <f>IFERROR(__xludf.DUMMYFUNCTION("""COMPUTED_VALUE"""),4.19525)</f>
        <v>4.19525</v>
      </c>
    </row>
    <row r="819">
      <c r="J819" s="3">
        <f>IFERROR(__xludf.DUMMYFUNCTION("""COMPUTED_VALUE"""),43787.99861111111)</f>
        <v>43787.99861</v>
      </c>
      <c r="K819" s="2">
        <f>IFERROR(__xludf.DUMMYFUNCTION("""COMPUTED_VALUE"""),4.2179)</f>
        <v>4.2179</v>
      </c>
    </row>
    <row r="820">
      <c r="J820" s="3">
        <f>IFERROR(__xludf.DUMMYFUNCTION("""COMPUTED_VALUE"""),43788.99861111111)</f>
        <v>43788.99861</v>
      </c>
      <c r="K820" s="2">
        <f>IFERROR(__xludf.DUMMYFUNCTION("""COMPUTED_VALUE"""),4.1932)</f>
        <v>4.1932</v>
      </c>
    </row>
    <row r="821">
      <c r="J821" s="3">
        <f>IFERROR(__xludf.DUMMYFUNCTION("""COMPUTED_VALUE"""),43789.99861111111)</f>
        <v>43789.99861</v>
      </c>
      <c r="K821" s="2">
        <f>IFERROR(__xludf.DUMMYFUNCTION("""COMPUTED_VALUE"""),4.1964)</f>
        <v>4.1964</v>
      </c>
    </row>
    <row r="822">
      <c r="J822" s="3">
        <f>IFERROR(__xludf.DUMMYFUNCTION("""COMPUTED_VALUE"""),43790.99861111111)</f>
        <v>43790.99861</v>
      </c>
      <c r="K822" s="2">
        <f>IFERROR(__xludf.DUMMYFUNCTION("""COMPUTED_VALUE"""),4.1932)</f>
        <v>4.1932</v>
      </c>
    </row>
    <row r="823">
      <c r="J823" s="3">
        <f>IFERROR(__xludf.DUMMYFUNCTION("""COMPUTED_VALUE"""),43791.99861111111)</f>
        <v>43791.99861</v>
      </c>
      <c r="K823" s="2">
        <f>IFERROR(__xludf.DUMMYFUNCTION("""COMPUTED_VALUE"""),4.1965)</f>
        <v>4.1965</v>
      </c>
    </row>
    <row r="824">
      <c r="J824" s="3">
        <f>IFERROR(__xludf.DUMMYFUNCTION("""COMPUTED_VALUE"""),43792.99861111111)</f>
        <v>43792.99861</v>
      </c>
      <c r="K824" s="2">
        <f>IFERROR(__xludf.DUMMYFUNCTION("""COMPUTED_VALUE"""),4.1965)</f>
        <v>4.1965</v>
      </c>
    </row>
    <row r="825">
      <c r="J825" s="3">
        <f>IFERROR(__xludf.DUMMYFUNCTION("""COMPUTED_VALUE"""),43793.99861111111)</f>
        <v>43793.99861</v>
      </c>
      <c r="K825" s="2">
        <f>IFERROR(__xludf.DUMMYFUNCTION("""COMPUTED_VALUE"""),4.1965)</f>
        <v>4.1965</v>
      </c>
    </row>
    <row r="826">
      <c r="J826" s="3">
        <f>IFERROR(__xludf.DUMMYFUNCTION("""COMPUTED_VALUE"""),43794.99861111111)</f>
        <v>43794.99861</v>
      </c>
      <c r="K826" s="2">
        <f>IFERROR(__xludf.DUMMYFUNCTION("""COMPUTED_VALUE"""),4.2269)</f>
        <v>4.2269</v>
      </c>
    </row>
    <row r="827">
      <c r="J827" s="3">
        <f>IFERROR(__xludf.DUMMYFUNCTION("""COMPUTED_VALUE"""),43795.99861111111)</f>
        <v>43795.99861</v>
      </c>
      <c r="K827" s="2">
        <f>IFERROR(__xludf.DUMMYFUNCTION("""COMPUTED_VALUE"""),4.2333)</f>
        <v>4.2333</v>
      </c>
    </row>
    <row r="828">
      <c r="J828" s="3">
        <f>IFERROR(__xludf.DUMMYFUNCTION("""COMPUTED_VALUE"""),43796.99861111111)</f>
        <v>43796.99861</v>
      </c>
      <c r="K828" s="2">
        <f>IFERROR(__xludf.DUMMYFUNCTION("""COMPUTED_VALUE"""),4.2642)</f>
        <v>4.2642</v>
      </c>
    </row>
    <row r="829">
      <c r="J829" s="3">
        <f>IFERROR(__xludf.DUMMYFUNCTION("""COMPUTED_VALUE"""),43797.99861111111)</f>
        <v>43797.99861</v>
      </c>
      <c r="K829" s="2">
        <f>IFERROR(__xludf.DUMMYFUNCTION("""COMPUTED_VALUE"""),4.1895)</f>
        <v>4.1895</v>
      </c>
    </row>
    <row r="830">
      <c r="J830" s="3">
        <f>IFERROR(__xludf.DUMMYFUNCTION("""COMPUTED_VALUE"""),43798.99861111111)</f>
        <v>43798.99861</v>
      </c>
      <c r="K830" s="2">
        <f>IFERROR(__xludf.DUMMYFUNCTION("""COMPUTED_VALUE"""),4.24025)</f>
        <v>4.24025</v>
      </c>
    </row>
    <row r="831">
      <c r="J831" s="3">
        <f>IFERROR(__xludf.DUMMYFUNCTION("""COMPUTED_VALUE"""),43799.99861111111)</f>
        <v>43799.99861</v>
      </c>
      <c r="K831" s="2">
        <f>IFERROR(__xludf.DUMMYFUNCTION("""COMPUTED_VALUE"""),4.239845)</f>
        <v>4.239845</v>
      </c>
    </row>
    <row r="832">
      <c r="J832" s="3">
        <f>IFERROR(__xludf.DUMMYFUNCTION("""COMPUTED_VALUE"""),43800.99861111111)</f>
        <v>43800.99861</v>
      </c>
      <c r="K832" s="2">
        <f>IFERROR(__xludf.DUMMYFUNCTION("""COMPUTED_VALUE"""),4.2366)</f>
        <v>4.2366</v>
      </c>
    </row>
    <row r="833">
      <c r="J833" s="3">
        <f>IFERROR(__xludf.DUMMYFUNCTION("""COMPUTED_VALUE"""),43801.99861111111)</f>
        <v>43801.99861</v>
      </c>
      <c r="K833" s="2">
        <f>IFERROR(__xludf.DUMMYFUNCTION("""COMPUTED_VALUE"""),4.2238)</f>
        <v>4.2238</v>
      </c>
    </row>
    <row r="834">
      <c r="J834" s="3">
        <f>IFERROR(__xludf.DUMMYFUNCTION("""COMPUTED_VALUE"""),43802.99861111111)</f>
        <v>43802.99861</v>
      </c>
      <c r="K834" s="2">
        <f>IFERROR(__xludf.DUMMYFUNCTION("""COMPUTED_VALUE"""),4.2058)</f>
        <v>4.2058</v>
      </c>
    </row>
    <row r="835">
      <c r="J835" s="3">
        <f>IFERROR(__xludf.DUMMYFUNCTION("""COMPUTED_VALUE"""),43803.99861111111)</f>
        <v>43803.99861</v>
      </c>
      <c r="K835" s="2">
        <f>IFERROR(__xludf.DUMMYFUNCTION("""COMPUTED_VALUE"""),4.2077)</f>
        <v>4.2077</v>
      </c>
    </row>
    <row r="836">
      <c r="J836" s="3">
        <f>IFERROR(__xludf.DUMMYFUNCTION("""COMPUTED_VALUE"""),43804.99861111111)</f>
        <v>43804.99861</v>
      </c>
      <c r="K836" s="2">
        <f>IFERROR(__xludf.DUMMYFUNCTION("""COMPUTED_VALUE"""),4.1861)</f>
        <v>4.1861</v>
      </c>
    </row>
    <row r="837">
      <c r="J837" s="3">
        <f>IFERROR(__xludf.DUMMYFUNCTION("""COMPUTED_VALUE"""),43805.99861111111)</f>
        <v>43805.99861</v>
      </c>
      <c r="K837" s="2">
        <f>IFERROR(__xludf.DUMMYFUNCTION("""COMPUTED_VALUE"""),4.1414)</f>
        <v>4.1414</v>
      </c>
    </row>
    <row r="838">
      <c r="J838" s="3">
        <f>IFERROR(__xludf.DUMMYFUNCTION("""COMPUTED_VALUE"""),43806.99861111111)</f>
        <v>43806.99861</v>
      </c>
      <c r="K838" s="2">
        <f>IFERROR(__xludf.DUMMYFUNCTION("""COMPUTED_VALUE"""),4.1414)</f>
        <v>4.1414</v>
      </c>
    </row>
    <row r="839">
      <c r="J839" s="3">
        <f>IFERROR(__xludf.DUMMYFUNCTION("""COMPUTED_VALUE"""),43807.99861111111)</f>
        <v>43807.99861</v>
      </c>
      <c r="K839" s="2">
        <f>IFERROR(__xludf.DUMMYFUNCTION("""COMPUTED_VALUE"""),4.14135)</f>
        <v>4.14135</v>
      </c>
    </row>
    <row r="840">
      <c r="J840" s="3">
        <f>IFERROR(__xludf.DUMMYFUNCTION("""COMPUTED_VALUE"""),43808.99861111111)</f>
        <v>43808.99861</v>
      </c>
      <c r="K840" s="2">
        <f>IFERROR(__xludf.DUMMYFUNCTION("""COMPUTED_VALUE"""),4.1427)</f>
        <v>4.1427</v>
      </c>
    </row>
    <row r="841">
      <c r="J841" s="3">
        <f>IFERROR(__xludf.DUMMYFUNCTION("""COMPUTED_VALUE"""),43809.99861111111)</f>
        <v>43809.99861</v>
      </c>
      <c r="K841" s="2">
        <f>IFERROR(__xludf.DUMMYFUNCTION("""COMPUTED_VALUE"""),4.1461)</f>
        <v>4.1461</v>
      </c>
    </row>
    <row r="842">
      <c r="J842" s="3">
        <f>IFERROR(__xludf.DUMMYFUNCTION("""COMPUTED_VALUE"""),43810.99861111111)</f>
        <v>43810.99861</v>
      </c>
      <c r="K842" s="2">
        <f>IFERROR(__xludf.DUMMYFUNCTION("""COMPUTED_VALUE"""),4.1252)</f>
        <v>4.1252</v>
      </c>
    </row>
    <row r="843">
      <c r="J843" s="3">
        <f>IFERROR(__xludf.DUMMYFUNCTION("""COMPUTED_VALUE"""),43811.99861111111)</f>
        <v>43811.99861</v>
      </c>
      <c r="K843" s="2">
        <f>IFERROR(__xludf.DUMMYFUNCTION("""COMPUTED_VALUE"""),4.0908)</f>
        <v>4.0908</v>
      </c>
    </row>
    <row r="844">
      <c r="J844" s="3">
        <f>IFERROR(__xludf.DUMMYFUNCTION("""COMPUTED_VALUE"""),43812.99861111111)</f>
        <v>43812.99861</v>
      </c>
      <c r="K844" s="2">
        <f>IFERROR(__xludf.DUMMYFUNCTION("""COMPUTED_VALUE"""),4.1084)</f>
        <v>4.1084</v>
      </c>
    </row>
    <row r="845">
      <c r="J845" s="3">
        <f>IFERROR(__xludf.DUMMYFUNCTION("""COMPUTED_VALUE"""),43813.99861111111)</f>
        <v>43813.99861</v>
      </c>
      <c r="K845" s="2">
        <f>IFERROR(__xludf.DUMMYFUNCTION("""COMPUTED_VALUE"""),4.1084)</f>
        <v>4.1084</v>
      </c>
    </row>
    <row r="846">
      <c r="J846" s="3">
        <f>IFERROR(__xludf.DUMMYFUNCTION("""COMPUTED_VALUE"""),43814.99861111111)</f>
        <v>43814.99861</v>
      </c>
      <c r="K846" s="2">
        <f>IFERROR(__xludf.DUMMYFUNCTION("""COMPUTED_VALUE"""),4.10825)</f>
        <v>4.10825</v>
      </c>
    </row>
    <row r="847">
      <c r="J847" s="3">
        <f>IFERROR(__xludf.DUMMYFUNCTION("""COMPUTED_VALUE"""),43815.99861111111)</f>
        <v>43815.99861</v>
      </c>
      <c r="K847" s="2">
        <f>IFERROR(__xludf.DUMMYFUNCTION("""COMPUTED_VALUE"""),4.0634)</f>
        <v>4.0634</v>
      </c>
    </row>
    <row r="848">
      <c r="J848" s="3">
        <f>IFERROR(__xludf.DUMMYFUNCTION("""COMPUTED_VALUE"""),43816.99861111111)</f>
        <v>43816.99861</v>
      </c>
      <c r="K848" s="2">
        <f>IFERROR(__xludf.DUMMYFUNCTION("""COMPUTED_VALUE"""),4.0722)</f>
        <v>4.0722</v>
      </c>
    </row>
    <row r="849">
      <c r="J849" s="3">
        <f>IFERROR(__xludf.DUMMYFUNCTION("""COMPUTED_VALUE"""),43817.99861111111)</f>
        <v>43817.99861</v>
      </c>
      <c r="K849" s="2">
        <f>IFERROR(__xludf.DUMMYFUNCTION("""COMPUTED_VALUE"""),4.063262)</f>
        <v>4.063262</v>
      </c>
    </row>
    <row r="850">
      <c r="J850" s="3">
        <f>IFERROR(__xludf.DUMMYFUNCTION("""COMPUTED_VALUE"""),43818.99861111111)</f>
        <v>43818.99861</v>
      </c>
      <c r="K850" s="2">
        <f>IFERROR(__xludf.DUMMYFUNCTION("""COMPUTED_VALUE"""),4.0704)</f>
        <v>4.0704</v>
      </c>
    </row>
    <row r="851">
      <c r="J851" s="3">
        <f>IFERROR(__xludf.DUMMYFUNCTION("""COMPUTED_VALUE"""),43819.99861111111)</f>
        <v>43819.99861</v>
      </c>
      <c r="K851" s="2">
        <f>IFERROR(__xludf.DUMMYFUNCTION("""COMPUTED_VALUE"""),4.100474)</f>
        <v>4.100474</v>
      </c>
    </row>
    <row r="852">
      <c r="J852" s="3">
        <f>IFERROR(__xludf.DUMMYFUNCTION("""COMPUTED_VALUE"""),43820.99861111111)</f>
        <v>43820.99861</v>
      </c>
      <c r="K852" s="2">
        <f>IFERROR(__xludf.DUMMYFUNCTION("""COMPUTED_VALUE"""),4.100474)</f>
        <v>4.100474</v>
      </c>
    </row>
    <row r="853">
      <c r="J853" s="3">
        <f>IFERROR(__xludf.DUMMYFUNCTION("""COMPUTED_VALUE"""),43821.99861111111)</f>
        <v>43821.99861</v>
      </c>
      <c r="K853" s="2">
        <f>IFERROR(__xludf.DUMMYFUNCTION("""COMPUTED_VALUE"""),4.10235)</f>
        <v>4.10235</v>
      </c>
    </row>
    <row r="854">
      <c r="J854" s="3">
        <f>IFERROR(__xludf.DUMMYFUNCTION("""COMPUTED_VALUE"""),43822.99861111111)</f>
        <v>43822.99861</v>
      </c>
      <c r="K854" s="2">
        <f>IFERROR(__xludf.DUMMYFUNCTION("""COMPUTED_VALUE"""),4.0835)</f>
        <v>4.0835</v>
      </c>
    </row>
    <row r="855">
      <c r="J855" s="3">
        <f>IFERROR(__xludf.DUMMYFUNCTION("""COMPUTED_VALUE"""),43823.99861111111)</f>
        <v>43823.99861</v>
      </c>
      <c r="K855" s="2">
        <f>IFERROR(__xludf.DUMMYFUNCTION("""COMPUTED_VALUE"""),4.0843)</f>
        <v>4.0843</v>
      </c>
    </row>
    <row r="856">
      <c r="J856" s="3">
        <f>IFERROR(__xludf.DUMMYFUNCTION("""COMPUTED_VALUE"""),43824.99861111111)</f>
        <v>43824.99861</v>
      </c>
      <c r="K856" s="2">
        <f>IFERROR(__xludf.DUMMYFUNCTION("""COMPUTED_VALUE"""),4.08445)</f>
        <v>4.08445</v>
      </c>
    </row>
    <row r="857">
      <c r="J857" s="3">
        <f>IFERROR(__xludf.DUMMYFUNCTION("""COMPUTED_VALUE"""),43825.99861111111)</f>
        <v>43825.99861</v>
      </c>
      <c r="K857" s="2">
        <f>IFERROR(__xludf.DUMMYFUNCTION("""COMPUTED_VALUE"""),4.0549)</f>
        <v>4.0549</v>
      </c>
    </row>
    <row r="858">
      <c r="J858" s="3">
        <f>IFERROR(__xludf.DUMMYFUNCTION("""COMPUTED_VALUE"""),43826.99861111111)</f>
        <v>43826.99861</v>
      </c>
      <c r="K858" s="2">
        <f>IFERROR(__xludf.DUMMYFUNCTION("""COMPUTED_VALUE"""),4.046632)</f>
        <v>4.046632</v>
      </c>
    </row>
    <row r="859">
      <c r="J859" s="3">
        <f>IFERROR(__xludf.DUMMYFUNCTION("""COMPUTED_VALUE"""),43827.99861111111)</f>
        <v>43827.99861</v>
      </c>
      <c r="K859" s="2">
        <f>IFERROR(__xludf.DUMMYFUNCTION("""COMPUTED_VALUE"""),4.046632)</f>
        <v>4.046632</v>
      </c>
    </row>
    <row r="860">
      <c r="J860" s="3">
        <f>IFERROR(__xludf.DUMMYFUNCTION("""COMPUTED_VALUE"""),43828.99861111111)</f>
        <v>43828.99861</v>
      </c>
      <c r="K860" s="2">
        <f>IFERROR(__xludf.DUMMYFUNCTION("""COMPUTED_VALUE"""),4.04475)</f>
        <v>4.04475</v>
      </c>
    </row>
    <row r="861">
      <c r="J861" s="3">
        <f>IFERROR(__xludf.DUMMYFUNCTION("""COMPUTED_VALUE"""),43829.99861111111)</f>
        <v>43829.99861</v>
      </c>
      <c r="K861" s="2">
        <f>IFERROR(__xludf.DUMMYFUNCTION("""COMPUTED_VALUE"""),4.019168)</f>
        <v>4.019168</v>
      </c>
    </row>
    <row r="862">
      <c r="J862" s="3">
        <f>IFERROR(__xludf.DUMMYFUNCTION("""COMPUTED_VALUE"""),43830.99861111111)</f>
        <v>43830.99861</v>
      </c>
      <c r="K862" s="2">
        <f>IFERROR(__xludf.DUMMYFUNCTION("""COMPUTED_VALUE"""),4.019969)</f>
        <v>4.019969</v>
      </c>
    </row>
    <row r="863">
      <c r="J863" s="3">
        <f>IFERROR(__xludf.DUMMYFUNCTION("""COMPUTED_VALUE"""),43831.99861111111)</f>
        <v>43831.99861</v>
      </c>
      <c r="K863" s="2">
        <f>IFERROR(__xludf.DUMMYFUNCTION("""COMPUTED_VALUE"""),4.019699)</f>
        <v>4.019699</v>
      </c>
    </row>
    <row r="864">
      <c r="J864" s="3">
        <f>IFERROR(__xludf.DUMMYFUNCTION("""COMPUTED_VALUE"""),43832.99861111111)</f>
        <v>43832.99861</v>
      </c>
      <c r="K864" s="2">
        <f>IFERROR(__xludf.DUMMYFUNCTION("""COMPUTED_VALUE"""),4.0249)</f>
        <v>4.0249</v>
      </c>
    </row>
    <row r="865">
      <c r="J865" s="3">
        <f>IFERROR(__xludf.DUMMYFUNCTION("""COMPUTED_VALUE"""),43833.99861111111)</f>
        <v>43833.99861</v>
      </c>
      <c r="K865" s="2">
        <f>IFERROR(__xludf.DUMMYFUNCTION("""COMPUTED_VALUE"""),4.0668)</f>
        <v>4.0668</v>
      </c>
    </row>
    <row r="866">
      <c r="J866" s="3">
        <f>IFERROR(__xludf.DUMMYFUNCTION("""COMPUTED_VALUE"""),43834.99861111111)</f>
        <v>43834.99861</v>
      </c>
      <c r="K866" s="2">
        <f>IFERROR(__xludf.DUMMYFUNCTION("""COMPUTED_VALUE"""),4.0668)</f>
        <v>4.0668</v>
      </c>
    </row>
    <row r="867">
      <c r="J867" s="3">
        <f>IFERROR(__xludf.DUMMYFUNCTION("""COMPUTED_VALUE"""),43835.99861111111)</f>
        <v>43835.99861</v>
      </c>
      <c r="K867" s="2">
        <f>IFERROR(__xludf.DUMMYFUNCTION("""COMPUTED_VALUE"""),4.0572)</f>
        <v>4.0572</v>
      </c>
    </row>
    <row r="868">
      <c r="J868" s="3">
        <f>IFERROR(__xludf.DUMMYFUNCTION("""COMPUTED_VALUE"""),43836.99861111111)</f>
        <v>43836.99861</v>
      </c>
      <c r="K868" s="2">
        <f>IFERROR(__xludf.DUMMYFUNCTION("""COMPUTED_VALUE"""),4.0619)</f>
        <v>4.0619</v>
      </c>
    </row>
    <row r="869">
      <c r="J869" s="3">
        <f>IFERROR(__xludf.DUMMYFUNCTION("""COMPUTED_VALUE"""),43837.99861111111)</f>
        <v>43837.99861</v>
      </c>
      <c r="K869" s="2">
        <f>IFERROR(__xludf.DUMMYFUNCTION("""COMPUTED_VALUE"""),4.0677)</f>
        <v>4.0677</v>
      </c>
    </row>
    <row r="870">
      <c r="J870" s="3">
        <f>IFERROR(__xludf.DUMMYFUNCTION("""COMPUTED_VALUE"""),43838.99861111111)</f>
        <v>43838.99861</v>
      </c>
      <c r="K870" s="2">
        <f>IFERROR(__xludf.DUMMYFUNCTION("""COMPUTED_VALUE"""),4.0644)</f>
        <v>4.0644</v>
      </c>
    </row>
    <row r="871">
      <c r="J871" s="3">
        <f>IFERROR(__xludf.DUMMYFUNCTION("""COMPUTED_VALUE"""),43839.99861111111)</f>
        <v>43839.99861</v>
      </c>
      <c r="K871" s="2">
        <f>IFERROR(__xludf.DUMMYFUNCTION("""COMPUTED_VALUE"""),4.0936)</f>
        <v>4.0936</v>
      </c>
    </row>
    <row r="872">
      <c r="J872" s="3">
        <f>IFERROR(__xludf.DUMMYFUNCTION("""COMPUTED_VALUE"""),43840.99861111111)</f>
        <v>43840.99861</v>
      </c>
      <c r="K872" s="2">
        <f>IFERROR(__xludf.DUMMYFUNCTION("""COMPUTED_VALUE"""),4.0958)</f>
        <v>4.0958</v>
      </c>
    </row>
    <row r="873">
      <c r="J873" s="3">
        <f>IFERROR(__xludf.DUMMYFUNCTION("""COMPUTED_VALUE"""),43841.99861111111)</f>
        <v>43841.99861</v>
      </c>
      <c r="K873" s="2">
        <f>IFERROR(__xludf.DUMMYFUNCTION("""COMPUTED_VALUE"""),4.080666)</f>
        <v>4.080666</v>
      </c>
    </row>
    <row r="874">
      <c r="J874" s="3">
        <f>IFERROR(__xludf.DUMMYFUNCTION("""COMPUTED_VALUE"""),43842.99861111111)</f>
        <v>43842.99861</v>
      </c>
      <c r="K874" s="2">
        <f>IFERROR(__xludf.DUMMYFUNCTION("""COMPUTED_VALUE"""),4.09295)</f>
        <v>4.09295</v>
      </c>
    </row>
    <row r="875">
      <c r="J875" s="3">
        <f>IFERROR(__xludf.DUMMYFUNCTION("""COMPUTED_VALUE"""),43843.99861111111)</f>
        <v>43843.99861</v>
      </c>
      <c r="K875" s="2">
        <f>IFERROR(__xludf.DUMMYFUNCTION("""COMPUTED_VALUE"""),4.1473)</f>
        <v>4.1473</v>
      </c>
    </row>
    <row r="876">
      <c r="J876" s="3">
        <f>IFERROR(__xludf.DUMMYFUNCTION("""COMPUTED_VALUE"""),43844.99861111111)</f>
        <v>43844.99861</v>
      </c>
      <c r="K876" s="2">
        <f>IFERROR(__xludf.DUMMYFUNCTION("""COMPUTED_VALUE"""),4.1329)</f>
        <v>4.1329</v>
      </c>
    </row>
    <row r="877">
      <c r="J877" s="3">
        <f>IFERROR(__xludf.DUMMYFUNCTION("""COMPUTED_VALUE"""),43845.99861111111)</f>
        <v>43845.99861</v>
      </c>
      <c r="K877" s="2">
        <f>IFERROR(__xludf.DUMMYFUNCTION("""COMPUTED_VALUE"""),4.1757)</f>
        <v>4.1757</v>
      </c>
    </row>
    <row r="878">
      <c r="J878" s="3">
        <f>IFERROR(__xludf.DUMMYFUNCTION("""COMPUTED_VALUE"""),43846.99861111111)</f>
        <v>43846.99861</v>
      </c>
      <c r="K878" s="2">
        <f>IFERROR(__xludf.DUMMYFUNCTION("""COMPUTED_VALUE"""),4.1848)</f>
        <v>4.1848</v>
      </c>
    </row>
    <row r="879">
      <c r="J879" s="3">
        <f>IFERROR(__xludf.DUMMYFUNCTION("""COMPUTED_VALUE"""),43847.99861111111)</f>
        <v>43847.99861</v>
      </c>
      <c r="K879" s="2">
        <f>IFERROR(__xludf.DUMMYFUNCTION("""COMPUTED_VALUE"""),4.1619)</f>
        <v>4.1619</v>
      </c>
    </row>
    <row r="880">
      <c r="J880" s="3">
        <f>IFERROR(__xludf.DUMMYFUNCTION("""COMPUTED_VALUE"""),43848.99861111111)</f>
        <v>43848.99861</v>
      </c>
      <c r="K880" s="2">
        <f>IFERROR(__xludf.DUMMYFUNCTION("""COMPUTED_VALUE"""),4.1619)</f>
        <v>4.1619</v>
      </c>
    </row>
    <row r="881">
      <c r="J881" s="3">
        <f>IFERROR(__xludf.DUMMYFUNCTION("""COMPUTED_VALUE"""),43849.99861111111)</f>
        <v>43849.99861</v>
      </c>
      <c r="K881" s="2">
        <f>IFERROR(__xludf.DUMMYFUNCTION("""COMPUTED_VALUE"""),4.1618)</f>
        <v>4.1618</v>
      </c>
    </row>
    <row r="882">
      <c r="J882" s="3">
        <f>IFERROR(__xludf.DUMMYFUNCTION("""COMPUTED_VALUE"""),43850.99861111111)</f>
        <v>43850.99861</v>
      </c>
      <c r="K882" s="2">
        <f>IFERROR(__xludf.DUMMYFUNCTION("""COMPUTED_VALUE"""),4.19)</f>
        <v>4.19</v>
      </c>
    </row>
    <row r="883">
      <c r="J883" s="3">
        <f>IFERROR(__xludf.DUMMYFUNCTION("""COMPUTED_VALUE"""),43851.99861111111)</f>
        <v>43851.99861</v>
      </c>
      <c r="K883" s="2">
        <f>IFERROR(__xludf.DUMMYFUNCTION("""COMPUTED_VALUE"""),4.2124)</f>
        <v>4.2124</v>
      </c>
    </row>
    <row r="884">
      <c r="J884" s="3">
        <f>IFERROR(__xludf.DUMMYFUNCTION("""COMPUTED_VALUE"""),43852.99861111111)</f>
        <v>43852.99861</v>
      </c>
      <c r="K884" s="2">
        <f>IFERROR(__xludf.DUMMYFUNCTION("""COMPUTED_VALUE"""),4.1828)</f>
        <v>4.1828</v>
      </c>
    </row>
    <row r="885">
      <c r="J885" s="3">
        <f>IFERROR(__xludf.DUMMYFUNCTION("""COMPUTED_VALUE"""),43853.99861111111)</f>
        <v>43853.99861</v>
      </c>
      <c r="K885" s="2">
        <f>IFERROR(__xludf.DUMMYFUNCTION("""COMPUTED_VALUE"""),4.1706)</f>
        <v>4.1706</v>
      </c>
    </row>
    <row r="886">
      <c r="J886" s="3">
        <f>IFERROR(__xludf.DUMMYFUNCTION("""COMPUTED_VALUE"""),43854.99861111111)</f>
        <v>43854.99861</v>
      </c>
      <c r="K886" s="2">
        <f>IFERROR(__xludf.DUMMYFUNCTION("""COMPUTED_VALUE"""),4.1814)</f>
        <v>4.1814</v>
      </c>
    </row>
    <row r="887">
      <c r="J887" s="3">
        <f>IFERROR(__xludf.DUMMYFUNCTION("""COMPUTED_VALUE"""),43855.99861111111)</f>
        <v>43855.99861</v>
      </c>
      <c r="K887" s="2">
        <f>IFERROR(__xludf.DUMMYFUNCTION("""COMPUTED_VALUE"""),4.1814)</f>
        <v>4.1814</v>
      </c>
    </row>
    <row r="888">
      <c r="J888" s="3">
        <f>IFERROR(__xludf.DUMMYFUNCTION("""COMPUTED_VALUE"""),43856.99861111111)</f>
        <v>43856.99861</v>
      </c>
      <c r="K888" s="2">
        <f>IFERROR(__xludf.DUMMYFUNCTION("""COMPUTED_VALUE"""),4.18195)</f>
        <v>4.18195</v>
      </c>
    </row>
    <row r="889">
      <c r="J889" s="3">
        <f>IFERROR(__xludf.DUMMYFUNCTION("""COMPUTED_VALUE"""),43857.99861111111)</f>
        <v>43857.99861</v>
      </c>
      <c r="K889" s="2">
        <f>IFERROR(__xludf.DUMMYFUNCTION("""COMPUTED_VALUE"""),4.2077)</f>
        <v>4.2077</v>
      </c>
    </row>
    <row r="890">
      <c r="J890" s="3">
        <f>IFERROR(__xludf.DUMMYFUNCTION("""COMPUTED_VALUE"""),43858.99861111111)</f>
        <v>43858.99861</v>
      </c>
      <c r="K890" s="2">
        <f>IFERROR(__xludf.DUMMYFUNCTION("""COMPUTED_VALUE"""),4.1949)</f>
        <v>4.1949</v>
      </c>
    </row>
    <row r="891">
      <c r="J891" s="3">
        <f>IFERROR(__xludf.DUMMYFUNCTION("""COMPUTED_VALUE"""),43859.99861111111)</f>
        <v>43859.99861</v>
      </c>
      <c r="K891" s="2">
        <f>IFERROR(__xludf.DUMMYFUNCTION("""COMPUTED_VALUE"""),4.2304)</f>
        <v>4.2304</v>
      </c>
    </row>
    <row r="892">
      <c r="J892" s="3">
        <f>IFERROR(__xludf.DUMMYFUNCTION("""COMPUTED_VALUE"""),43860.99861111111)</f>
        <v>43860.99861</v>
      </c>
      <c r="K892" s="2">
        <f>IFERROR(__xludf.DUMMYFUNCTION("""COMPUTED_VALUE"""),4.2437)</f>
        <v>4.2437</v>
      </c>
    </row>
    <row r="893">
      <c r="J893" s="3">
        <f>IFERROR(__xludf.DUMMYFUNCTION("""COMPUTED_VALUE"""),43861.99861111111)</f>
        <v>43861.99861</v>
      </c>
      <c r="K893" s="2">
        <f>IFERROR(__xludf.DUMMYFUNCTION("""COMPUTED_VALUE"""),4.2825)</f>
        <v>4.2825</v>
      </c>
    </row>
    <row r="894">
      <c r="J894" s="3">
        <f>IFERROR(__xludf.DUMMYFUNCTION("""COMPUTED_VALUE"""),43862.99861111111)</f>
        <v>43862.99861</v>
      </c>
      <c r="K894" s="2">
        <f>IFERROR(__xludf.DUMMYFUNCTION("""COMPUTED_VALUE"""),4.2825)</f>
        <v>4.2825</v>
      </c>
    </row>
    <row r="895">
      <c r="J895" s="3">
        <f>IFERROR(__xludf.DUMMYFUNCTION("""COMPUTED_VALUE"""),43863.99861111111)</f>
        <v>43863.99861</v>
      </c>
      <c r="K895" s="2">
        <f>IFERROR(__xludf.DUMMYFUNCTION("""COMPUTED_VALUE"""),4.2828)</f>
        <v>4.2828</v>
      </c>
    </row>
    <row r="896">
      <c r="J896" s="3">
        <f>IFERROR(__xludf.DUMMYFUNCTION("""COMPUTED_VALUE"""),43864.99861111111)</f>
        <v>43864.99861</v>
      </c>
      <c r="K896" s="2">
        <f>IFERROR(__xludf.DUMMYFUNCTION("""COMPUTED_VALUE"""),4.2483)</f>
        <v>4.2483</v>
      </c>
    </row>
    <row r="897">
      <c r="J897" s="3">
        <f>IFERROR(__xludf.DUMMYFUNCTION("""COMPUTED_VALUE"""),43865.99861111111)</f>
        <v>43865.99861</v>
      </c>
      <c r="K897" s="2">
        <f>IFERROR(__xludf.DUMMYFUNCTION("""COMPUTED_VALUE"""),4.2552)</f>
        <v>4.2552</v>
      </c>
    </row>
    <row r="898">
      <c r="J898" s="3">
        <f>IFERROR(__xludf.DUMMYFUNCTION("""COMPUTED_VALUE"""),43866.99861111111)</f>
        <v>43866.99861</v>
      </c>
      <c r="K898" s="2">
        <f>IFERROR(__xludf.DUMMYFUNCTION("""COMPUTED_VALUE"""),4.2352)</f>
        <v>4.2352</v>
      </c>
    </row>
    <row r="899">
      <c r="J899" s="3">
        <f>IFERROR(__xludf.DUMMYFUNCTION("""COMPUTED_VALUE"""),43867.99861111111)</f>
        <v>43867.99861</v>
      </c>
      <c r="K899" s="2">
        <f>IFERROR(__xludf.DUMMYFUNCTION("""COMPUTED_VALUE"""),4.2823)</f>
        <v>4.2823</v>
      </c>
    </row>
    <row r="900">
      <c r="J900" s="3">
        <f>IFERROR(__xludf.DUMMYFUNCTION("""COMPUTED_VALUE"""),43868.99861111111)</f>
        <v>43868.99861</v>
      </c>
      <c r="K900" s="2">
        <f>IFERROR(__xludf.DUMMYFUNCTION("""COMPUTED_VALUE"""),4.3206)</f>
        <v>4.3206</v>
      </c>
    </row>
    <row r="901">
      <c r="J901" s="3">
        <f>IFERROR(__xludf.DUMMYFUNCTION("""COMPUTED_VALUE"""),43869.99861111111)</f>
        <v>43869.99861</v>
      </c>
      <c r="K901" s="2">
        <f>IFERROR(__xludf.DUMMYFUNCTION("""COMPUTED_VALUE"""),4.3206)</f>
        <v>4.3206</v>
      </c>
    </row>
    <row r="902">
      <c r="J902" s="3">
        <f>IFERROR(__xludf.DUMMYFUNCTION("""COMPUTED_VALUE"""),43870.99861111111)</f>
        <v>43870.99861</v>
      </c>
      <c r="K902" s="2">
        <f>IFERROR(__xludf.DUMMYFUNCTION("""COMPUTED_VALUE"""),4.3206)</f>
        <v>4.3206</v>
      </c>
    </row>
    <row r="903">
      <c r="J903" s="3">
        <f>IFERROR(__xludf.DUMMYFUNCTION("""COMPUTED_VALUE"""),43871.99861111111)</f>
        <v>43871.99861</v>
      </c>
      <c r="K903" s="2">
        <f>IFERROR(__xludf.DUMMYFUNCTION("""COMPUTED_VALUE"""),4.3245)</f>
        <v>4.3245</v>
      </c>
    </row>
    <row r="904">
      <c r="J904" s="3">
        <f>IFERROR(__xludf.DUMMYFUNCTION("""COMPUTED_VALUE"""),43872.99861111111)</f>
        <v>43872.99861</v>
      </c>
      <c r="K904" s="2">
        <f>IFERROR(__xludf.DUMMYFUNCTION("""COMPUTED_VALUE"""),4.331442)</f>
        <v>4.331442</v>
      </c>
    </row>
    <row r="905">
      <c r="J905" s="3">
        <f>IFERROR(__xludf.DUMMYFUNCTION("""COMPUTED_VALUE"""),43873.99861111111)</f>
        <v>43873.99861</v>
      </c>
      <c r="K905" s="2">
        <f>IFERROR(__xludf.DUMMYFUNCTION("""COMPUTED_VALUE"""),4.356)</f>
        <v>4.356</v>
      </c>
    </row>
    <row r="906">
      <c r="J906" s="3">
        <f>IFERROR(__xludf.DUMMYFUNCTION("""COMPUTED_VALUE"""),43874.99861111111)</f>
        <v>43874.99861</v>
      </c>
      <c r="K906" s="2">
        <f>IFERROR(__xludf.DUMMYFUNCTION("""COMPUTED_VALUE"""),4.350457)</f>
        <v>4.350457</v>
      </c>
    </row>
    <row r="907">
      <c r="J907" s="3">
        <f>IFERROR(__xludf.DUMMYFUNCTION("""COMPUTED_VALUE"""),43875.99861111111)</f>
        <v>43875.99861</v>
      </c>
      <c r="K907" s="2">
        <f>IFERROR(__xludf.DUMMYFUNCTION("""COMPUTED_VALUE"""),4.2976)</f>
        <v>4.2976</v>
      </c>
    </row>
    <row r="908">
      <c r="J908" s="3">
        <f>IFERROR(__xludf.DUMMYFUNCTION("""COMPUTED_VALUE"""),43876.99861111111)</f>
        <v>43876.99861</v>
      </c>
      <c r="K908" s="2">
        <f>IFERROR(__xludf.DUMMYFUNCTION("""COMPUTED_VALUE"""),4.2976)</f>
        <v>4.2976</v>
      </c>
    </row>
    <row r="909">
      <c r="J909" s="3">
        <f>IFERROR(__xludf.DUMMYFUNCTION("""COMPUTED_VALUE"""),43877.99861111111)</f>
        <v>43877.99861</v>
      </c>
      <c r="K909" s="2">
        <f>IFERROR(__xludf.DUMMYFUNCTION("""COMPUTED_VALUE"""),4.2977)</f>
        <v>4.2977</v>
      </c>
    </row>
    <row r="910">
      <c r="J910" s="3">
        <f>IFERROR(__xludf.DUMMYFUNCTION("""COMPUTED_VALUE"""),43878.99861111111)</f>
        <v>43878.99861</v>
      </c>
      <c r="K910" s="2">
        <f>IFERROR(__xludf.DUMMYFUNCTION("""COMPUTED_VALUE"""),4.328)</f>
        <v>4.328</v>
      </c>
    </row>
    <row r="911">
      <c r="J911" s="3">
        <f>IFERROR(__xludf.DUMMYFUNCTION("""COMPUTED_VALUE"""),43879.99861111111)</f>
        <v>43879.99861</v>
      </c>
      <c r="K911" s="2">
        <f>IFERROR(__xludf.DUMMYFUNCTION("""COMPUTED_VALUE"""),4.3563)</f>
        <v>4.3563</v>
      </c>
    </row>
    <row r="912">
      <c r="J912" s="3">
        <f>IFERROR(__xludf.DUMMYFUNCTION("""COMPUTED_VALUE"""),43880.99861111111)</f>
        <v>43880.99861</v>
      </c>
      <c r="K912" s="2">
        <f>IFERROR(__xludf.DUMMYFUNCTION("""COMPUTED_VALUE"""),4.3655)</f>
        <v>4.3655</v>
      </c>
    </row>
    <row r="913">
      <c r="J913" s="3">
        <f>IFERROR(__xludf.DUMMYFUNCTION("""COMPUTED_VALUE"""),43881.99861111111)</f>
        <v>43881.99861</v>
      </c>
      <c r="K913" s="2">
        <f>IFERROR(__xludf.DUMMYFUNCTION("""COMPUTED_VALUE"""),4.3938)</f>
        <v>4.3938</v>
      </c>
    </row>
    <row r="914">
      <c r="J914" s="3">
        <f>IFERROR(__xludf.DUMMYFUNCTION("""COMPUTED_VALUE"""),43882.99861111111)</f>
        <v>43882.99861</v>
      </c>
      <c r="K914" s="2">
        <f>IFERROR(__xludf.DUMMYFUNCTION("""COMPUTED_VALUE"""),4.3896)</f>
        <v>4.3896</v>
      </c>
    </row>
    <row r="915">
      <c r="J915" s="3">
        <f>IFERROR(__xludf.DUMMYFUNCTION("""COMPUTED_VALUE"""),43883.99861111111)</f>
        <v>43883.99861</v>
      </c>
      <c r="K915" s="2">
        <f>IFERROR(__xludf.DUMMYFUNCTION("""COMPUTED_VALUE"""),4.3896)</f>
        <v>4.3896</v>
      </c>
    </row>
    <row r="916">
      <c r="J916" s="3">
        <f>IFERROR(__xludf.DUMMYFUNCTION("""COMPUTED_VALUE"""),43884.99861111111)</f>
        <v>43884.99861</v>
      </c>
      <c r="K916" s="2">
        <f>IFERROR(__xludf.DUMMYFUNCTION("""COMPUTED_VALUE"""),4.39025)</f>
        <v>4.39025</v>
      </c>
    </row>
    <row r="917">
      <c r="J917" s="3">
        <f>IFERROR(__xludf.DUMMYFUNCTION("""COMPUTED_VALUE"""),43885.99861111111)</f>
        <v>43885.99861</v>
      </c>
      <c r="K917" s="2">
        <f>IFERROR(__xludf.DUMMYFUNCTION("""COMPUTED_VALUE"""),4.3881)</f>
        <v>4.3881</v>
      </c>
    </row>
    <row r="918">
      <c r="J918" s="3">
        <f>IFERROR(__xludf.DUMMYFUNCTION("""COMPUTED_VALUE"""),43886.99861111111)</f>
        <v>43886.99861</v>
      </c>
      <c r="K918" s="2">
        <f>IFERROR(__xludf.DUMMYFUNCTION("""COMPUTED_VALUE"""),4.3883)</f>
        <v>4.3883</v>
      </c>
    </row>
    <row r="919">
      <c r="J919" s="3">
        <f>IFERROR(__xludf.DUMMYFUNCTION("""COMPUTED_VALUE"""),43887.99861111111)</f>
        <v>43887.99861</v>
      </c>
      <c r="K919" s="2">
        <f>IFERROR(__xludf.DUMMYFUNCTION("""COMPUTED_VALUE"""),4.4508)</f>
        <v>4.4508</v>
      </c>
    </row>
    <row r="920">
      <c r="J920" s="3">
        <f>IFERROR(__xludf.DUMMYFUNCTION("""COMPUTED_VALUE"""),43888.99861111111)</f>
        <v>43888.99861</v>
      </c>
      <c r="K920" s="2">
        <f>IFERROR(__xludf.DUMMYFUNCTION("""COMPUTED_VALUE"""),4.4863)</f>
        <v>4.4863</v>
      </c>
    </row>
    <row r="921">
      <c r="J921" s="3">
        <f>IFERROR(__xludf.DUMMYFUNCTION("""COMPUTED_VALUE"""),43889.99861111111)</f>
        <v>43889.99861</v>
      </c>
      <c r="K921" s="2">
        <f>IFERROR(__xludf.DUMMYFUNCTION("""COMPUTED_VALUE"""),4.473054)</f>
        <v>4.473054</v>
      </c>
    </row>
    <row r="922">
      <c r="J922" s="3">
        <f>IFERROR(__xludf.DUMMYFUNCTION("""COMPUTED_VALUE"""),43890.99861111111)</f>
        <v>43890.99861</v>
      </c>
      <c r="K922" s="2">
        <f>IFERROR(__xludf.DUMMYFUNCTION("""COMPUTED_VALUE"""),4.473054)</f>
        <v>4.473054</v>
      </c>
    </row>
    <row r="923">
      <c r="J923" s="3">
        <f>IFERROR(__xludf.DUMMYFUNCTION("""COMPUTED_VALUE"""),43891.99861111111)</f>
        <v>43891.99861</v>
      </c>
      <c r="K923" s="2">
        <f>IFERROR(__xludf.DUMMYFUNCTION("""COMPUTED_VALUE"""),4.4788)</f>
        <v>4.4788</v>
      </c>
    </row>
    <row r="924">
      <c r="J924" s="3">
        <f>IFERROR(__xludf.DUMMYFUNCTION("""COMPUTED_VALUE"""),43892.99861111111)</f>
        <v>43892.99861</v>
      </c>
      <c r="K924" s="2">
        <f>IFERROR(__xludf.DUMMYFUNCTION("""COMPUTED_VALUE"""),4.4739)</f>
        <v>4.4739</v>
      </c>
    </row>
    <row r="925">
      <c r="J925" s="3">
        <f>IFERROR(__xludf.DUMMYFUNCTION("""COMPUTED_VALUE"""),43893.99861111111)</f>
        <v>43893.99861</v>
      </c>
      <c r="K925" s="2">
        <f>IFERROR(__xludf.DUMMYFUNCTION("""COMPUTED_VALUE"""),4.5147)</f>
        <v>4.5147</v>
      </c>
    </row>
    <row r="926">
      <c r="J926" s="3">
        <f>IFERROR(__xludf.DUMMYFUNCTION("""COMPUTED_VALUE"""),43894.99861111111)</f>
        <v>43894.99861</v>
      </c>
      <c r="K926" s="2">
        <f>IFERROR(__xludf.DUMMYFUNCTION("""COMPUTED_VALUE"""),4.5849)</f>
        <v>4.5849</v>
      </c>
    </row>
    <row r="927">
      <c r="J927" s="3">
        <f>IFERROR(__xludf.DUMMYFUNCTION("""COMPUTED_VALUE"""),43895.99861111111)</f>
        <v>43895.99861</v>
      </c>
      <c r="K927" s="2">
        <f>IFERROR(__xludf.DUMMYFUNCTION("""COMPUTED_VALUE"""),4.6077)</f>
        <v>4.6077</v>
      </c>
    </row>
    <row r="928">
      <c r="J928" s="3">
        <f>IFERROR(__xludf.DUMMYFUNCTION("""COMPUTED_VALUE"""),43896.99861111111)</f>
        <v>43896.99861</v>
      </c>
      <c r="K928" s="2">
        <f>IFERROR(__xludf.DUMMYFUNCTION("""COMPUTED_VALUE"""),4.62665)</f>
        <v>4.62665</v>
      </c>
    </row>
    <row r="929">
      <c r="J929" s="3">
        <f>IFERROR(__xludf.DUMMYFUNCTION("""COMPUTED_VALUE"""),43897.99861111111)</f>
        <v>43897.99861</v>
      </c>
      <c r="K929" s="2">
        <f>IFERROR(__xludf.DUMMYFUNCTION("""COMPUTED_VALUE"""),4.6273)</f>
        <v>4.6273</v>
      </c>
    </row>
    <row r="930">
      <c r="J930" s="3">
        <f>IFERROR(__xludf.DUMMYFUNCTION("""COMPUTED_VALUE"""),43898.99861111111)</f>
        <v>43898.99861</v>
      </c>
      <c r="K930" s="2">
        <f>IFERROR(__xludf.DUMMYFUNCTION("""COMPUTED_VALUE"""),4.6273)</f>
        <v>4.6273</v>
      </c>
    </row>
    <row r="931">
      <c r="J931" s="3">
        <f>IFERROR(__xludf.DUMMYFUNCTION("""COMPUTED_VALUE"""),43899.99861111111)</f>
        <v>43899.99861</v>
      </c>
      <c r="K931" s="2">
        <f>IFERROR(__xludf.DUMMYFUNCTION("""COMPUTED_VALUE"""),4.724288)</f>
        <v>4.724288</v>
      </c>
    </row>
    <row r="932">
      <c r="J932" s="3">
        <f>IFERROR(__xludf.DUMMYFUNCTION("""COMPUTED_VALUE"""),43900.99861111111)</f>
        <v>43900.99861</v>
      </c>
      <c r="K932" s="2">
        <f>IFERROR(__xludf.DUMMYFUNCTION("""COMPUTED_VALUE"""),4.6441)</f>
        <v>4.6441</v>
      </c>
    </row>
    <row r="933">
      <c r="J933" s="3">
        <f>IFERROR(__xludf.DUMMYFUNCTION("""COMPUTED_VALUE"""),43901.99861111111)</f>
        <v>43901.99861</v>
      </c>
      <c r="K933" s="2">
        <f>IFERROR(__xludf.DUMMYFUNCTION("""COMPUTED_VALUE"""),4.8153)</f>
        <v>4.8153</v>
      </c>
    </row>
    <row r="934">
      <c r="J934" s="3">
        <f>IFERROR(__xludf.DUMMYFUNCTION("""COMPUTED_VALUE"""),43902.99861111111)</f>
        <v>43902.99861</v>
      </c>
      <c r="K934" s="2">
        <f>IFERROR(__xludf.DUMMYFUNCTION("""COMPUTED_VALUE"""),4.7919)</f>
        <v>4.7919</v>
      </c>
    </row>
    <row r="935">
      <c r="J935" s="3">
        <f>IFERROR(__xludf.DUMMYFUNCTION("""COMPUTED_VALUE"""),43903.99861111111)</f>
        <v>43903.99861</v>
      </c>
      <c r="K935" s="2">
        <f>IFERROR(__xludf.DUMMYFUNCTION("""COMPUTED_VALUE"""),4.8596)</f>
        <v>4.8596</v>
      </c>
    </row>
    <row r="936">
      <c r="J936" s="3">
        <f>IFERROR(__xludf.DUMMYFUNCTION("""COMPUTED_VALUE"""),43904.99861111111)</f>
        <v>43904.99861</v>
      </c>
      <c r="K936" s="2">
        <f>IFERROR(__xludf.DUMMYFUNCTION("""COMPUTED_VALUE"""),4.8596)</f>
        <v>4.8596</v>
      </c>
    </row>
    <row r="937">
      <c r="J937" s="3">
        <f>IFERROR(__xludf.DUMMYFUNCTION("""COMPUTED_VALUE"""),43905.99861111111)</f>
        <v>43905.99861</v>
      </c>
      <c r="K937" s="2">
        <f>IFERROR(__xludf.DUMMYFUNCTION("""COMPUTED_VALUE"""),4.8596)</f>
        <v>4.8596</v>
      </c>
    </row>
    <row r="938">
      <c r="J938" s="3">
        <f>IFERROR(__xludf.DUMMYFUNCTION("""COMPUTED_VALUE"""),43906.99861111111)</f>
        <v>43906.99861</v>
      </c>
      <c r="K938" s="2">
        <f>IFERROR(__xludf.DUMMYFUNCTION("""COMPUTED_VALUE"""),5.0006)</f>
        <v>5.0006</v>
      </c>
    </row>
    <row r="939">
      <c r="J939" s="3">
        <f>IFERROR(__xludf.DUMMYFUNCTION("""COMPUTED_VALUE"""),43907.99861111111)</f>
        <v>43907.99861</v>
      </c>
      <c r="K939" s="2">
        <f>IFERROR(__xludf.DUMMYFUNCTION("""COMPUTED_VALUE"""),5.0112)</f>
        <v>5.0112</v>
      </c>
    </row>
    <row r="940">
      <c r="J940" s="3">
        <f>IFERROR(__xludf.DUMMYFUNCTION("""COMPUTED_VALUE"""),43908.99861111111)</f>
        <v>43908.99861</v>
      </c>
      <c r="K940" s="2">
        <f>IFERROR(__xludf.DUMMYFUNCTION("""COMPUTED_VALUE"""),5.107612)</f>
        <v>5.107612</v>
      </c>
    </row>
    <row r="941">
      <c r="J941" s="3">
        <f>IFERROR(__xludf.DUMMYFUNCTION("""COMPUTED_VALUE"""),43909.99861111111)</f>
        <v>43909.99861</v>
      </c>
      <c r="K941" s="2">
        <f>IFERROR(__xludf.DUMMYFUNCTION("""COMPUTED_VALUE"""),5.0957)</f>
        <v>5.0957</v>
      </c>
    </row>
    <row r="942">
      <c r="J942" s="3">
        <f>IFERROR(__xludf.DUMMYFUNCTION("""COMPUTED_VALUE"""),43910.99861111111)</f>
        <v>43910.99861</v>
      </c>
      <c r="K942" s="2">
        <f>IFERROR(__xludf.DUMMYFUNCTION("""COMPUTED_VALUE"""),5.0639)</f>
        <v>5.0639</v>
      </c>
    </row>
    <row r="943">
      <c r="J943" s="3">
        <f>IFERROR(__xludf.DUMMYFUNCTION("""COMPUTED_VALUE"""),43911.99861111111)</f>
        <v>43911.99861</v>
      </c>
      <c r="K943" s="2">
        <f>IFERROR(__xludf.DUMMYFUNCTION("""COMPUTED_VALUE"""),5.0639)</f>
        <v>5.0639</v>
      </c>
    </row>
    <row r="944">
      <c r="J944" s="3">
        <f>IFERROR(__xludf.DUMMYFUNCTION("""COMPUTED_VALUE"""),43912.99861111111)</f>
        <v>43912.99861</v>
      </c>
      <c r="K944" s="2">
        <f>IFERROR(__xludf.DUMMYFUNCTION("""COMPUTED_VALUE"""),5.05425)</f>
        <v>5.05425</v>
      </c>
    </row>
    <row r="945">
      <c r="J945" s="3">
        <f>IFERROR(__xludf.DUMMYFUNCTION("""COMPUTED_VALUE"""),43913.99861111111)</f>
        <v>43913.99861</v>
      </c>
      <c r="K945" s="2">
        <f>IFERROR(__xludf.DUMMYFUNCTION("""COMPUTED_VALUE"""),5.1432)</f>
        <v>5.1432</v>
      </c>
    </row>
    <row r="946">
      <c r="J946" s="3">
        <f>IFERROR(__xludf.DUMMYFUNCTION("""COMPUTED_VALUE"""),43914.99861111111)</f>
        <v>43914.99861</v>
      </c>
      <c r="K946" s="2">
        <f>IFERROR(__xludf.DUMMYFUNCTION("""COMPUTED_VALUE"""),5.0996)</f>
        <v>5.0996</v>
      </c>
    </row>
    <row r="947">
      <c r="J947" s="3">
        <f>IFERROR(__xludf.DUMMYFUNCTION("""COMPUTED_VALUE"""),43915.99861111111)</f>
        <v>43915.99861</v>
      </c>
      <c r="K947" s="2">
        <f>IFERROR(__xludf.DUMMYFUNCTION("""COMPUTED_VALUE"""),5.0352)</f>
        <v>5.0352</v>
      </c>
    </row>
    <row r="948">
      <c r="J948" s="3">
        <f>IFERROR(__xludf.DUMMYFUNCTION("""COMPUTED_VALUE"""),43916.99861111111)</f>
        <v>43916.99861</v>
      </c>
      <c r="K948" s="2">
        <f>IFERROR(__xludf.DUMMYFUNCTION("""COMPUTED_VALUE"""),5.0241)</f>
        <v>5.0241</v>
      </c>
    </row>
    <row r="949">
      <c r="J949" s="3">
        <f>IFERROR(__xludf.DUMMYFUNCTION("""COMPUTED_VALUE"""),43917.99861111111)</f>
        <v>43917.99861</v>
      </c>
      <c r="K949" s="2">
        <f>IFERROR(__xludf.DUMMYFUNCTION("""COMPUTED_VALUE"""),5.1005)</f>
        <v>5.1005</v>
      </c>
    </row>
    <row r="950">
      <c r="J950" s="3">
        <f>IFERROR(__xludf.DUMMYFUNCTION("""COMPUTED_VALUE"""),43918.99861111111)</f>
        <v>43918.99861</v>
      </c>
      <c r="K950" s="2">
        <f>IFERROR(__xludf.DUMMYFUNCTION("""COMPUTED_VALUE"""),5.1005)</f>
        <v>5.1005</v>
      </c>
    </row>
    <row r="951">
      <c r="J951" s="3">
        <f>IFERROR(__xludf.DUMMYFUNCTION("""COMPUTED_VALUE"""),43919.99861111111)</f>
        <v>43919.99861</v>
      </c>
      <c r="K951" s="2">
        <f>IFERROR(__xludf.DUMMYFUNCTION("""COMPUTED_VALUE"""),5.108225)</f>
        <v>5.108225</v>
      </c>
    </row>
    <row r="952">
      <c r="J952" s="3">
        <f>IFERROR(__xludf.DUMMYFUNCTION("""COMPUTED_VALUE"""),43920.99861111111)</f>
        <v>43920.99861</v>
      </c>
      <c r="K952" s="2">
        <f>IFERROR(__xludf.DUMMYFUNCTION("""COMPUTED_VALUE"""),5.1942)</f>
        <v>5.1942</v>
      </c>
    </row>
    <row r="953">
      <c r="J953" s="3">
        <f>IFERROR(__xludf.DUMMYFUNCTION("""COMPUTED_VALUE"""),43921.99861111111)</f>
        <v>43921.99861</v>
      </c>
      <c r="K953" s="2">
        <f>IFERROR(__xludf.DUMMYFUNCTION("""COMPUTED_VALUE"""),5.2051)</f>
        <v>5.2051</v>
      </c>
    </row>
    <row r="954">
      <c r="J954" s="3">
        <f>IFERROR(__xludf.DUMMYFUNCTION("""COMPUTED_VALUE"""),43922.99861111111)</f>
        <v>43922.99861</v>
      </c>
      <c r="K954" s="2">
        <f>IFERROR(__xludf.DUMMYFUNCTION("""COMPUTED_VALUE"""),5.2496)</f>
        <v>5.2496</v>
      </c>
    </row>
    <row r="955">
      <c r="J955" s="3">
        <f>IFERROR(__xludf.DUMMYFUNCTION("""COMPUTED_VALUE"""),43923.99861111111)</f>
        <v>43923.99861</v>
      </c>
      <c r="K955" s="2">
        <f>IFERROR(__xludf.DUMMYFUNCTION("""COMPUTED_VALUE"""),5.2568)</f>
        <v>5.2568</v>
      </c>
    </row>
    <row r="956">
      <c r="J956" s="3">
        <f>IFERROR(__xludf.DUMMYFUNCTION("""COMPUTED_VALUE"""),43924.99861111111)</f>
        <v>43924.99861</v>
      </c>
      <c r="K956" s="2">
        <f>IFERROR(__xludf.DUMMYFUNCTION("""COMPUTED_VALUE"""),5.346768)</f>
        <v>5.346768</v>
      </c>
    </row>
    <row r="957">
      <c r="J957" s="3">
        <f>IFERROR(__xludf.DUMMYFUNCTION("""COMPUTED_VALUE"""),43925.99861111111)</f>
        <v>43925.99861</v>
      </c>
      <c r="K957" s="2">
        <f>IFERROR(__xludf.DUMMYFUNCTION("""COMPUTED_VALUE"""),5.346768)</f>
        <v>5.346768</v>
      </c>
    </row>
    <row r="958">
      <c r="J958" s="3">
        <f>IFERROR(__xludf.DUMMYFUNCTION("""COMPUTED_VALUE"""),43926.99861111111)</f>
        <v>43926.99861</v>
      </c>
      <c r="K958" s="2">
        <f>IFERROR(__xludf.DUMMYFUNCTION("""COMPUTED_VALUE"""),5.35)</f>
        <v>5.35</v>
      </c>
    </row>
    <row r="959">
      <c r="J959" s="3">
        <f>IFERROR(__xludf.DUMMYFUNCTION("""COMPUTED_VALUE"""),43927.99861111111)</f>
        <v>43927.99861</v>
      </c>
      <c r="K959" s="2">
        <f>IFERROR(__xludf.DUMMYFUNCTION("""COMPUTED_VALUE"""),5.2869)</f>
        <v>5.2869</v>
      </c>
    </row>
    <row r="960">
      <c r="J960" s="3">
        <f>IFERROR(__xludf.DUMMYFUNCTION("""COMPUTED_VALUE"""),43928.99861111111)</f>
        <v>43928.99861</v>
      </c>
      <c r="K960" s="2">
        <f>IFERROR(__xludf.DUMMYFUNCTION("""COMPUTED_VALUE"""),5.2232)</f>
        <v>5.2232</v>
      </c>
    </row>
    <row r="961">
      <c r="J961" s="3">
        <f>IFERROR(__xludf.DUMMYFUNCTION("""COMPUTED_VALUE"""),43929.99861111111)</f>
        <v>43929.99861</v>
      </c>
      <c r="K961" s="2">
        <f>IFERROR(__xludf.DUMMYFUNCTION("""COMPUTED_VALUE"""),5.125)</f>
        <v>5.125</v>
      </c>
    </row>
    <row r="962">
      <c r="J962" s="3">
        <f>IFERROR(__xludf.DUMMYFUNCTION("""COMPUTED_VALUE"""),43930.99861111111)</f>
        <v>43930.99861</v>
      </c>
      <c r="K962" s="2">
        <f>IFERROR(__xludf.DUMMYFUNCTION("""COMPUTED_VALUE"""),5.1073)</f>
        <v>5.1073</v>
      </c>
    </row>
    <row r="963">
      <c r="J963" s="3">
        <f>IFERROR(__xludf.DUMMYFUNCTION("""COMPUTED_VALUE"""),43931.99861111111)</f>
        <v>43931.99861</v>
      </c>
      <c r="K963" s="2">
        <f>IFERROR(__xludf.DUMMYFUNCTION("""COMPUTED_VALUE"""),5.107)</f>
        <v>5.107</v>
      </c>
    </row>
    <row r="964">
      <c r="J964" s="3">
        <f>IFERROR(__xludf.DUMMYFUNCTION("""COMPUTED_VALUE"""),43932.99861111111)</f>
        <v>43932.99861</v>
      </c>
      <c r="K964" s="2">
        <f>IFERROR(__xludf.DUMMYFUNCTION("""COMPUTED_VALUE"""),5.107)</f>
        <v>5.107</v>
      </c>
    </row>
    <row r="965">
      <c r="J965" s="3">
        <f>IFERROR(__xludf.DUMMYFUNCTION("""COMPUTED_VALUE"""),43933.99861111111)</f>
        <v>43933.99861</v>
      </c>
      <c r="K965" s="2">
        <f>IFERROR(__xludf.DUMMYFUNCTION("""COMPUTED_VALUE"""),5.107)</f>
        <v>5.107</v>
      </c>
    </row>
    <row r="966">
      <c r="J966" s="3">
        <f>IFERROR(__xludf.DUMMYFUNCTION("""COMPUTED_VALUE"""),43934.99861111111)</f>
        <v>43934.99861</v>
      </c>
      <c r="K966" s="2">
        <f>IFERROR(__xludf.DUMMYFUNCTION("""COMPUTED_VALUE"""),5.2)</f>
        <v>5.2</v>
      </c>
    </row>
    <row r="967">
      <c r="J967" s="3">
        <f>IFERROR(__xludf.DUMMYFUNCTION("""COMPUTED_VALUE"""),43935.99861111111)</f>
        <v>43935.99861</v>
      </c>
      <c r="K967" s="2">
        <f>IFERROR(__xludf.DUMMYFUNCTION("""COMPUTED_VALUE"""),5.1635)</f>
        <v>5.1635</v>
      </c>
    </row>
    <row r="968">
      <c r="J968" s="3">
        <f>IFERROR(__xludf.DUMMYFUNCTION("""COMPUTED_VALUE"""),43936.99861111111)</f>
        <v>43936.99861</v>
      </c>
      <c r="K968" s="2">
        <f>IFERROR(__xludf.DUMMYFUNCTION("""COMPUTED_VALUE"""),5.2385)</f>
        <v>5.2385</v>
      </c>
    </row>
    <row r="969">
      <c r="J969" s="3">
        <f>IFERROR(__xludf.DUMMYFUNCTION("""COMPUTED_VALUE"""),43937.99861111111)</f>
        <v>43937.99861</v>
      </c>
      <c r="K969" s="2">
        <f>IFERROR(__xludf.DUMMYFUNCTION("""COMPUTED_VALUE"""),5.2324)</f>
        <v>5.2324</v>
      </c>
    </row>
    <row r="970">
      <c r="J970" s="3">
        <f>IFERROR(__xludf.DUMMYFUNCTION("""COMPUTED_VALUE"""),43938.99861111111)</f>
        <v>43938.99861</v>
      </c>
      <c r="K970" s="2">
        <f>IFERROR(__xludf.DUMMYFUNCTION("""COMPUTED_VALUE"""),5.2342)</f>
        <v>5.2342</v>
      </c>
    </row>
    <row r="971">
      <c r="J971" s="3">
        <f>IFERROR(__xludf.DUMMYFUNCTION("""COMPUTED_VALUE"""),43939.99861111111)</f>
        <v>43939.99861</v>
      </c>
      <c r="K971" s="2">
        <f>IFERROR(__xludf.DUMMYFUNCTION("""COMPUTED_VALUE"""),5.236922)</f>
        <v>5.236922</v>
      </c>
    </row>
    <row r="972">
      <c r="J972" s="3">
        <f>IFERROR(__xludf.DUMMYFUNCTION("""COMPUTED_VALUE"""),43940.99861111111)</f>
        <v>43940.99861</v>
      </c>
      <c r="K972" s="2">
        <f>IFERROR(__xludf.DUMMYFUNCTION("""COMPUTED_VALUE"""),5.2342)</f>
        <v>5.2342</v>
      </c>
    </row>
    <row r="973">
      <c r="J973" s="3">
        <f>IFERROR(__xludf.DUMMYFUNCTION("""COMPUTED_VALUE"""),43941.99861111111)</f>
        <v>43941.99861</v>
      </c>
      <c r="K973" s="2">
        <f>IFERROR(__xludf.DUMMYFUNCTION("""COMPUTED_VALUE"""),5.3169)</f>
        <v>5.3169</v>
      </c>
    </row>
  </sheetData>
  <drawing r:id="rId1"/>
</worksheet>
</file>